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OdRF\Rozpočet Olomouckého kraje\2018\ZOK 18.12.2017\"/>
    </mc:Choice>
  </mc:AlternateContent>
  <bookViews>
    <workbookView xWindow="120" yWindow="750" windowWidth="19440" windowHeight="11475"/>
  </bookViews>
  <sheets>
    <sheet name="Souhrn" sheetId="8" r:id="rId1"/>
    <sheet name="Školství - ORJ 52 " sheetId="6" r:id="rId2"/>
    <sheet name="Školství - ORJ 59" sheetId="22" r:id="rId3"/>
    <sheet name="Školství - ORJ 19" sheetId="32" r:id="rId4"/>
    <sheet name="Sociální - ORJ 52" sheetId="1" r:id="rId5"/>
    <sheet name="Sociální - ORJ 19" sheetId="31" r:id="rId6"/>
    <sheet name="Doprava - ORJ 50" sheetId="4" r:id="rId7"/>
    <sheet name="Doprava - SSOK" sheetId="21" r:id="rId8"/>
    <sheet name="Kultura - ORJ 52" sheetId="2" r:id="rId9"/>
    <sheet name="Zdravotnictví - ORJ 52 " sheetId="19" r:id="rId10"/>
    <sheet name="Zdravotnictví - ORJ 52  SMN" sheetId="20" r:id="rId11"/>
    <sheet name="Zdravotnictví - ORJ 59" sheetId="23" r:id="rId12"/>
    <sheet name="Zdravotnictví - ORJ 19" sheetId="33" r:id="rId13"/>
    <sheet name="IT - ORJ 59" sheetId="24" r:id="rId14"/>
    <sheet name="Krizové řízení - ORJ 59" sheetId="25" r:id="rId15"/>
    <sheet name="Evropské programy - ORJ 59" sheetId="26" r:id="rId16"/>
    <sheet name="Evropské programy - ORJ 60" sheetId="27" r:id="rId17"/>
    <sheet name="Evropské programy - ORJ 64" sheetId="28" r:id="rId18"/>
    <sheet name="Evropské programy - ORJ 74" sheetId="29" r:id="rId19"/>
    <sheet name="Evropské programy - ORJ 76" sheetId="30" r:id="rId20"/>
    <sheet name="Projektová příprava - ORJ 30" sheetId="34" r:id="rId21"/>
  </sheets>
  <definedNames>
    <definedName name="_xlnm.Print_Titles" localSheetId="6">'Doprava - ORJ 50'!$4:$7</definedName>
    <definedName name="_xlnm.Print_Titles" localSheetId="18">'Evropské programy - ORJ 74'!$4:$8</definedName>
    <definedName name="_xlnm.Print_Titles" localSheetId="8">'Kultura - ORJ 52'!$4:$7</definedName>
    <definedName name="_xlnm.Print_Titles" localSheetId="5">'Sociální - ORJ 19'!$4:$7</definedName>
    <definedName name="_xlnm.Print_Titles" localSheetId="4">'Sociální - ORJ 52'!$4:$7</definedName>
    <definedName name="_xlnm.Print_Titles" localSheetId="3">'Školství - ORJ 19'!$4:$7</definedName>
    <definedName name="_xlnm.Print_Titles" localSheetId="1">'Školství - ORJ 52 '!$4:$7</definedName>
    <definedName name="_xlnm.Print_Titles" localSheetId="2">'Školství - ORJ 59'!$1:$7</definedName>
    <definedName name="_xlnm.Print_Titles" localSheetId="12">'Zdravotnictví - ORJ 19'!$3:$7</definedName>
    <definedName name="_xlnm.Print_Titles" localSheetId="9">'Zdravotnictví - ORJ 52 '!$3:$7</definedName>
    <definedName name="_xlnm.Print_Titles" localSheetId="10">'Zdravotnictví - ORJ 52  SMN'!$3:$7</definedName>
    <definedName name="_xlnm.Print_Area" localSheetId="6">'Doprava - ORJ 50'!$A$1:$W$28</definedName>
    <definedName name="_xlnm.Print_Area" localSheetId="15">'Evropské programy - ORJ 59'!$A$1:$S$19</definedName>
    <definedName name="_xlnm.Print_Area" localSheetId="16">'Evropské programy - ORJ 60'!$A$1:$S$20</definedName>
    <definedName name="_xlnm.Print_Area" localSheetId="17">'Evropské programy - ORJ 64'!$A$1:$S$18</definedName>
    <definedName name="_xlnm.Print_Area" localSheetId="18">'Evropské programy - ORJ 74'!$A$1:$S$52</definedName>
    <definedName name="_xlnm.Print_Area" localSheetId="19">'Evropské programy - ORJ 76'!$A$1:$S$21</definedName>
    <definedName name="_xlnm.Print_Area" localSheetId="13">'IT - ORJ 59'!$A$1:$S$12</definedName>
    <definedName name="_xlnm.Print_Area" localSheetId="14">'Krizové řízení - ORJ 59'!$A$1:$T$13</definedName>
    <definedName name="_xlnm.Print_Area" localSheetId="8">'Kultura - ORJ 52'!$A$1:$W$15</definedName>
    <definedName name="_xlnm.Print_Area" localSheetId="20">'Projektová příprava - ORJ 30'!$A$1:$S$12</definedName>
    <definedName name="_xlnm.Print_Area" localSheetId="5">'Sociální - ORJ 19'!$A$1:$U$20</definedName>
    <definedName name="_xlnm.Print_Area" localSheetId="4">'Sociální - ORJ 52'!$A$1:$W$15</definedName>
    <definedName name="_xlnm.Print_Area" localSheetId="0">Souhrn!$A$1:$H$32</definedName>
    <definedName name="_xlnm.Print_Area" localSheetId="3">'Školství - ORJ 19'!$A$1:$W$26</definedName>
    <definedName name="_xlnm.Print_Area" localSheetId="1">'Školství - ORJ 52 '!$A$1:$W$44</definedName>
    <definedName name="_xlnm.Print_Area" localSheetId="2">'Školství - ORJ 59'!$A$1:$T$24</definedName>
    <definedName name="_xlnm.Print_Area" localSheetId="12">'Zdravotnictví - ORJ 19'!$A$1:$W$12</definedName>
    <definedName name="_xlnm.Print_Area" localSheetId="9">'Zdravotnictví - ORJ 52 '!$A$1:$W$16</definedName>
    <definedName name="_xlnm.Print_Area" localSheetId="10">'Zdravotnictví - ORJ 52  SMN'!$A$1:$X$10</definedName>
    <definedName name="_xlnm.Print_Area" localSheetId="11">'Zdravotnictví - ORJ 59'!$A$1:$T$11</definedName>
  </definedNames>
  <calcPr calcId="162913" calcMode="manual"/>
</workbook>
</file>

<file path=xl/calcChain.xml><?xml version="1.0" encoding="utf-8"?>
<calcChain xmlns="http://schemas.openxmlformats.org/spreadsheetml/2006/main">
  <c r="V11" i="2" l="1"/>
  <c r="K11" i="2"/>
  <c r="H31" i="8" l="1"/>
  <c r="H30" i="8"/>
  <c r="H29" i="8"/>
  <c r="H28" i="8"/>
  <c r="H27" i="8"/>
  <c r="H26" i="8"/>
  <c r="Q12" i="24"/>
  <c r="K12" i="34" l="1"/>
  <c r="L12" i="34"/>
  <c r="M12" i="34"/>
  <c r="O12" i="34"/>
  <c r="K21" i="30"/>
  <c r="L21" i="30"/>
  <c r="M21" i="30"/>
  <c r="O21" i="30"/>
  <c r="K52" i="29"/>
  <c r="L52" i="29"/>
  <c r="M52" i="29"/>
  <c r="O52" i="29"/>
  <c r="K18" i="28"/>
  <c r="L18" i="28"/>
  <c r="M18" i="28"/>
  <c r="O18" i="28"/>
  <c r="K20" i="27"/>
  <c r="L20" i="27"/>
  <c r="M20" i="27"/>
  <c r="O20" i="27"/>
  <c r="K19" i="26"/>
  <c r="L19" i="26"/>
  <c r="M19" i="26"/>
  <c r="O19" i="26"/>
  <c r="K13" i="25"/>
  <c r="L13" i="25"/>
  <c r="M13" i="25"/>
  <c r="S8" i="24"/>
  <c r="R8" i="24"/>
  <c r="Q8" i="24"/>
  <c r="P8" i="24"/>
  <c r="O8" i="24"/>
  <c r="M8" i="24"/>
  <c r="L8" i="24"/>
  <c r="K8" i="24"/>
  <c r="K12" i="24"/>
  <c r="L12" i="24"/>
  <c r="M12" i="24"/>
  <c r="W12" i="33"/>
  <c r="T12" i="33"/>
  <c r="Q12" i="33"/>
  <c r="P12" i="33"/>
  <c r="O12" i="33"/>
  <c r="M12" i="33"/>
  <c r="L12" i="33"/>
  <c r="K12" i="33"/>
  <c r="K11" i="23"/>
  <c r="L11" i="23"/>
  <c r="M11" i="23"/>
  <c r="L16" i="19"/>
  <c r="M16" i="19"/>
  <c r="O16" i="19"/>
  <c r="P16" i="19"/>
  <c r="Q16" i="19"/>
  <c r="R16" i="19"/>
  <c r="S16" i="19"/>
  <c r="T16" i="19"/>
  <c r="U16" i="19"/>
  <c r="V16" i="19"/>
  <c r="W16" i="19"/>
  <c r="K16" i="19"/>
  <c r="W8" i="19"/>
  <c r="T8" i="19"/>
  <c r="Q8" i="19"/>
  <c r="P8" i="19"/>
  <c r="O8" i="19"/>
  <c r="M8" i="19"/>
  <c r="L8" i="19"/>
  <c r="K8" i="19"/>
  <c r="L15" i="2"/>
  <c r="O15" i="2"/>
  <c r="Q15" i="2"/>
  <c r="R15" i="2"/>
  <c r="S15" i="2"/>
  <c r="U15" i="2"/>
  <c r="W13" i="2"/>
  <c r="T13" i="2"/>
  <c r="Q13" i="2"/>
  <c r="P13" i="2"/>
  <c r="O13" i="2"/>
  <c r="M13" i="2"/>
  <c r="L13" i="2"/>
  <c r="K13" i="2"/>
  <c r="Q8" i="2"/>
  <c r="O8" i="2"/>
  <c r="L8" i="2"/>
  <c r="K8" i="2"/>
  <c r="K15" i="2" s="1"/>
  <c r="M12" i="21"/>
  <c r="L12" i="21"/>
  <c r="L28" i="4"/>
  <c r="M28" i="4"/>
  <c r="O28" i="4"/>
  <c r="Q28" i="4"/>
  <c r="R28" i="4"/>
  <c r="S28" i="4"/>
  <c r="V28" i="4"/>
  <c r="K28" i="4"/>
  <c r="L13" i="4"/>
  <c r="M13" i="4"/>
  <c r="O13" i="4"/>
  <c r="Q13" i="4"/>
  <c r="R13" i="4"/>
  <c r="S13" i="4"/>
  <c r="U13" i="4"/>
  <c r="U28" i="4" s="1"/>
  <c r="V13" i="4"/>
  <c r="K13" i="4"/>
  <c r="K8" i="4"/>
  <c r="U14" i="31"/>
  <c r="R14" i="31"/>
  <c r="Q14" i="31"/>
  <c r="P14" i="31"/>
  <c r="O14" i="31"/>
  <c r="M14" i="31"/>
  <c r="L14" i="31"/>
  <c r="K14" i="31"/>
  <c r="U8" i="31"/>
  <c r="R8" i="31"/>
  <c r="Q8" i="31"/>
  <c r="P8" i="31"/>
  <c r="O8" i="31"/>
  <c r="M8" i="31"/>
  <c r="L8" i="31"/>
  <c r="K8" i="31"/>
  <c r="K24" i="22"/>
  <c r="L24" i="22"/>
  <c r="M24" i="22"/>
  <c r="K15" i="1"/>
  <c r="L15" i="1"/>
  <c r="M15" i="1"/>
  <c r="W13" i="1"/>
  <c r="T13" i="1"/>
  <c r="Q13" i="1"/>
  <c r="P13" i="1"/>
  <c r="O13" i="1"/>
  <c r="M13" i="1"/>
  <c r="L13" i="1"/>
  <c r="K13" i="1"/>
  <c r="O8" i="1"/>
  <c r="M8" i="1"/>
  <c r="L8" i="1"/>
  <c r="K8" i="1"/>
  <c r="L26" i="32"/>
  <c r="M26" i="32"/>
  <c r="O26" i="32"/>
  <c r="P26" i="32"/>
  <c r="Q26" i="32"/>
  <c r="R26" i="32"/>
  <c r="S26" i="32"/>
  <c r="T26" i="32"/>
  <c r="U26" i="32"/>
  <c r="V26" i="32"/>
  <c r="W26" i="32"/>
  <c r="K26" i="32"/>
  <c r="L8" i="32"/>
  <c r="M8" i="32"/>
  <c r="O8" i="32"/>
  <c r="P8" i="32"/>
  <c r="Q8" i="32"/>
  <c r="R8" i="32"/>
  <c r="S8" i="32"/>
  <c r="T8" i="32"/>
  <c r="U8" i="32"/>
  <c r="V8" i="32"/>
  <c r="W8" i="32"/>
  <c r="K8" i="32"/>
  <c r="S8" i="22"/>
  <c r="R8" i="22"/>
  <c r="Q8" i="22"/>
  <c r="P8" i="22"/>
  <c r="L33" i="6"/>
  <c r="M33" i="6"/>
  <c r="R33" i="6"/>
  <c r="S33" i="6"/>
  <c r="U33" i="6"/>
  <c r="V33" i="6"/>
  <c r="K33" i="6"/>
  <c r="O8" i="6"/>
  <c r="R8" i="6"/>
  <c r="S8" i="6"/>
  <c r="P11" i="34" l="1"/>
  <c r="S8" i="25" l="1"/>
  <c r="R8" i="25"/>
  <c r="Q8" i="25"/>
  <c r="P8" i="25"/>
  <c r="S8" i="23"/>
  <c r="R8" i="23"/>
  <c r="Q8" i="23"/>
  <c r="P8" i="23"/>
  <c r="W14" i="19"/>
  <c r="T14" i="19"/>
  <c r="Q14" i="19"/>
  <c r="P14" i="19"/>
  <c r="O14" i="19"/>
  <c r="S8" i="21"/>
  <c r="R8" i="21"/>
  <c r="Q8" i="21"/>
  <c r="T8" i="4"/>
  <c r="Q8" i="4"/>
  <c r="P8" i="4"/>
  <c r="R20" i="31"/>
  <c r="P20" i="31"/>
  <c r="R8" i="2" l="1"/>
  <c r="S8" i="2"/>
  <c r="U8" i="2"/>
  <c r="V8" i="2"/>
  <c r="V15" i="2" s="1"/>
  <c r="F14" i="8" l="1"/>
  <c r="E14" i="8"/>
  <c r="E8" i="8"/>
  <c r="M14" i="19"/>
  <c r="L14" i="19"/>
  <c r="K14" i="19"/>
  <c r="W10" i="19" l="1"/>
  <c r="T10" i="19"/>
  <c r="Q10" i="19"/>
  <c r="P10" i="19"/>
  <c r="M10" i="19"/>
  <c r="U9" i="19"/>
  <c r="T9" i="19" s="1"/>
  <c r="Q9" i="19"/>
  <c r="K9" i="19"/>
  <c r="P9" i="19" l="1"/>
  <c r="W9" i="19"/>
  <c r="M9" i="19"/>
  <c r="T12" i="2"/>
  <c r="Q12" i="2"/>
  <c r="P12" i="2"/>
  <c r="W12" i="2" s="1"/>
  <c r="M12" i="2"/>
  <c r="Q10" i="4"/>
  <c r="T26" i="6"/>
  <c r="Q26" i="6"/>
  <c r="U25" i="6"/>
  <c r="T25" i="6" s="1"/>
  <c r="Q25" i="6"/>
  <c r="K25" i="6"/>
  <c r="T24" i="6"/>
  <c r="Q24" i="6"/>
  <c r="M24" i="6"/>
  <c r="T23" i="6"/>
  <c r="Q23" i="6"/>
  <c r="P23" i="6" s="1"/>
  <c r="K23" i="6"/>
  <c r="T20" i="6"/>
  <c r="Q20" i="6"/>
  <c r="M20" i="6"/>
  <c r="T19" i="6"/>
  <c r="Q19" i="6"/>
  <c r="P19" i="6" s="1"/>
  <c r="W19" i="6" s="1"/>
  <c r="M19" i="6"/>
  <c r="T17" i="6"/>
  <c r="Q17" i="6"/>
  <c r="M17" i="6"/>
  <c r="T16" i="6"/>
  <c r="Q16" i="6"/>
  <c r="P16" i="6" s="1"/>
  <c r="K16" i="6"/>
  <c r="T14" i="6"/>
  <c r="Q14" i="6"/>
  <c r="M14" i="6"/>
  <c r="U13" i="6"/>
  <c r="T13" i="6" s="1"/>
  <c r="Q13" i="6"/>
  <c r="K13" i="6"/>
  <c r="T11" i="6"/>
  <c r="Q11" i="6"/>
  <c r="M11" i="6"/>
  <c r="T10" i="6"/>
  <c r="Q10" i="6"/>
  <c r="L10" i="6"/>
  <c r="K10" i="6"/>
  <c r="P24" i="6" l="1"/>
  <c r="W24" i="6" s="1"/>
  <c r="P26" i="6"/>
  <c r="W26" i="6" s="1"/>
  <c r="W23" i="6"/>
  <c r="P25" i="6"/>
  <c r="W25" i="6" s="1"/>
  <c r="M25" i="6"/>
  <c r="P20" i="6"/>
  <c r="W20" i="6" s="1"/>
  <c r="M23" i="6"/>
  <c r="P14" i="6"/>
  <c r="W14" i="6" s="1"/>
  <c r="M10" i="6"/>
  <c r="P17" i="6"/>
  <c r="W16" i="6"/>
  <c r="M16" i="6"/>
  <c r="P13" i="6"/>
  <c r="W13" i="6" s="1"/>
  <c r="P11" i="6"/>
  <c r="W11" i="6" s="1"/>
  <c r="P10" i="6"/>
  <c r="W10" i="6" s="1"/>
  <c r="M13" i="6"/>
  <c r="E25" i="8" l="1"/>
  <c r="E23" i="8"/>
  <c r="E17" i="8"/>
  <c r="E21" i="8" s="1"/>
  <c r="E16" i="8"/>
  <c r="E11" i="8"/>
  <c r="E32" i="8" l="1"/>
  <c r="F23" i="8"/>
  <c r="F11" i="8"/>
  <c r="R8" i="29"/>
  <c r="Q8" i="29"/>
  <c r="R8" i="27"/>
  <c r="R8" i="26"/>
  <c r="Q8" i="26"/>
  <c r="P8" i="26"/>
  <c r="T9" i="20"/>
  <c r="O8" i="22"/>
  <c r="M8" i="22"/>
  <c r="L8" i="22"/>
  <c r="K8" i="22"/>
  <c r="G31" i="8" l="1"/>
  <c r="S12" i="34" l="1"/>
  <c r="R12" i="34"/>
  <c r="Q12" i="34"/>
  <c r="M11" i="34"/>
  <c r="P9" i="34"/>
  <c r="M9" i="34"/>
  <c r="S8" i="34"/>
  <c r="R8" i="34"/>
  <c r="Q8" i="34"/>
  <c r="O8" i="34"/>
  <c r="L8" i="34"/>
  <c r="K8" i="34"/>
  <c r="M8" i="34" l="1"/>
  <c r="P12" i="34"/>
  <c r="P8" i="34"/>
  <c r="Q22" i="6" l="1"/>
  <c r="M9" i="30" l="1"/>
  <c r="R8" i="28"/>
  <c r="Q8" i="28"/>
  <c r="P8" i="28"/>
  <c r="M9" i="27"/>
  <c r="R18" i="28" l="1"/>
  <c r="P18" i="28"/>
  <c r="G20" i="8" l="1"/>
  <c r="H20" i="8" s="1"/>
  <c r="D20" i="8"/>
  <c r="Q10" i="33" l="1"/>
  <c r="P11" i="33"/>
  <c r="W11" i="33" s="1"/>
  <c r="W10" i="33" s="1"/>
  <c r="V10" i="33"/>
  <c r="V12" i="33" s="1"/>
  <c r="U10" i="33"/>
  <c r="U12" i="33" s="1"/>
  <c r="T10" i="33"/>
  <c r="S10" i="33"/>
  <c r="S12" i="33" s="1"/>
  <c r="R10" i="33"/>
  <c r="R12" i="33" s="1"/>
  <c r="O10" i="33"/>
  <c r="M10" i="33"/>
  <c r="L10" i="33"/>
  <c r="K10" i="33"/>
  <c r="U9" i="33"/>
  <c r="P9" i="33"/>
  <c r="T8" i="33"/>
  <c r="O8" i="33"/>
  <c r="M8" i="33"/>
  <c r="L8" i="33"/>
  <c r="K8" i="33"/>
  <c r="P22" i="32"/>
  <c r="W22" i="32" s="1"/>
  <c r="P21" i="32"/>
  <c r="W21" i="32" s="1"/>
  <c r="P20" i="32"/>
  <c r="W20" i="32" s="1"/>
  <c r="P19" i="32"/>
  <c r="W19" i="32" s="1"/>
  <c r="P18" i="32"/>
  <c r="W18" i="32" s="1"/>
  <c r="P17" i="32"/>
  <c r="W17" i="32" s="1"/>
  <c r="P16" i="32"/>
  <c r="W16" i="32" s="1"/>
  <c r="P15" i="32"/>
  <c r="W15" i="32" s="1"/>
  <c r="P14" i="32"/>
  <c r="W14" i="32" s="1"/>
  <c r="P10" i="33" l="1"/>
  <c r="W9" i="33"/>
  <c r="W8" i="33" s="1"/>
  <c r="P8" i="33"/>
  <c r="Q8" i="33"/>
  <c r="P23" i="32"/>
  <c r="W23" i="32" s="1"/>
  <c r="P12" i="32"/>
  <c r="W12" i="32" s="1"/>
  <c r="P11" i="32"/>
  <c r="P10" i="32"/>
  <c r="W10" i="32" s="1"/>
  <c r="S20" i="31"/>
  <c r="T20" i="31"/>
  <c r="G10" i="8"/>
  <c r="H10" i="8" s="1"/>
  <c r="Q20" i="31"/>
  <c r="D10" i="8" s="1"/>
  <c r="L20" i="31"/>
  <c r="M20" i="31"/>
  <c r="S14" i="31"/>
  <c r="T14" i="31"/>
  <c r="K20" i="31"/>
  <c r="P19" i="31"/>
  <c r="U19" i="31" s="1"/>
  <c r="P18" i="31"/>
  <c r="U18" i="31" s="1"/>
  <c r="P17" i="31"/>
  <c r="U17" i="31" s="1"/>
  <c r="P16" i="31"/>
  <c r="U16" i="31" s="1"/>
  <c r="P15" i="31"/>
  <c r="U15" i="31" s="1"/>
  <c r="P12" i="31"/>
  <c r="U12" i="31" s="1"/>
  <c r="P9" i="32" l="1"/>
  <c r="W9" i="32" s="1"/>
  <c r="W11" i="32"/>
  <c r="P13" i="32"/>
  <c r="P24" i="32"/>
  <c r="W24" i="32" s="1"/>
  <c r="P25" i="32"/>
  <c r="W25" i="32" s="1"/>
  <c r="G7" i="8"/>
  <c r="H7" i="8" s="1"/>
  <c r="D7" i="8"/>
  <c r="W13" i="32" l="1"/>
  <c r="P13" i="31" l="1"/>
  <c r="U13" i="31" s="1"/>
  <c r="P11" i="31"/>
  <c r="U11" i="31" s="1"/>
  <c r="P10" i="31"/>
  <c r="P9" i="31"/>
  <c r="U9" i="31" s="1"/>
  <c r="T8" i="31"/>
  <c r="S8" i="31"/>
  <c r="O20" i="31"/>
  <c r="U10" i="31" l="1"/>
  <c r="U20" i="31" s="1"/>
  <c r="R8" i="30"/>
  <c r="Q8" i="30"/>
  <c r="P8" i="30"/>
  <c r="P8" i="29"/>
  <c r="M8" i="29"/>
  <c r="S8" i="28"/>
  <c r="M17" i="27"/>
  <c r="M8" i="27" s="1"/>
  <c r="P17" i="27"/>
  <c r="P9" i="27"/>
  <c r="Q8" i="27"/>
  <c r="P8" i="27"/>
  <c r="M8" i="26"/>
  <c r="F24" i="8"/>
  <c r="R13" i="25"/>
  <c r="S12" i="24"/>
  <c r="R12" i="24"/>
  <c r="P12" i="24"/>
  <c r="T11" i="23"/>
  <c r="S11" i="23"/>
  <c r="R11" i="23"/>
  <c r="Q11" i="23"/>
  <c r="P11" i="23"/>
  <c r="O11" i="23"/>
  <c r="T8" i="23"/>
  <c r="R14" i="19"/>
  <c r="S14" i="19"/>
  <c r="U14" i="19"/>
  <c r="V14" i="19"/>
  <c r="F25" i="8" l="1"/>
  <c r="P8" i="21"/>
  <c r="N8" i="21"/>
  <c r="M8" i="21"/>
  <c r="L8" i="21"/>
  <c r="O8" i="4"/>
  <c r="L8" i="4"/>
  <c r="S24" i="22"/>
  <c r="S8" i="30" l="1"/>
  <c r="O8" i="30"/>
  <c r="M8" i="30"/>
  <c r="L8" i="30"/>
  <c r="K8" i="30"/>
  <c r="S8" i="29"/>
  <c r="O8" i="29"/>
  <c r="L8" i="29"/>
  <c r="K8" i="29"/>
  <c r="O8" i="28"/>
  <c r="L8" i="28"/>
  <c r="K8" i="28"/>
  <c r="L8" i="27"/>
  <c r="K8" i="27"/>
  <c r="S8" i="27"/>
  <c r="O8" i="27"/>
  <c r="T8" i="25"/>
  <c r="S8" i="26"/>
  <c r="L8" i="26"/>
  <c r="K8" i="26"/>
  <c r="O8" i="26"/>
  <c r="O8" i="25" l="1"/>
  <c r="M8" i="25"/>
  <c r="L8" i="25"/>
  <c r="K8" i="25"/>
  <c r="O8" i="23"/>
  <c r="M8" i="23"/>
  <c r="L8" i="23"/>
  <c r="K8" i="23"/>
  <c r="O15" i="1"/>
  <c r="F16" i="8"/>
  <c r="G30" i="8" l="1"/>
  <c r="F30" i="8"/>
  <c r="M17" i="30"/>
  <c r="P17" i="30"/>
  <c r="P21" i="30" s="1"/>
  <c r="P9" i="30"/>
  <c r="R21" i="30"/>
  <c r="Q21" i="30"/>
  <c r="G29" i="8" l="1"/>
  <c r="F29" i="8"/>
  <c r="S21" i="30" l="1"/>
  <c r="R52" i="29"/>
  <c r="Q52" i="29"/>
  <c r="P21" i="29"/>
  <c r="P33" i="29"/>
  <c r="P42" i="29"/>
  <c r="P52" i="29" s="1"/>
  <c r="Q43" i="29"/>
  <c r="Q42" i="29"/>
  <c r="M42" i="29"/>
  <c r="Q41" i="29"/>
  <c r="M33" i="29"/>
  <c r="M9" i="29"/>
  <c r="M21" i="29"/>
  <c r="P9" i="29" l="1"/>
  <c r="S52" i="29"/>
  <c r="F27" i="8" l="1"/>
  <c r="G27" i="8"/>
  <c r="F26" i="8"/>
  <c r="G26" i="8"/>
  <c r="G28" i="8"/>
  <c r="Q18" i="28"/>
  <c r="F28" i="8" s="1"/>
  <c r="P17" i="28"/>
  <c r="M17" i="28"/>
  <c r="M12" i="28"/>
  <c r="M9" i="28"/>
  <c r="P12" i="28"/>
  <c r="S18" i="28"/>
  <c r="P9" i="28"/>
  <c r="M8" i="28" l="1"/>
  <c r="S20" i="27"/>
  <c r="R20" i="27"/>
  <c r="Q20" i="27"/>
  <c r="M16" i="26"/>
  <c r="P16" i="26"/>
  <c r="Q11" i="26"/>
  <c r="P11" i="26" s="1"/>
  <c r="M12" i="26"/>
  <c r="M13" i="26"/>
  <c r="M14" i="26"/>
  <c r="M15" i="26"/>
  <c r="M18" i="26"/>
  <c r="M11" i="26"/>
  <c r="R19" i="26"/>
  <c r="P10" i="26"/>
  <c r="P12" i="26"/>
  <c r="P13" i="26"/>
  <c r="P14" i="26"/>
  <c r="P15" i="26"/>
  <c r="P18" i="26"/>
  <c r="Q10" i="26"/>
  <c r="Q19" i="26" s="1"/>
  <c r="M9" i="26"/>
  <c r="P9" i="26"/>
  <c r="S19" i="26"/>
  <c r="P20" i="27" l="1"/>
  <c r="P19" i="26"/>
  <c r="Q12" i="4" l="1"/>
  <c r="T12" i="4"/>
  <c r="M12" i="4" l="1"/>
  <c r="K12" i="4" s="1"/>
  <c r="U15" i="4"/>
  <c r="F19" i="8" l="1"/>
  <c r="R24" i="22"/>
  <c r="F6" i="8" s="1"/>
  <c r="F8" i="8" s="1"/>
  <c r="F21" i="8" l="1"/>
  <c r="F32" i="8" s="1"/>
  <c r="Q24" i="22"/>
  <c r="P24" i="22"/>
  <c r="U9" i="20" l="1"/>
  <c r="S9" i="20"/>
  <c r="R9" i="20"/>
  <c r="O11" i="2" l="1"/>
  <c r="L11" i="2"/>
  <c r="O38" i="6" l="1"/>
  <c r="O36" i="6"/>
  <c r="S11" i="4"/>
  <c r="R11" i="4"/>
  <c r="U11" i="4"/>
  <c r="S9" i="4"/>
  <c r="U9" i="4"/>
  <c r="R9" i="4"/>
  <c r="T26" i="4" l="1"/>
  <c r="Q26" i="4"/>
  <c r="P26" i="4" s="1"/>
  <c r="M26" i="4"/>
  <c r="K26" i="4" s="1"/>
  <c r="W26" i="4" l="1"/>
  <c r="O34" i="6"/>
  <c r="O33" i="6" l="1"/>
  <c r="O44" i="6" s="1"/>
  <c r="K11" i="4"/>
  <c r="V8" i="1" l="1"/>
  <c r="V15" i="1" s="1"/>
  <c r="U8" i="1"/>
  <c r="V13" i="1"/>
  <c r="U13" i="1"/>
  <c r="S13" i="1"/>
  <c r="R13" i="1"/>
  <c r="U15" i="1" l="1"/>
  <c r="V13" i="2"/>
  <c r="U13" i="2"/>
  <c r="S13" i="2"/>
  <c r="R13" i="2"/>
  <c r="D22" i="8" l="1"/>
  <c r="D23" i="8" s="1"/>
  <c r="G6" i="8"/>
  <c r="H6" i="8" s="1"/>
  <c r="T13" i="25"/>
  <c r="S13" i="25"/>
  <c r="G24" i="8" s="1"/>
  <c r="Q13" i="25"/>
  <c r="D24" i="8" s="1"/>
  <c r="D25" i="8" s="1"/>
  <c r="P13" i="25"/>
  <c r="O13" i="25"/>
  <c r="G22" i="8"/>
  <c r="O12" i="24"/>
  <c r="G19" i="8"/>
  <c r="H19" i="8" s="1"/>
  <c r="D19" i="8"/>
  <c r="D6" i="8"/>
  <c r="O24" i="22"/>
  <c r="T23" i="22"/>
  <c r="T18" i="22"/>
  <c r="T8" i="22" s="1"/>
  <c r="S15" i="22"/>
  <c r="G25" i="8" l="1"/>
  <c r="H25" i="8" s="1"/>
  <c r="H24" i="8"/>
  <c r="G23" i="8"/>
  <c r="H23" i="8" s="1"/>
  <c r="H22" i="8"/>
  <c r="T24" i="22"/>
  <c r="T12" i="21"/>
  <c r="S12" i="21"/>
  <c r="G13" i="8" s="1"/>
  <c r="H13" i="8" s="1"/>
  <c r="R12" i="21"/>
  <c r="D13" i="8" s="1"/>
  <c r="Q12" i="21"/>
  <c r="P12" i="21"/>
  <c r="N12" i="21"/>
  <c r="T8" i="21"/>
  <c r="W8" i="20" l="1"/>
  <c r="V8" i="20"/>
  <c r="V10" i="20" s="1"/>
  <c r="G18" i="8" s="1"/>
  <c r="H18" i="8" s="1"/>
  <c r="U8" i="20"/>
  <c r="M9" i="4" l="1"/>
  <c r="M10" i="4" l="1"/>
  <c r="O12" i="1" l="1"/>
  <c r="O11" i="1"/>
  <c r="M11" i="1"/>
  <c r="M9" i="2" l="1"/>
  <c r="M11" i="4" l="1"/>
  <c r="M8" i="4" s="1"/>
  <c r="V8" i="4" l="1"/>
  <c r="U8" i="4"/>
  <c r="S8" i="4"/>
  <c r="R8" i="4"/>
  <c r="K9" i="1"/>
  <c r="M9" i="1" s="1"/>
  <c r="W10" i="20" l="1"/>
  <c r="U10" i="20"/>
  <c r="S10" i="20"/>
  <c r="R10" i="20"/>
  <c r="Q9" i="20"/>
  <c r="Q8" i="20" s="1"/>
  <c r="Q10" i="20" s="1"/>
  <c r="D18" i="8" s="1"/>
  <c r="L9" i="20"/>
  <c r="L8" i="20" s="1"/>
  <c r="L10" i="20" s="1"/>
  <c r="O8" i="20"/>
  <c r="O10" i="20" s="1"/>
  <c r="P9" i="20" l="1"/>
  <c r="P8" i="20" s="1"/>
  <c r="P10" i="20" s="1"/>
  <c r="T8" i="20"/>
  <c r="T10" i="20" s="1"/>
  <c r="K8" i="20"/>
  <c r="K10" i="20" s="1"/>
  <c r="M9" i="20"/>
  <c r="M8" i="20" s="1"/>
  <c r="M10" i="20" s="1"/>
  <c r="X9" i="20" l="1"/>
  <c r="X8" i="20" s="1"/>
  <c r="X10" i="20" s="1"/>
  <c r="M32" i="6"/>
  <c r="L32" i="6"/>
  <c r="U30" i="6" l="1"/>
  <c r="L30" i="6" l="1"/>
  <c r="M30" i="6" s="1"/>
  <c r="M29" i="6" l="1"/>
  <c r="U29" i="6"/>
  <c r="L22" i="6" l="1"/>
  <c r="L8" i="6" l="1"/>
  <c r="L44" i="6" s="1"/>
  <c r="M22" i="6"/>
  <c r="L28" i="6"/>
  <c r="M28" i="6" s="1"/>
  <c r="V31" i="6" l="1"/>
  <c r="M31" i="6"/>
  <c r="M9" i="6" l="1"/>
  <c r="U12" i="6" l="1"/>
  <c r="V18" i="6"/>
  <c r="M18" i="6" l="1"/>
  <c r="M10" i="2" l="1"/>
  <c r="S10" i="1" l="1"/>
  <c r="S8" i="1" s="1"/>
  <c r="S15" i="1" s="1"/>
  <c r="R10" i="1"/>
  <c r="R8" i="1" s="1"/>
  <c r="R15" i="1" s="1"/>
  <c r="M10" i="1"/>
  <c r="U27" i="6" l="1"/>
  <c r="M27" i="6"/>
  <c r="U8" i="6" l="1"/>
  <c r="U44" i="6" s="1"/>
  <c r="V15" i="6"/>
  <c r="V44" i="6" l="1"/>
  <c r="V8" i="6"/>
  <c r="M15" i="6"/>
  <c r="M8" i="6" s="1"/>
  <c r="M21" i="6"/>
  <c r="M44" i="6" l="1"/>
  <c r="T40" i="6" l="1"/>
  <c r="Q40" i="6"/>
  <c r="T39" i="6"/>
  <c r="Q39" i="6"/>
  <c r="T38" i="6"/>
  <c r="Q38" i="6"/>
  <c r="T37" i="6"/>
  <c r="Q37" i="6"/>
  <c r="T34" i="6"/>
  <c r="Q34" i="6"/>
  <c r="T43" i="6"/>
  <c r="Q43" i="6"/>
  <c r="T42" i="6"/>
  <c r="Q42" i="6"/>
  <c r="T41" i="6"/>
  <c r="Q41" i="6"/>
  <c r="T32" i="6"/>
  <c r="Q32" i="6"/>
  <c r="T31" i="6"/>
  <c r="Q31" i="6"/>
  <c r="T30" i="6"/>
  <c r="Q30" i="6"/>
  <c r="T36" i="6"/>
  <c r="Q36" i="6"/>
  <c r="T35" i="6"/>
  <c r="Q35" i="6"/>
  <c r="T29" i="6"/>
  <c r="Q29" i="6"/>
  <c r="T28" i="6"/>
  <c r="Q28" i="6"/>
  <c r="T27" i="6"/>
  <c r="Q27" i="6"/>
  <c r="T22" i="6"/>
  <c r="T21" i="6"/>
  <c r="Q21" i="6"/>
  <c r="T18" i="6"/>
  <c r="Q18" i="6"/>
  <c r="T15" i="6"/>
  <c r="Q15" i="6"/>
  <c r="T12" i="6"/>
  <c r="Q12" i="6"/>
  <c r="T9" i="6"/>
  <c r="Q9" i="6"/>
  <c r="Q8" i="6" s="1"/>
  <c r="T33" i="6" l="1"/>
  <c r="T8" i="6"/>
  <c r="Q33" i="6"/>
  <c r="Q44" i="6" s="1"/>
  <c r="P42" i="6"/>
  <c r="W42" i="6" s="1"/>
  <c r="P41" i="6"/>
  <c r="W41" i="6" s="1"/>
  <c r="P43" i="6"/>
  <c r="W43" i="6" s="1"/>
  <c r="P32" i="6"/>
  <c r="W32" i="6" s="1"/>
  <c r="T44" i="6" l="1"/>
  <c r="T13" i="19"/>
  <c r="Q13" i="19"/>
  <c r="M13" i="19"/>
  <c r="P13" i="19" l="1"/>
  <c r="W13" i="19" s="1"/>
  <c r="M11" i="19"/>
  <c r="M12" i="19"/>
  <c r="S44" i="6" l="1"/>
  <c r="R44" i="6"/>
  <c r="T27" i="4" l="1"/>
  <c r="Q27" i="4"/>
  <c r="T25" i="4"/>
  <c r="Q25" i="4"/>
  <c r="T24" i="4"/>
  <c r="T13" i="4" s="1"/>
  <c r="T28" i="4" s="1"/>
  <c r="Q24" i="4"/>
  <c r="T23" i="4"/>
  <c r="Q23" i="4"/>
  <c r="T11" i="4"/>
  <c r="Q11" i="4"/>
  <c r="T21" i="4"/>
  <c r="Q21" i="4"/>
  <c r="T20" i="4"/>
  <c r="Q20" i="4"/>
  <c r="T19" i="4"/>
  <c r="Q19" i="4"/>
  <c r="T18" i="4"/>
  <c r="Q18" i="4"/>
  <c r="T17" i="4"/>
  <c r="Q17" i="4"/>
  <c r="P17" i="4" s="1"/>
  <c r="T16" i="4"/>
  <c r="Q16" i="4"/>
  <c r="T15" i="4"/>
  <c r="Q15" i="4"/>
  <c r="T14" i="4"/>
  <c r="Q14" i="4"/>
  <c r="T22" i="4"/>
  <c r="Q22" i="4"/>
  <c r="T10" i="4"/>
  <c r="T9" i="4"/>
  <c r="Q9" i="4"/>
  <c r="T14" i="1"/>
  <c r="Q14" i="1"/>
  <c r="P24" i="4" l="1"/>
  <c r="P13" i="4" s="1"/>
  <c r="P28" i="4" s="1"/>
  <c r="P27" i="4"/>
  <c r="P15" i="4"/>
  <c r="P22" i="4"/>
  <c r="P14" i="4"/>
  <c r="P16" i="4"/>
  <c r="P18" i="4"/>
  <c r="P19" i="4"/>
  <c r="P21" i="4"/>
  <c r="P23" i="4"/>
  <c r="P25" i="4"/>
  <c r="P11" i="4"/>
  <c r="W11" i="4" s="1"/>
  <c r="P20" i="4"/>
  <c r="P14" i="1"/>
  <c r="P12" i="4"/>
  <c r="P9" i="4"/>
  <c r="P10" i="4"/>
  <c r="W10" i="4" l="1"/>
  <c r="W8" i="4" s="1"/>
  <c r="W9" i="4"/>
  <c r="D12" i="8"/>
  <c r="D14" i="8" s="1"/>
  <c r="T9" i="1"/>
  <c r="T12" i="1"/>
  <c r="T11" i="1"/>
  <c r="T8" i="1" s="1"/>
  <c r="T15" i="1" s="1"/>
  <c r="T10" i="1"/>
  <c r="Q12" i="1"/>
  <c r="Q11" i="1"/>
  <c r="Q8" i="1" s="1"/>
  <c r="Q15" i="1" s="1"/>
  <c r="Q10" i="1"/>
  <c r="Q9" i="1"/>
  <c r="P9" i="1" l="1"/>
  <c r="W9" i="1" l="1"/>
  <c r="T14" i="2"/>
  <c r="T11" i="2"/>
  <c r="T8" i="2" s="1"/>
  <c r="T15" i="2" s="1"/>
  <c r="T10" i="2"/>
  <c r="T9" i="2"/>
  <c r="Q14" i="2"/>
  <c r="Q11" i="2"/>
  <c r="Q10" i="2"/>
  <c r="Q9" i="2"/>
  <c r="D15" i="8" l="1"/>
  <c r="D16" i="8" s="1"/>
  <c r="G15" i="8"/>
  <c r="P9" i="2"/>
  <c r="P10" i="2"/>
  <c r="P14" i="2"/>
  <c r="P11" i="2"/>
  <c r="W11" i="2" l="1"/>
  <c r="W8" i="2" s="1"/>
  <c r="W15" i="2" s="1"/>
  <c r="P8" i="2"/>
  <c r="P15" i="2" s="1"/>
  <c r="H15" i="8"/>
  <c r="G16" i="8"/>
  <c r="W9" i="2"/>
  <c r="W14" i="2"/>
  <c r="Q15" i="19"/>
  <c r="Q12" i="19"/>
  <c r="Q11" i="19"/>
  <c r="T15" i="19"/>
  <c r="T12" i="19"/>
  <c r="T11" i="19"/>
  <c r="H16" i="8" l="1"/>
  <c r="P12" i="19"/>
  <c r="W12" i="19" s="1"/>
  <c r="P11" i="19"/>
  <c r="W11" i="19" s="1"/>
  <c r="P15" i="19"/>
  <c r="W15" i="19" l="1"/>
  <c r="D17" i="8"/>
  <c r="D21" i="8" s="1"/>
  <c r="G17" i="8"/>
  <c r="G21" i="8" s="1"/>
  <c r="H21" i="8" s="1"/>
  <c r="M11" i="2"/>
  <c r="M8" i="2" s="1"/>
  <c r="M15" i="2" s="1"/>
  <c r="P12" i="1"/>
  <c r="H17" i="8" l="1"/>
  <c r="P35" i="6"/>
  <c r="W35" i="6" s="1"/>
  <c r="P39" i="6"/>
  <c r="W39" i="6" s="1"/>
  <c r="P31" i="6"/>
  <c r="K31" i="6"/>
  <c r="P30" i="6"/>
  <c r="W30" i="6" s="1"/>
  <c r="P22" i="6"/>
  <c r="K8" i="6" l="1"/>
  <c r="K44" i="6" s="1"/>
  <c r="W31" i="6"/>
  <c r="W22" i="6"/>
  <c r="K22" i="4" l="1"/>
  <c r="W12" i="4" l="1"/>
  <c r="W22" i="4"/>
  <c r="M16" i="4" l="1"/>
  <c r="K16" i="4" s="1"/>
  <c r="K10" i="1"/>
  <c r="P10" i="1"/>
  <c r="P9" i="6"/>
  <c r="M18" i="4"/>
  <c r="K18" i="4" s="1"/>
  <c r="P18" i="6"/>
  <c r="W18" i="6" s="1"/>
  <c r="W9" i="6" l="1"/>
  <c r="W10" i="1"/>
  <c r="W18" i="4"/>
  <c r="W16" i="4"/>
  <c r="P12" i="6" l="1"/>
  <c r="P15" i="6"/>
  <c r="W15" i="6" s="1"/>
  <c r="W12" i="6" l="1"/>
  <c r="M15" i="4"/>
  <c r="K15" i="4" s="1"/>
  <c r="M14" i="4"/>
  <c r="M17" i="4"/>
  <c r="K17" i="4" s="1"/>
  <c r="M25" i="4"/>
  <c r="K25" i="4" s="1"/>
  <c r="M24" i="4"/>
  <c r="K24" i="4" s="1"/>
  <c r="M23" i="4"/>
  <c r="K23" i="4" s="1"/>
  <c r="M21" i="4"/>
  <c r="K21" i="4" s="1"/>
  <c r="M20" i="4"/>
  <c r="K20" i="4" s="1"/>
  <c r="M19" i="4"/>
  <c r="K19" i="4" s="1"/>
  <c r="K14" i="4" l="1"/>
  <c r="W21" i="4"/>
  <c r="W27" i="4"/>
  <c r="W15" i="4"/>
  <c r="W23" i="4"/>
  <c r="W19" i="4"/>
  <c r="W24" i="4"/>
  <c r="W13" i="4" s="1"/>
  <c r="W28" i="4" s="1"/>
  <c r="W17" i="4"/>
  <c r="W20" i="4"/>
  <c r="W25" i="4"/>
  <c r="W14" i="4" l="1"/>
  <c r="P36" i="6" l="1"/>
  <c r="W36" i="6" s="1"/>
  <c r="W10" i="2" l="1"/>
  <c r="P27" i="6" l="1"/>
  <c r="W27" i="6" s="1"/>
  <c r="P34" i="6" l="1"/>
  <c r="P21" i="6"/>
  <c r="P28" i="6"/>
  <c r="W28" i="6" s="1"/>
  <c r="P29" i="6"/>
  <c r="W29" i="6" s="1"/>
  <c r="P37" i="6"/>
  <c r="W37" i="6" s="1"/>
  <c r="P38" i="6"/>
  <c r="W38" i="6" s="1"/>
  <c r="P40" i="6"/>
  <c r="W40" i="6" s="1"/>
  <c r="P33" i="6" l="1"/>
  <c r="W21" i="6"/>
  <c r="W8" i="6" s="1"/>
  <c r="P8" i="6"/>
  <c r="P44" i="6" s="1"/>
  <c r="W34" i="6"/>
  <c r="W33" i="6" s="1"/>
  <c r="W44" i="6"/>
  <c r="P11" i="1"/>
  <c r="P8" i="1" s="1"/>
  <c r="P15" i="1" s="1"/>
  <c r="G12" i="8" l="1"/>
  <c r="W11" i="1"/>
  <c r="W8" i="1" s="1"/>
  <c r="W15" i="1" s="1"/>
  <c r="G14" i="8" l="1"/>
  <c r="H14" i="8" s="1"/>
  <c r="H12" i="8"/>
  <c r="G5" i="8"/>
  <c r="G8" i="8" s="1"/>
  <c r="H8" i="8" s="1"/>
  <c r="D5" i="8"/>
  <c r="D8" i="8" s="1"/>
  <c r="H5" i="8" l="1"/>
  <c r="W14" i="1"/>
  <c r="M14" i="1"/>
  <c r="M12" i="1"/>
  <c r="W12" i="1"/>
  <c r="G9" i="8"/>
  <c r="G11" i="8" s="1"/>
  <c r="H11" i="8" s="1"/>
  <c r="H32" i="8" s="1"/>
  <c r="D9" i="8"/>
  <c r="D11" i="8" l="1"/>
  <c r="D32" i="8" s="1"/>
  <c r="H9" i="8"/>
  <c r="G32" i="8" l="1"/>
</calcChain>
</file>

<file path=xl/comments1.xml><?xml version="1.0" encoding="utf-8"?>
<comments xmlns="http://schemas.openxmlformats.org/spreadsheetml/2006/main">
  <authors>
    <author>Hrabalová Michaela</author>
    <author>Aufartová Jitka</author>
    <author>Obšilová Renata</author>
  </authors>
  <commentList>
    <comment ref="O9" authorId="0" shapeId="0">
      <text>
        <r>
          <rPr>
            <b/>
            <sz val="12"/>
            <color indexed="81"/>
            <rFont val="Tahoma"/>
            <family val="2"/>
            <charset val="238"/>
          </rPr>
          <t>Hrabalová Michaela:</t>
        </r>
        <r>
          <rPr>
            <sz val="12"/>
            <color indexed="81"/>
            <rFont val="Tahoma"/>
            <family val="2"/>
            <charset val="238"/>
          </rPr>
          <t xml:space="preserve">
zahrnuje 60 500 studie proveditelnosti, 84 700 studie proveditelnosti, 18 150 - PD na konektivitu a vnější úpravy</t>
        </r>
      </text>
    </comment>
    <comment ref="O18" authorId="1" shapeId="0">
      <text>
        <r>
          <rPr>
            <b/>
            <sz val="11"/>
            <color indexed="81"/>
            <rFont val="Tahoma"/>
            <family val="2"/>
            <charset val="238"/>
          </rPr>
          <t>Aufartová Jitka: PD -  424 300 Kč ,  SP - 54 900 Kč</t>
        </r>
        <r>
          <rPr>
            <b/>
            <sz val="9"/>
            <color indexed="81"/>
            <rFont val="Tahoma"/>
            <family val="2"/>
            <charset val="238"/>
          </rPr>
          <t xml:space="preserve">
</t>
        </r>
        <r>
          <rPr>
            <sz val="9"/>
            <color indexed="81"/>
            <rFont val="Tahoma"/>
            <family val="2"/>
            <charset val="238"/>
          </rPr>
          <t xml:space="preserve">
</t>
        </r>
      </text>
    </comment>
    <comment ref="O19" authorId="2" shapeId="0">
      <text>
        <r>
          <rPr>
            <b/>
            <sz val="9"/>
            <color indexed="81"/>
            <rFont val="Tahoma"/>
            <family val="2"/>
            <charset val="238"/>
          </rPr>
          <t>Obšilová Renata:</t>
        </r>
        <r>
          <rPr>
            <sz val="9"/>
            <color indexed="81"/>
            <rFont val="Tahoma"/>
            <family val="2"/>
            <charset val="238"/>
          </rPr>
          <t xml:space="preserve">
Uznatelné náklady - SP 63 525,-
Neuznatelné náklady - Internet expert 40 000,-
Hilbert interiéry 207 213,-
DIK - dokumentace 292 713,90
DIK - správní poplatek 5 000,- </t>
        </r>
      </text>
    </comment>
    <comment ref="O22" authorId="1" shapeId="0">
      <text>
        <r>
          <rPr>
            <b/>
            <sz val="11"/>
            <color indexed="81"/>
            <rFont val="Tahoma"/>
            <family val="2"/>
            <charset val="238"/>
          </rPr>
          <t>Aufartová Jitka:</t>
        </r>
        <r>
          <rPr>
            <sz val="11"/>
            <color indexed="81"/>
            <rFont val="Tahoma"/>
            <family val="2"/>
            <charset val="238"/>
          </rPr>
          <t xml:space="preserve">
SP - 72 600 Kč, PD - 824 000 Kč</t>
        </r>
      </text>
    </comment>
    <comment ref="O23" authorId="1" shapeId="0">
      <text>
        <r>
          <rPr>
            <b/>
            <sz val="11"/>
            <color indexed="81"/>
            <rFont val="Tahoma"/>
            <family val="2"/>
            <charset val="238"/>
          </rPr>
          <t xml:space="preserve">Aufartová Jitka: PD - </t>
        </r>
        <r>
          <rPr>
            <sz val="11"/>
            <color indexed="81"/>
            <rFont val="Tahoma"/>
            <family val="2"/>
            <charset val="238"/>
          </rPr>
          <t>291 077,60 Kč , 
 SP - 54 900 Kč, úhrada správního poplatku 20 000 Kč, posouzení technické inspekce 9 500 Kč</t>
        </r>
        <r>
          <rPr>
            <sz val="9"/>
            <color indexed="81"/>
            <rFont val="Tahoma"/>
            <family val="2"/>
            <charset val="238"/>
          </rPr>
          <t xml:space="preserve">
</t>
        </r>
      </text>
    </comment>
  </commentList>
</comments>
</file>

<file path=xl/comments2.xml><?xml version="1.0" encoding="utf-8"?>
<comments xmlns="http://schemas.openxmlformats.org/spreadsheetml/2006/main">
  <authors>
    <author>Obšilová Renata</author>
  </authors>
  <commentList>
    <comment ref="O9" authorId="0" shapeId="0">
      <text>
        <r>
          <rPr>
            <b/>
            <sz val="9"/>
            <color indexed="81"/>
            <rFont val="Tahoma"/>
            <family val="2"/>
            <charset val="238"/>
          </rPr>
          <t>Obšilová Renata:</t>
        </r>
        <r>
          <rPr>
            <sz val="9"/>
            <color indexed="81"/>
            <rFont val="Tahoma"/>
            <family val="2"/>
            <charset val="238"/>
          </rPr>
          <t xml:space="preserve">
Přímé náklady - SP 60 500,-Kč</t>
        </r>
      </text>
    </comment>
  </commentList>
</comments>
</file>

<file path=xl/comments3.xml><?xml version="1.0" encoding="utf-8"?>
<comments xmlns="http://schemas.openxmlformats.org/spreadsheetml/2006/main">
  <authors>
    <author>Aufartová Jitka</author>
  </authors>
  <commentList>
    <comment ref="O9" authorId="0" shapeId="0">
      <text>
        <r>
          <rPr>
            <b/>
            <sz val="11"/>
            <color indexed="81"/>
            <rFont val="Tahoma"/>
            <family val="2"/>
            <charset val="238"/>
          </rPr>
          <t>Aufartová Jitka:</t>
        </r>
        <r>
          <rPr>
            <sz val="11"/>
            <color indexed="81"/>
            <rFont val="Tahoma"/>
            <family val="2"/>
            <charset val="238"/>
          </rPr>
          <t xml:space="preserve">
SP - objednávka 78 650,00 Kč, Analýza 92 160 Kč</t>
        </r>
      </text>
    </comment>
  </commentList>
</comments>
</file>

<file path=xl/sharedStrings.xml><?xml version="1.0" encoding="utf-8"?>
<sst xmlns="http://schemas.openxmlformats.org/spreadsheetml/2006/main" count="1275" uniqueCount="434">
  <si>
    <t>Transformace příspěvkové organizace Nové Zámky – poskytovatel sociálních služeb - III.etapa</t>
  </si>
  <si>
    <t>Transformace příspěvkové organizace Nové Zámky – poskytovatel sociálních služeb - II.etapa</t>
  </si>
  <si>
    <t>realizace</t>
  </si>
  <si>
    <t>Realizace</t>
  </si>
  <si>
    <t>z toho předfinancování (EU + SR)</t>
  </si>
  <si>
    <t xml:space="preserve">Celkem               v tis. Kč    </t>
  </si>
  <si>
    <t>poznámka</t>
  </si>
  <si>
    <t>Termín realizace</t>
  </si>
  <si>
    <t>Podíl OK</t>
  </si>
  <si>
    <t>Dotace</t>
  </si>
  <si>
    <t xml:space="preserve">Celkové náklady s DPH v tis. Kč           </t>
  </si>
  <si>
    <t>K zajištění</t>
  </si>
  <si>
    <t>Stávající dokumentace</t>
  </si>
  <si>
    <t>Popis:</t>
  </si>
  <si>
    <t>Název akce:</t>
  </si>
  <si>
    <t>pol.</t>
  </si>
  <si>
    <t>§</t>
  </si>
  <si>
    <t>ORG</t>
  </si>
  <si>
    <t>Oblast</t>
  </si>
  <si>
    <t>Poř. číslo</t>
  </si>
  <si>
    <t>vedoucí odboru</t>
  </si>
  <si>
    <t>Ing. Miroslav Kubín</t>
  </si>
  <si>
    <t>2017-2018</t>
  </si>
  <si>
    <t>DPS</t>
  </si>
  <si>
    <t xml:space="preserve">Jedná se o zhotovení projektu na zastřešení hradního paláce za účelem zajištění lepší ochrany obvodového zdiva paláce  proti povětrnostním vlivům a stálého zachování vzácné architektury stavby. </t>
  </si>
  <si>
    <t>Muzeum Komenského v Přerově - záchrana a zpřístupnění paláce na hradě Helfštýn</t>
  </si>
  <si>
    <t>PR</t>
  </si>
  <si>
    <t>Rekonstrukce bývalého objektu SŠE na depozitáře muzea.</t>
  </si>
  <si>
    <t>Muzeum Komenského v Přerově - rekonstrukce budovy</t>
  </si>
  <si>
    <t>OL</t>
  </si>
  <si>
    <t>SU</t>
  </si>
  <si>
    <t>Centrum polytechnické výchovy (Střední škola polytechnická, Olomouc, Rooseveltova 79)</t>
  </si>
  <si>
    <t>DSP, DPS</t>
  </si>
  <si>
    <t>JE</t>
  </si>
  <si>
    <t>PD, DPS</t>
  </si>
  <si>
    <t>Jedná se o celkové zateplení domova mládeže Opavská 8 ( výměna oken se vstupními dveřmi, zateplení fasády a střechy.</t>
  </si>
  <si>
    <t>Realizace energeticky úsporných opatření - SOŠ lesnická Šternberk, domov mládeže</t>
  </si>
  <si>
    <t>Stavební úpravy stávajících dílen pro praktickou výuku studentů. Komplexní modernizace, energeticky úsporná opatření, modernizace technického a sociálního zázemí. Modernizace strojního parku.</t>
  </si>
  <si>
    <t>Sigmundova střední škola strojírenská, Lutín - Modernizace školních dílen jako centrum odborné přípravy</t>
  </si>
  <si>
    <t>6121</t>
  </si>
  <si>
    <t>3122</t>
  </si>
  <si>
    <t>Zateplení obálky budovy celého objektu tělocvičny, výměna výplní otvorů, výměna garážových vrat, vytvoření místnosti nářaďovny a kabinetu.</t>
  </si>
  <si>
    <t>Realizace energeticky úsporných opatření  – SOŠ Šumperk, Zemědělská 3 - tělocvična</t>
  </si>
  <si>
    <t>DSP,DPS</t>
  </si>
  <si>
    <t>Projekt zahrnuje zpracování DPS na objekt DD a spojovacího krčku a zahrnutí již zpracovaného DPS domova mládeže SŠ zdravotnícké, barevné sjednocení a rozpočtu tak, aby se oba objekty realizovaly jako jedna zakázka. Jedná se o zateplení obvodového pláště, střechy a oken, která nebyla ještě vyměněna.</t>
  </si>
  <si>
    <t xml:space="preserve">Dětský domov a Školní jídelna, Olomouc, U Sportovní haly 1a - Zateplení budovy a lodžie. </t>
  </si>
  <si>
    <t>3133</t>
  </si>
  <si>
    <t>Jedná se o celkové zateplení 7 propojených objektů školy včetně výměny výplní otvorů (zateplení fasády, střech, výměna oken, dveří, nová VZT v učebnách, související práce)</t>
  </si>
  <si>
    <t>Realizace energeticky úsporných opatření - OU a praktická škola Lipová - lázně</t>
  </si>
  <si>
    <t>Jedná se o celkové zateplení školy Olomoucká 25 (výměna oken se vstupními dveřmi, zateplení fasády, zateplení střechy, a nová VZT v učebnách a práce stím související).</t>
  </si>
  <si>
    <t>Realizace energeticky úsporných opatření - SPŠ Hranice</t>
  </si>
  <si>
    <t>Stavba bude řešit dlouhodobé úložiště knižních archiválií, včetně jejich obsluhy, ošetření, manipulace, atd., dle požadavků pracovníků Vědecké knihovny v Olomouci. Stavba je dělena na depozitní, komunikační, správní, příjmovou a energotechnickou část. Kapacitu objektu bude možné v budoucnu rozšířit o přístavbu. Předpokládá se realizace z dotace IROP. Maximální možná investiční cena projektu je 123 282 tis.Kč vč. DPH, nákladů na přestěhování, atd.</t>
  </si>
  <si>
    <t>Realizace depozitáře pro Vědeckou knihovnu v Olomouci</t>
  </si>
  <si>
    <t>II/447 Strukov - Šternberk</t>
  </si>
  <si>
    <t>Zvýšení přeshraniční dostupnosti Písečná – Nysa (II/455 Písečná - Supíkovice)</t>
  </si>
  <si>
    <t>DUR,DSP, DPS, realizace</t>
  </si>
  <si>
    <t>Vincentinum Šternberk, příspěvková organizace – rekonstrukce budovy ve Vikýřovicích</t>
  </si>
  <si>
    <t>Jedná se o celkovou rekonstrukci budovy sociálních služeb pro osoby se zdravotním postižením. Budou provedeny dispoziční úpravy, bezbariérový přístup do objektu.</t>
  </si>
  <si>
    <t>Centrum Dominika Kokory, p. o. – rekonstrukce budovy</t>
  </si>
  <si>
    <t>Jedná se o celkovou rekonstrukci dvorní budovy sociálních služeb pro osoby se zdravotním postižením. Budou provedeny dispoziční úpravy, spojovací krček s hlavní budovou a bezbariérový přístup do objektu.</t>
  </si>
  <si>
    <t>studie proveditelnosti, realizace</t>
  </si>
  <si>
    <t>PV</t>
  </si>
  <si>
    <t>II/433 Prostějov - Mořice</t>
  </si>
  <si>
    <t>Jedná se o stavební úpravy silnice II/433 v celkové délce 11,705 km. Počátek úprav 1. úseku je v Prostějově na křižovatce se silnicí II/150, konec řešeného úseku je na začátku obce Výšovice. 2. úsek od konce obce Výšovice po km 10,7. 3. úsek je od konce obce Němčice nad Hanou po začátek obce Mořice. 4. úsek je v obci Mořice od kř. s I/47 po začátek nájezdu na D1 v km 19,171. Současně budou řešeny stavební úpravy tří mostů ev.č. 433-000A, 433-001 a 433-008.</t>
  </si>
  <si>
    <t>DSP+DPS</t>
  </si>
  <si>
    <t>Jedná se o stavební úpravy úseku silnice II/447 na trase Strukov-Šternberk v celkové délce 8,850 km. Řešený úsek začíná v křižovatce se silnicí II/446 v extravilánu mezi Pňovicemi a Žerotínem, pak prochází postupně jednak extravilány a jednak intravilány Žerotína, Hnojic, Lužic a Šternberka a končí za křižovatkou se silnicí II/444 ve Šternberku.V rámci realizace části stavby (SO 102, SO 102.1) dojde v obci Žerotín k součinnosti stavebních prací s plánovanými pracemi na budování dešťové kanalizace a prodloužení dešťové kanalizace. Dále dojde v části stavby (SO 106, SO 107) v km 7,35 až km 8,18 na trase mezi Lužicí a Šternberkem k časové koordinaci a součinnosti stavebních prací na plánované opravě vodovodu ve vozovce, kterou provede společnost VHS Sitka, ss.r.o.</t>
  </si>
  <si>
    <t>Přeshraniční dostupnost Hanušovice – Stronie Ślaskie (II/446 Hanušovice-Nová Seninka)</t>
  </si>
  <si>
    <t>Projekt řeší stavební úpravy komunikace „Silnice II/446 Hanušovice - Nová Seninka“, v úseku od křižovatky se silnicí III/44649 na Stříbrnice po křižovatku s komunikací II/312 (Hanušovice – Králíky), cca v km 69,717 – 82,307, tj. délka úseku 12,59 km.</t>
  </si>
  <si>
    <t>DSP,ÚR,SP</t>
  </si>
  <si>
    <t>Bezbariérovost školy a Pořízení strojů pro zajištění výuky oborů Strojírenství, Elektrotechnika, Průmyslový a Interiérový design  (Vyšší odborná škola a Střední průmyslová škola, Šumperk, Gen. Krátkého 1)</t>
  </si>
  <si>
    <t>Vybavení školních laboratoří v bezbariérové škole - VOŠ a SPŠ elektrotechnická - Olomouc, Božetěchova 3</t>
  </si>
  <si>
    <t>Výstavba odborných učeben pro výuku oboru 28-44-M/01 Aplikovaná chemie v bezbariérové škole (Střední škola logistiky a chemie, Olomouc, U Hradiska 29 )</t>
  </si>
  <si>
    <t>v tis. Kč</t>
  </si>
  <si>
    <t>Název přílohy</t>
  </si>
  <si>
    <t>Návrh na rozpočet OK celkem</t>
  </si>
  <si>
    <t>Oblast školství</t>
  </si>
  <si>
    <t>Oblast školství - součet</t>
  </si>
  <si>
    <t>Oblast sociální</t>
  </si>
  <si>
    <t>Oblast sociální - součet</t>
  </si>
  <si>
    <t>Oblast kultury</t>
  </si>
  <si>
    <t>Oblast kultury - součet</t>
  </si>
  <si>
    <t>Oblast dopravy</t>
  </si>
  <si>
    <t>Oblast dopravy - součet</t>
  </si>
  <si>
    <t>Oblast zdravotnictví</t>
  </si>
  <si>
    <t>Oblast zdravotnictví - součet</t>
  </si>
  <si>
    <t>CELKEM</t>
  </si>
  <si>
    <t>Předfinancování z rozpočtu OK</t>
  </si>
  <si>
    <t xml:space="preserve">Kofinancování a neuznatelné náklady </t>
  </si>
  <si>
    <t>příprava projektu</t>
  </si>
  <si>
    <t>2017-2019</t>
  </si>
  <si>
    <t>dopracování PD</t>
  </si>
  <si>
    <t>Jedná se o rekonstrukci dílen praktického vyučování - frézárny, zámečnické dílny, soustružny, nástrojárny, svařovny, truhlárny, příruční učebny a WC (elektroinstalace, VZT, výměna oken) včetně pořízení některých nových strojů Jedná se o modernizaci laboratoře elektrotechniky a strojírenství včetně interiérového vybavení, nových strojů  a učebních pomůcek včetně bezbariérového přístupu školy.</t>
  </si>
  <si>
    <t>Rekonstrukce dílen praktického vyučování a odborných laboratoří SPŠ, včetně vybavení a modernizace IT školy (Střední průmyslová škola, Přerov, Havlíčkova 2)</t>
  </si>
  <si>
    <t xml:space="preserve">Předmětem projektu je vybudování nového osobního výtahu,  a doplnění schodolezu pro novou budovu.  Dále bude pořízeno nové strojní vybavení.
</t>
  </si>
  <si>
    <t xml:space="preserve">PD, </t>
  </si>
  <si>
    <t>PD</t>
  </si>
  <si>
    <t xml:space="preserve">Bezbariérový přístup do SPŠ Hranice a rekonstrukce elektroinstalace a chemické laboratoře v budově školy - Střední průmyslová škola Hranice </t>
  </si>
  <si>
    <t>Oblast IT</t>
  </si>
  <si>
    <t>Oblast IT - součet</t>
  </si>
  <si>
    <t>Oblast krizové řízení</t>
  </si>
  <si>
    <t>Oblast krizové řízení - součet</t>
  </si>
  <si>
    <t>II/150 Ohrozim - obchvat</t>
  </si>
  <si>
    <t xml:space="preserve">Jedná se o přeložku silnice II/150. Celková délka navrženého obchvatu je cca 1,580 km. Začátek přeložky bude dle staničení v km 290,437 a konec úseku v km 292,381 pasportu stávající silnice II/150. Součástí  obchvatu bude vybudování nové okružní křižovatky, která nahradí stávající křižovatku se silnicí III/37751 směr na obec Plumlov. Součástí stavby bude dále i úprava stávající komunikace II/150 před křižovatkou v délce cca 250 m, přeložky inženýrských sítí, veřejné osvětlení, protihlukový val a oprava stávající silnice II/150 v obci Ohrozim.
</t>
  </si>
  <si>
    <t>II/366 Prostějov - přeložka silnice</t>
  </si>
  <si>
    <t xml:space="preserve">Jedná se o přeložku sil. II/366 v úseku od stávající křižovatky sil. II/366 se sil. II/449 ve směru na Smržice po napojení na okružní křižovatku na ul. Olomoucká.
Začátek přeložky je v blízkosti stávající křižovatky sil. II/366 se sil. II/449. Stávající styková křižovatka bude nahrazena okružní tříramennou křižovatkou, která umožní propojení stávající sil. II/366 od Kostelce na Hané a od města Prostějov s přeložkou sil. II/366. </t>
  </si>
  <si>
    <t>DSP, DZS</t>
  </si>
  <si>
    <t>aktualizace DSP</t>
  </si>
  <si>
    <t>DSP</t>
  </si>
  <si>
    <t>DPS, realizace</t>
  </si>
  <si>
    <t>II/150 Vícov - obchvat</t>
  </si>
  <si>
    <t xml:space="preserve">Jedná se o přeložku silnice II/150 mimo obec Vícov. Celková délka obchvatu cca 2,7 km a úpravu stávající silnice pro napojení obchvatu v délkách cca 100 m. Vyřešení křížení s místní komunikací bude mimoúrovňově. </t>
  </si>
  <si>
    <t>DÚR</t>
  </si>
  <si>
    <t>DÚR, DSP DPS</t>
  </si>
  <si>
    <t>II/444 Mohelnice - křížení s železniční tratí</t>
  </si>
  <si>
    <t>Stavba řeší přeložku silnice II/444 Mohelnice - Stavenice v celkové délce 1,4 km. Záměr nahrazuje nevyhovující podjezd pod železniční tratí jejím přemostěním (nadjezdem) a dále směrovou úpravou stávajícího vedení silnice. Součástí stavby bude řešeno křížení s vedlejšími komunikacemi, sjezdy na sousední nemovitosti, mostní objekt přes trať ČD, odvodnění, přeložky účelových komunikací, cyklostezku, přeložky inženýrských sítí. V současné době pracuje MÚ Mohelnice na změně územního plánu města ze stávajícího podjezdu na nadjezd. Předpoklad zahájení projekčních prací na DÚR je v 2. polovině r. 2017.</t>
  </si>
  <si>
    <t>Studie</t>
  </si>
  <si>
    <t>II/369 Ostružná - Branná - rekonstrukce komunikace</t>
  </si>
  <si>
    <t>Úprava křížení silnice s železniční tratí prostřednictvím přeložení části komunikace a zřízení mostního objektu, který řeší stávající lokální závadu.</t>
  </si>
  <si>
    <t>DUR, ÚR</t>
  </si>
  <si>
    <t>II/449 MÚK Unčovice - Litovel</t>
  </si>
  <si>
    <t xml:space="preserve">Jedná se o stavební úpravy silnice II/449 v celkové délce 7,146 km. Počátek stavebních úprav 1. úseku je od křižovatky s II/635 v Unčovicích po okružní křižovatku s II/447 v Litovli. 2. úsek stavebních úprav začíná od křižovatky s III/4498 v Litovli a končí v km 28,625. V rámci tohoto úseku bude klasická průsečná křižovatka silnic II/449 a III/4498 přebudována na okružní křižovatku. Součástí stavby jsou stavební úpravy mostu -  ev. č. 449 - 030 a celková rekonstrukce mostů ev. č. 449 – 033, 449 – 034, 449 – 035 a 4449 - 036. </t>
  </si>
  <si>
    <t>1. úsek - DSP</t>
  </si>
  <si>
    <t xml:space="preserve">1. úsek - DPS, 2. úsek - DÚR, DSP, DPS </t>
  </si>
  <si>
    <t>II/150 Prostějov - Přerov</t>
  </si>
  <si>
    <t xml:space="preserve">Jedná se o stavební úpravy silnice II/150 o celkové délce 8,775 km a ve 4 úsecích .Začátek stavebních úprav 1.úseku v délce 0,3 km je v křižovatce II/150 s II/433 a končí okružní křižovatkou na Petrském náměstí v Prostějově. Úsek B o celkové délce 2,2 km má začátek v místě křižovatky ul. Vrahovická a Svatoplukova a končí v místě křižovatky silnic II/150 s III/4357 (ul.Vrahovická a Majakovského). Úsek C začíná v místě křižovatky silnic II/150 s III/3679 a končí v místě hranice Olomouckého kraje při mostu ev.č. 150-074 a jeho délka je 5,725 km. Poslední úsek D je veden intravilánem obce Brodek u Přerova a začíná křižovatkou silnic II/150 s III/01856 a konec úseku je v místě kř. II/150 s III/0553 s délkou 0,550 km. V úseku B budou rekonstruovány 2 silniční mosty ev.č. 150-072 a evid.č. 150-073. </t>
  </si>
  <si>
    <t>II/570 Slatinice - Olomouc</t>
  </si>
  <si>
    <t>Jedná se o stavební úpravy silnice II/570 v celkové délce 10,070 km.  Počátek stavebních úprav 1. úseku je od konce obce Slatinice po křižovatku s III/44814. 2. úsek stavebních úprav je od křižovatky s III/57011 do km 11. 3. úsek od konce obce Hněvotín po křižovatku s III/5704. 4. úsek od konce obce Nedvězí po začátek Olomouce a úseku od křižovatky v km 5,03 po křižovatku v km 4,65. Mezi úseky dojde v rámci projektové přípravy k upřesnění délky rozsahu navázání na stávající komunikace, které jsou v celkové délce už započítány.
V úseku stavby se nachází mosty ev. č. 570 – 006 (most přes Blata před obcí Lutín) a ev. č. 570 – 007 (most přes potok Deštná za obcí Lutín), na kterých je nutné provést rekonstrukci</t>
  </si>
  <si>
    <t>II/444 Šternberk - průtah</t>
  </si>
  <si>
    <t>DSP. DPS, SP, realizace?</t>
  </si>
  <si>
    <t>II/150 hranice kraje - Prostějov</t>
  </si>
  <si>
    <t>Jedná se o stavební úpravy silnice II/150 v celkové délce cca 24 km. Počátek úprav je na hranici krajů ve staničení km 107,570, konec úprav je na začátku města Prostějov ve staničení km 132,122, s rozdělením na 8 úseků. Současně budou řešeny stavební úpravy tří mostů ev.č. 150-065, 150-066 a 150-068.</t>
  </si>
  <si>
    <t>II/150 Přerov - jihozápadní obchvat, přeložka</t>
  </si>
  <si>
    <t>Přeložení / novostavba komunikace II/150 od Mádrova podjezdu po křížení s komunikací II/434.</t>
  </si>
  <si>
    <t>IZ</t>
  </si>
  <si>
    <t>DUR, DSP, DPS</t>
  </si>
  <si>
    <t>Jedná se o přeložku části silnice II/448, která se nachází v extravilánu na severozápadním okraji města Olomouce, v místě velké okružní křižovatky se silnicí I/35, připojující rychlostní komunikaci R35 (západní tangenta) a místní komunikaci (Hypermarket Globus). Navrhovaná komunikace bude připojena jako páté rameno okružní křižovatky. Dále pokračuje severovýchodně přes zemědělské pozemky - pole k silnici II/635 - ul. Křelovská. Celková délka úseku bude 339,8 m. Stavba nové komunikace je zařazena do seznamu veřejně prospěšných staveb. Do doby vyřešení dopravní koncepce  v tomto prostoru (uvolnění kapacity okružní křižovatky)byly prozatím projekční práce pozastaveny.</t>
  </si>
  <si>
    <t>2019-2020</t>
  </si>
  <si>
    <t>201-2020</t>
  </si>
  <si>
    <t>2018-2019</t>
  </si>
  <si>
    <t>Střední zdravotnická škola a Vyšší odborná škola zdravotnická Emanuela Pottinga, Olomouc, Pottingova 2 - Balkony a zateplení budovy DM</t>
  </si>
  <si>
    <t xml:space="preserve">Jedná se o zateplení, které se bude týkat nejenom obvodového pláště, ale i střechy a balkonů. Okna jsou již vyměněna. </t>
  </si>
  <si>
    <t>Střední škola gastronomie a farmářství Jeseník - Tělocvična</t>
  </si>
  <si>
    <t>Nájemné SMN</t>
  </si>
  <si>
    <t>Jedná se  o rekonstrukci elektroinstalace, chemické laboratoře a vytvoření bezbariérového přístupu do budovy školy.</t>
  </si>
  <si>
    <t>Jedná se o nástavbu stávající budovy a vytvoření odborných učeben pro obor kominík.</t>
  </si>
  <si>
    <t>II/488 Olomouc - přeložka silnice (I. a II. etapa)</t>
  </si>
  <si>
    <t xml:space="preserve">II/444 kř. R35 Mohelnice – Úsov </t>
  </si>
  <si>
    <t>Stavební úpravy silnice II/444 v celkové délce 6,020 km. Počátek stavebních úprav 1. úseku je od křižovatky s II/644 v Mohelnici po km 1,4. 2. úsek stavebních úprav je od křižovatky s III/4447 po konec obce Úsov včetně průtahu.</t>
  </si>
  <si>
    <t>Modernizace učeben a vybavení pro odborný výcvik (Střední škola gastronomie a farmářství Jeseník, pracoviště Heřmanice )</t>
  </si>
  <si>
    <t>Sigmundova střední škola strojírenská, Lutín - Modernizace strojního parku</t>
  </si>
  <si>
    <t>Střední škola technická a obchodní, Olomouc, Kosinova 4 - Centrum odborné přípravy technických oborů (COPTO)</t>
  </si>
  <si>
    <t>Střední škola řezbářská, Tovačov, Nádražní 146 - Centrum odborné přípravy pro obory řezbářství</t>
  </si>
  <si>
    <t>Švehlova střední škola polytechnická Prostějov - Centrum odborné přípravy pro obory polytechnického zaměření</t>
  </si>
  <si>
    <t>Transformace příspěvkové organizace Nové Zámky – poskytovatel sociálních služeb - IV.etapa</t>
  </si>
  <si>
    <t>Muzeum Komenského v Přerově - rekonstrukce budovy ORNIS</t>
  </si>
  <si>
    <t>Vynaloženo k 31. 12. 2017 v tis. Kč</t>
  </si>
  <si>
    <t>Návrh na rok 2018</t>
  </si>
  <si>
    <t>3522</t>
  </si>
  <si>
    <t>Realizace energeticky úsporných opatření - SMN a.s. - o.z. Nemocnice Přerov - domov sester</t>
  </si>
  <si>
    <t>ZZS OK - Výstavba nových výjezdových základen - Šternberk</t>
  </si>
  <si>
    <t>ZZS OK - Výstavba nových výjezdových základen - Zábřeh</t>
  </si>
  <si>
    <t>ZZS OK - Výstavba nových výjezdových základen - Jeseník</t>
  </si>
  <si>
    <t>ZZS OK - Výstavba nových výjezdových základen - Uničov</t>
  </si>
  <si>
    <t>EU</t>
  </si>
  <si>
    <t>SR</t>
  </si>
  <si>
    <t>OK</t>
  </si>
  <si>
    <t xml:space="preserve"> Neuznatelné</t>
  </si>
  <si>
    <t>Pokračování v roce 2019 a dalších</t>
  </si>
  <si>
    <t>Projektová dokumentace</t>
  </si>
  <si>
    <t>3121</t>
  </si>
  <si>
    <t>REÚO Gymnázium Jakuba Škody, Přerov - přístavba GJŠ II. V Havlíčkově ulici</t>
  </si>
  <si>
    <t>Výměna otvorových výplní za plastová s izolačním dvojsklem, zateplení svislého obvodového pláště kontaktním zateplovacím systémem, zateplení stropu podkrovní vestavby. Náhrada střešních oken okny s izolačním trojsklem, zároveň budou opatřena venkovními roletami pro omezení přehřívání podstřešních učeben a kabinetů.Převedení jednoplášťové střechy na střechu s větranou vzduchovou mezerou pro snížení tepelné zátěže do interiéru. Havarijní stav.</t>
  </si>
  <si>
    <t>3113</t>
  </si>
  <si>
    <t>REÚO Střední škola a Zakladní škola Lipník nad Bečvou - přístavba školy + oprava fasády přední části budovy</t>
  </si>
  <si>
    <t>REÚO Střední škola gastronomie a služeb, Přerov - budova tělocvičny</t>
  </si>
  <si>
    <t xml:space="preserve">Na základě statického posudku je navržena výměna těchto výplní za plastová okna, dozdění příček při zachování světelných podmínek v prostorách tělocvičny a zateplení budovy za účelem odstranění tepelných úniků, popsaných v závěrech energetického auditu. Zároveň je nutné vyřešit větrání tělocvičny formou rekuperace. Tato rekonstrukce by měla předcházet samotné opravě parketové podlahy tělocvičny, která byla před 20 lety po povodni zcela nově položena.
</t>
  </si>
  <si>
    <t xml:space="preserve"> Neuznatelné                                                                      UZ 884</t>
  </si>
  <si>
    <t>OK                               UZ 880</t>
  </si>
  <si>
    <t>Rozhodnutí ANO</t>
  </si>
  <si>
    <t>Nájemné                UZ 15</t>
  </si>
  <si>
    <t>DPH                       UZ 23</t>
  </si>
  <si>
    <t xml:space="preserve"> Neuznatelné UZ 15</t>
  </si>
  <si>
    <t>část předfinancování musí být z rozpočtu OK, úvěr KB můžeme čerpat pouze na akce, na které máme vydané rozhodnutí, zde budeme mít rozhodnutí tak 6/2018, ale stavět musíme bezpodmínečně 4/2018</t>
  </si>
  <si>
    <t>ITI - bude se podávat na přelomu 2018/2019</t>
  </si>
  <si>
    <t>začátek září 2018</t>
  </si>
  <si>
    <t>Jedná se o demolici stávajícího objektu z UNIMO buněk a výstavbu nového 2 podlažního objektu. Objekt bude určen pro nové učebny, hygienické zázemí, šatny, administrativní a technické zázemí školy. Dispozičně nahradí stávající a nevyhovující objekt s připojením krytým koridorem do stávajícího objektu učeben odborného výcviku.</t>
  </si>
  <si>
    <t>Rekonstrukce stávajícího objektu a přístavba nového objektu. Přístavbou budou řešeny nedostačující prostory depozitáře ornitologických sbírek, knihovny a hygienické zázemí pro návštěvníky. Stávající objekt nevyhovuje současným požadavkům na úsporu energií.</t>
  </si>
  <si>
    <t xml:space="preserve">Jedná se o rekonstrukci a modernizaci dílen odborného výcviku včetně vybavení, s vybudováním školního autoservisu, nové svářecí školy, učeben, šaten a sociálního zařízení na odloučeném pracovišti U Spalovny, Prostějov – automobilní obory. </t>
  </si>
  <si>
    <t>Jedná se o výstavbu nové výjezdové základny ZZS OK ve městě Uničov. Navrhovaný objekt bude sloužit jako základna s parametry a kapacitou pro umístění 1 výjezdové posádky a technickým zázemím pro 2 garážovaná vozidla.</t>
  </si>
  <si>
    <t xml:space="preserve">Jedná se o výstavbu nové výjezdové základny ZZS OK ve městě Šternberk. Navrhovaný objekt bude sloužit jako základna s parametry a kapacitou pro umístění 2 výjezdových posádek a technickým zázemím pro 3 garážovaná vozidla.
</t>
  </si>
  <si>
    <t>Jedná se o výstavbu nové výjezdové základny ZZS OK ve městě Zábřeh. Navrhovaný objekt bude sloužit jako základna s parametry a kapacitou pro umístění 2 výjezdových posádek a technickým zázemím pro 3 garážovaná vozidla.</t>
  </si>
  <si>
    <t>Jedná se o výstavbu nové výjezdové základny ZZS OK ve městě Jeseník. Navrhovaný objekt bude sloužit jako základna s parametry a kapacitou pro umístění 2  výjezdových posádek s technickým zázemím pro 4 garážovaná vozidla.</t>
  </si>
  <si>
    <t>Vybudování centra odborné přípravy pro obory řezbářství obsahující dvě části: vybudování nových učeben, které budou sloužit zejména při výuce odborných předmětů jako je kreslení, modelování a při výuce informačních technologií a výstavbu učebny sochařské reprodukce. Bude řešeno i vnitřního vybavení stavby (lavice, PC stoly, židle, katedra, vybavení soc. zařízení, atd.).</t>
  </si>
  <si>
    <t xml:space="preserve">Odbor dopravy a silničního hospodářství                                                                                                                                                          </t>
  </si>
  <si>
    <t>Ing. Ladislav Růžička</t>
  </si>
  <si>
    <t>ORJ 12</t>
  </si>
  <si>
    <t>UZ</t>
  </si>
  <si>
    <t>II/449 Křiž. II/366 - MÚK Unčovice</t>
  </si>
  <si>
    <t>II/441 Křiž. R35 - hr. Kraje Moravskoslezkého</t>
  </si>
  <si>
    <t>II/444 Medlov - průtah</t>
  </si>
  <si>
    <t>Ing. Radek Dosoudil</t>
  </si>
  <si>
    <t xml:space="preserve">Celkové náklady s DPH v  tis. Kč           </t>
  </si>
  <si>
    <t>Vynaloženo k 31. 12. 2017 v  tis. Kč</t>
  </si>
  <si>
    <t xml:space="preserve">Celkem v tis. Kč    </t>
  </si>
  <si>
    <t>Pořízení nových technologií pro odbornou výuku  a vytvoření fyzikálně-chemické učebny a laboratoře na SŠTZ Mohelnice</t>
  </si>
  <si>
    <t>Integrovaný regionální operační program</t>
  </si>
  <si>
    <t>SŠZE - Modernizace teoretické a odborné výuky</t>
  </si>
  <si>
    <t>Integrovaný regionální operační program (ITI)</t>
  </si>
  <si>
    <t>Nákup CNC dřevoobráběcího centra</t>
  </si>
  <si>
    <t>Modernizace učeben a laboratoří na ulici Kouřilova 8 a Bratří Hovůrkových 17 - Stř. škola technická Přerov</t>
  </si>
  <si>
    <t>Celková rekonstrukce zastaralých laboratoří chemic., fyzikál., a biologic., vč. Nového vybavení - Gymnázium Jeseník</t>
  </si>
  <si>
    <t>Modernizace učeben, vybavení a vnitřní konektivity školy - Gymnázium Olomouc - Hejčín</t>
  </si>
  <si>
    <t>Pořízení vybavení pro odborné učebny - modernizace CNC zařízení a 3D zařízení včetně SW, rekonstrukce nové učebny programovatelných automatů, modernizace konektivity školy ve vazbě na odborné předměty - Střední průmyslová škola elektrotechnická. Mohelnice, Ge. Svobody 2</t>
  </si>
  <si>
    <t>ZZS OK - Modernizace výcvikových středisek</t>
  </si>
  <si>
    <t>Specifické informační systémy Krajského úřadu Olomouckého kraje</t>
  </si>
  <si>
    <t>Kybernetická bezpečnost Krajského úřadu Olomouckého kraje</t>
  </si>
  <si>
    <t>ZZS OK - Modernizace, budování a rozvoj informačních a komunikačních systémů</t>
  </si>
  <si>
    <t>Integrovamý regionální operační program</t>
  </si>
  <si>
    <t>studie</t>
  </si>
  <si>
    <t>veřejná zakázka</t>
  </si>
  <si>
    <t>2212</t>
  </si>
  <si>
    <t>II/366 Konice - Prostějov</t>
  </si>
  <si>
    <t>Zajištění PD na stavební úpravy komunikace.</t>
  </si>
  <si>
    <t>podání žádosti o dotaci 3/2018</t>
  </si>
  <si>
    <t>podání žádosti o dotaci 10/2018</t>
  </si>
  <si>
    <t>z toho předfinancování (EU + SR) z revolvingu KB</t>
  </si>
  <si>
    <t>z toho předfinancování (EU + SR) z rozpočtu OK</t>
  </si>
  <si>
    <t>SP 3/2018, bude se žádat o navýšení dotace</t>
  </si>
  <si>
    <t>Marketingové aktivity Olomouckého kraje v oblasti cestovního ruchu</t>
  </si>
  <si>
    <t>Dotace bude poskytnuta z Ministerstva pro místní rozvoj (50% dotace, 50% podíl OK). Je možné nejdříve vyčerpat dotaci</t>
  </si>
  <si>
    <t>Česko-polská Hřebenovka - východní část</t>
  </si>
  <si>
    <t>Mobilní průvodce Opolským vojvodstvím a Olomouckým krajem (E-turista)</t>
  </si>
  <si>
    <t>Jedná se o ex-post financování (kombinovaná platba), dotace bude poskytnuta z OPŽP - 60% Evropský fond pro regionální rozvoj a 40% Olomoucký kraj.</t>
  </si>
  <si>
    <t>Revitalizace zámeckého parku - domov mládeže Žádlovice</t>
  </si>
  <si>
    <t>Obnova vodního systému OLÚ Paseka</t>
  </si>
  <si>
    <t>Jedná se o ex-post financování (kombinovaná platba), dotace bude poskytnuta z OPŽP - 85% Evropský fond pro regionální rozvoj a 15% Olomoucký kraj.</t>
  </si>
  <si>
    <t>Úprava sluneční louky OLÚ Paseka</t>
  </si>
  <si>
    <t>Obnova zahrady zdravotnického zařízení v Moravském Berouně</t>
  </si>
  <si>
    <t>Digitální povodňový plán Olomouckého kraje</t>
  </si>
  <si>
    <t>Jedná se o ex-post financování (kombinovaná platba) - podíl spolufinancování příjemce dotace je 15%. Dotace bude poskytnuta ze Státního fondu životnho prostředí.</t>
  </si>
  <si>
    <t>Nákup ekologického vozidla pro KÚOK</t>
  </si>
  <si>
    <t>Dotace bude poskytnuta ze Státního fondu životního prostředí ve výši 220 000 Kč. Povinný podíl OK ve výši 530 tis. Kč bude vyčleněn v rozpočtu OK pro rok 2018</t>
  </si>
  <si>
    <t xml:space="preserve">Jedná se spolufinancování podílu Olomouckého kraje na výdaje na základě uzavřených smluv s poskytovateli sociálních služeb sociální rehabilitace v roce 2018 v rámci přímých výdajů. </t>
  </si>
  <si>
    <t>Služby sociální prevence v Olomouckém kraji – přímé náklady</t>
  </si>
  <si>
    <t>Služby sociální prevence v Olomouckém kraji – nepřímé náklady</t>
  </si>
  <si>
    <t>Rovný přístup ke vzdělávání s ohledem na lepší uplatnitelnost na trhu práce</t>
  </si>
  <si>
    <t xml:space="preserve">Jedná se o 5 % spolufinancování podílu Olomouckého kraje na platy zaměstnanců v pracovním poměru, vykonávajících činnost spojenou s realizací projektu v roce 2018 v rámci nepřímých výdajů. </t>
  </si>
  <si>
    <t>Podpora plánování sociálních služeb a sociální práce na území Olomouckého kraje</t>
  </si>
  <si>
    <t xml:space="preserve">Jedná se 5 % spolufinancování podílu Olomouckého kraje. Projekt je financován z OP Zaměstnanost formou ex-ante plateb. </t>
  </si>
  <si>
    <t>Technická pasportizace, strategie ICT a vzdělávání</t>
  </si>
  <si>
    <t>Jedná se o zálohové financování ex-ante. Dotace bude poskytnuta z OP Zaměstnanost - 85 % EU, 10 % SR, 5 % OK.</t>
  </si>
  <si>
    <t>Smart Akcelerátor Olomouckého kraje</t>
  </si>
  <si>
    <t>Projekt technické pomoci Olomouckého kraje v rámci INTERREG V-A Česká republika</t>
  </si>
  <si>
    <t>Sesk. pol.</t>
  </si>
  <si>
    <t>Rozvoj regionálního partnerství v programovém období EU 2014-2020 (podpora činnosti RSK OK)</t>
  </si>
  <si>
    <t>Rozvoj regionálního partnerství v programovém období EU 2014 – 20 – II.</t>
  </si>
  <si>
    <t>Krajský akční plán rozvoje vzdělávání Olomouckého kraje - přímé náklady</t>
  </si>
  <si>
    <t>Krajský akční plán rozvoje vzdělávání Olomouckého kraje - paušál</t>
  </si>
  <si>
    <t>Krajský akční plán rozvoje vzdělávání Olomouckého kraje - ORJ 76</t>
  </si>
  <si>
    <t>ORJ 76 - Krajský akční plán rozvoje vzdělávání Olomouckého kraje</t>
  </si>
  <si>
    <t>Celkem za ORJ 76 - Krajský akční plán rozvoje vzdělávání Olomouckého kraje</t>
  </si>
  <si>
    <t>ORJ 74 - Podpora rozvoje Olomouckého kraje</t>
  </si>
  <si>
    <t>Celkem za ORJ 74 - Podpora rozvoje Olomouckého kraje</t>
  </si>
  <si>
    <t>Podpora rozvoje Olomouckého kraje - ORJ 74</t>
  </si>
  <si>
    <t>Operační program lidské zdroje a zaměstnanost - ORJ 64</t>
  </si>
  <si>
    <t>ORJ 64 - Operační program lidské zdroje a zaměstnanost</t>
  </si>
  <si>
    <t>Celkem za ORJ 64 - Operační program lidské zdroje a zaměstnanost</t>
  </si>
  <si>
    <t>ORJ 59 - Zajištění dostupnosti vybraných sociálních služeb v Olomouckém kraji</t>
  </si>
  <si>
    <t>Celkem za ORJ 60 - Zajištění dostupnosti vybraných sociálních služeb v Olomouckém kraji</t>
  </si>
  <si>
    <t>Zajištění dostupnosti vybraných sociálních služeb v Olomouckém kraji - ORJ 60</t>
  </si>
  <si>
    <t>Projekty v rámci ROP - ORJ 59</t>
  </si>
  <si>
    <t>ORJ 59 - Projekty v rámci ROP</t>
  </si>
  <si>
    <t>Celkem za ORJ 59 - Projekty v rámci ROP</t>
  </si>
  <si>
    <t>z toho podíl OK + neuznatelné náklady</t>
  </si>
  <si>
    <t>Správce:</t>
  </si>
  <si>
    <t>potřeba 7 mil Kč na rekonstrukci soc. zař. Případně  + 1000 na neuznatelné náklady</t>
  </si>
  <si>
    <t>Ing. Miroslava Březinová</t>
  </si>
  <si>
    <t>Domov Štíty-Jedlí, příspěvková organizace - Pomoz mi, ať to zvládnu sám  (Domov Štíty - Jedlí)</t>
  </si>
  <si>
    <t>Projekt je zaměřen na rozvoj sociálních služeb podporujících sociální začleňování a zvýšení úrovně poskytovaných služeb.</t>
  </si>
  <si>
    <t>2016-2018</t>
  </si>
  <si>
    <t xml:space="preserve">Centrum Dominika Kokory, příspěvková organizace - Zhodnocení a sjednocení procesů rozvoje kvality poskytování sociálních služeb v organizaci Centrum Dominika Kokory, p.o. </t>
  </si>
  <si>
    <t>Projekt je zaměřen v rámci sloučení organizací na analýzu a sjednocení procesů rozvoje kvality poskytování sociálních služeb v organizaci.</t>
  </si>
  <si>
    <t>Domov Na zámečku Rokytnice, příspěvková organizace - Zavádění komplexního modelu terapií v Domově Na zámečku Rokytnice</t>
  </si>
  <si>
    <t>Cílem projektu je zavedení komplexního modelu terapií v zařízení a jeho propojení s individuálním plánováním a naplňováním potřeb klientů.</t>
  </si>
  <si>
    <t>Neinvestice</t>
  </si>
  <si>
    <t>Sociální služby pro seniory Šumperk, příspěvková organizace - Rozvoj kvality pečovatelské služby a rozšíření nabídky poskytovaných služeb pro sociální začleňování klientů (Domov důchodců Šumperk)</t>
  </si>
  <si>
    <t>Cílem projektu je rozvoj kvality pečovatelské terénní služby, o kterou byly služby organizace rozšířeny, a zároveň rozšíření rozsahu nabídky poskytovaných služeb v pobytovém režimu o koncept bazální stimulace, který napomáhá sociálnímu začleňování klientů.</t>
  </si>
  <si>
    <t>Domov seniorů POHODA Chválkovice, příspěvková organizace - Aktivizace v POHODĚ (Domov seniory POHODA Chválkovice)</t>
  </si>
  <si>
    <t>Cílem projektu je zajištění komplexních aktivit, které povedou ke zlepšování poskytování sociálních služeb a systému sociálních služeb.</t>
  </si>
  <si>
    <t>Celkem za ORJ 19 - oblast sociální</t>
  </si>
  <si>
    <t>Podané žádosti</t>
  </si>
  <si>
    <t>Domov pro seniory Tovačov, příspěvková organizace - Pečujeme jinak (Domov pro seniory Tovačov, Nádražní 94)</t>
  </si>
  <si>
    <t>2018-2020</t>
  </si>
  <si>
    <t>Domov Hrubá Voda, příspěvková organizace - Podpora standardizace a optimalizace (Domov Hrubá Voda)</t>
  </si>
  <si>
    <t>Domov Paprsek Olšany, příspěvková organizace - Paprsek zlepšení kvality standardů v našem domově (Domov Paprsek Olšany)</t>
  </si>
  <si>
    <t>Klíč - centrum sociálních služeb, příspěvková organizace - Zavedení asistivních technologií (Klíč - centrum sociálních služeb Olomouc, Dolní Hejčínská 28/50)</t>
  </si>
  <si>
    <t>Klíč - centrum sociálních služeb, příspěvková organizace - Zefektivnění služeb Klíče - centra sociálních služeb, p.o. (Klíč - centrum sociálních služeb Olomouc, Dolní Hejčínská 28/50)</t>
  </si>
  <si>
    <t>Název příspěvkové organizace - název akce:</t>
  </si>
  <si>
    <t>Investice</t>
  </si>
  <si>
    <t>Připravované projekty</t>
  </si>
  <si>
    <t>Podané žádosti o dotace</t>
  </si>
  <si>
    <t>Gymnázium, Šternberk, Horní náměstí 5 - Rekonstrukce zastaralých laboratoří biologie a chemie včetně odborných učeben Bi a Ch, skladů a váhovny (Gymnázium Šternberk)</t>
  </si>
  <si>
    <t xml:space="preserve">Gymnázium Jana Blahoslava a SŠ pedagog. Přerov, Denisova 3 - Vybudování chemické laboratoře, dvou jazykových učeben, vybudování fyzikální učebny a konektivity školy (Gymnázium Jana Blahoslava a Střední pedagogická škola, Přerov) </t>
  </si>
  <si>
    <t>Střední škola řezbářská, Tovačov, Nádražní 146 - Nákup vybavení a zařízení pro odbornou výuku včetně potřebného IT (Střední škola řezbářská, Tovačov, Nádražní 146)</t>
  </si>
  <si>
    <t>Střední odborná škola a Střední odborné učiliště strojírenské a stavební, Jeseník, Dukelská 1240  - Pořízení CNC strojů, konvenčních obráběcích strojů a vybudování multifukční výukové učebny (Střední odborná škola a střední odborné učiliště strojírenské a stavební, Jeseník)</t>
  </si>
  <si>
    <t>Střední škola polygrafická, Olomouc, Střední novosadská 87/53 - Vybudování učeben pro výuku oborů Obalová technika, Tiskař na polygrafických strojích a Reprodukční grafik pro média včetně IT podpory (Střední škola polygrafická Olomouc)</t>
  </si>
  <si>
    <t>Střední odborná škola lesnická a strojírenská Šternberk - Pořízení techniky pro odbornou výuku a IT podporu (Střední odborná škola lesnická a strojírenská Šternberk)</t>
  </si>
  <si>
    <t>Vyšší odborná škola a Střední škola automobilní, Zábřeh, U Dráhy 6 - Modernizace a vybavení odborné učebny pro obor autolakýrník (Vyšší odborná škola a Střední automobilní , Zábřeh, U Dráhy 6)</t>
  </si>
  <si>
    <t>Švehlova střední škola polytechnická Prostějov - Vybudování odborné učebny včetně vnitřního zařízení a materiálového vybavení ve středisku praktického vyučování v oboru instalatér a elektrikář a pořízení nákladního vozidla s přívěsem pro výuku řidičského oprávnění skupiny C a C+E , konektivita školy (Švehlova střední škola polytechnická Prostějov)</t>
  </si>
  <si>
    <t>Střední škola polytechnická, Olomouc, Rooseveltova 79 - Modernizace učeben odborného výcviku včetně SW pro CNC (Střední škola polytechnická, Olomouc, Rooseveltova 79)</t>
  </si>
  <si>
    <t>Střední průmyslová škola Hranice - Modernizace vozového parku pro praktické vyučování a odborné praxe (Střední průmyslová škola Hranice)</t>
  </si>
  <si>
    <t>Gymnázium Jakuba Škody, Přerov, Komenského 29 - Vybudování učebny polytechnického vzdělávání (Gymnázium Jakuba Škody, Přerov)</t>
  </si>
  <si>
    <t>Gymnázium Jiřího Wolkera, Prostějov, Kollárova 3 - Modernizace infrastruktury Gymnázia Jiřího Wolkera-modernizace učeben ve vazbě na přírodní vědy a práce s digitálními technologiemi (Gymnázium Jiřího Wolkera, Prostějov)</t>
  </si>
  <si>
    <t>Střední průmyslová škola stavební, Lipník nad Bečvou, Komenského sady 257 - Modernizace učeben pro výuku odborných předmětů na SŠPS Lipník nad Bečvou (Střední průmyslová škola stavební, Lipník nad Bečvou, původní název " Vybavení odborných učeben pro výuku Grafického designu" změněn z důvodu souladu s krajským akčním plánem)</t>
  </si>
  <si>
    <t>Střední zdravotnická škola a Vyšší odborná škola zdravotnická Emanuela Pöttinga a Jazyková škola s právem státní jazykové zkoušky Olomouc - Pořízení nových zařízení a vybavení pro odbornou výuku včetně IT podpory (Střední zdravotnická škola a Vyšší odborná škola zdravotnická Emanuela Pöttinga a Jazyková škola s právem státní jazykové zkoušky Olomouc)</t>
  </si>
  <si>
    <t>Gymnázium, Zábřeh, náměstí Osvobození 20 - Zřízení jazykové laboratoře, laboratoře fyziky a odborné učebny fyziky (Gymnázium Zábřeh)</t>
  </si>
  <si>
    <t>Střední odborná škola lesnická a strojírenská Šternberk - Pořízení techniky pro odbornou výuku s IT podporou (Střední odborná škola lesnická a strojírenská Šternberk)</t>
  </si>
  <si>
    <t>Celkem za ORJ 19 - oblast školství</t>
  </si>
  <si>
    <t>Odborný léčebný ústav Paseka, příspěvková organizace - Kybernetická bezpečnost OLÚ Paseka</t>
  </si>
  <si>
    <t xml:space="preserve">Celkem za ORJ 19 - oblast zdravotnictví </t>
  </si>
  <si>
    <t>Zdravotnická záchranná služba Olomouckého kraje, příspěvková organizace - Zdravotnická záchranná služba Olomouckého kraje - modernizace radiové sítě ZZS OK</t>
  </si>
  <si>
    <t>Odbor investic - investiční projekty</t>
  </si>
  <si>
    <t>ORJ 52</t>
  </si>
  <si>
    <t>Odbor strategického rozvoje kraje - investiční projekty</t>
  </si>
  <si>
    <t>ORJ 59</t>
  </si>
  <si>
    <t>ORJ 19</t>
  </si>
  <si>
    <t>Odbor podpory řízení příspěvkových organizací</t>
  </si>
  <si>
    <t>ORJ 50</t>
  </si>
  <si>
    <t>Odbor strategického rozvoje kraje - Projekty v rámci ROP</t>
  </si>
  <si>
    <t>ORJ 60</t>
  </si>
  <si>
    <t>Odbor strategického rozvoje kraje - Zajištění dostupnosti vybraných sociálních služeb v Olomouckém kraji</t>
  </si>
  <si>
    <t>ORJ 64</t>
  </si>
  <si>
    <t>Odbor strategického rozvoje kraje - Operační program lidské zdroje a zaměstnanost</t>
  </si>
  <si>
    <t>ORJ 74</t>
  </si>
  <si>
    <t>Odbor strategického rozvoje kraje – Podpora rozvoje Olomouckého kraje</t>
  </si>
  <si>
    <t>ORJ 76</t>
  </si>
  <si>
    <t>Odbor strategického rozvoje kraje - Krajský akční plán rozvoje vzdělávání Olomouckého kraje</t>
  </si>
  <si>
    <t>5b) Projekty spolufinancované z evropských fondů a národních fondů</t>
  </si>
  <si>
    <t>Projektová příprava</t>
  </si>
  <si>
    <t>ORJ 30</t>
  </si>
  <si>
    <t xml:space="preserve">Celkem za ORJ 30 - Odbor strategického rozvoje kraje – individuální projekty </t>
  </si>
  <si>
    <t xml:space="preserve">ORJ 30 - Odbor strategického rozvoje kraje – individuální projekty </t>
  </si>
  <si>
    <t>Odbor strategického rozvoje kraje – individuální projekty - ORJ 30</t>
  </si>
  <si>
    <t>z toho podíl OK (UZ 16)</t>
  </si>
  <si>
    <t xml:space="preserve">Odbor strategického rozvoje kraje – individuální projekty </t>
  </si>
  <si>
    <t>Dotační program Ministerstva zdravotnictví ČR</t>
  </si>
  <si>
    <t>Jedná se 15 % spolufinancování Olomouckého kraje. Projekt je financován z OP Výzkum, vývoj a  vzdělávání formou ex-ante plateb.</t>
  </si>
  <si>
    <t>Jedná se o 5% spolufinancování ze státního rozpočtu a 10% je spolufinancování Olomouckého kraje. Projekt je financován formou ex-post plateb.Projekt je financován z OP INTERREG V-A Česká republika.</t>
  </si>
  <si>
    <t>Jedná se o 15% spolufinancování ze státního rozpočtu, 0% je spolufinancování  Olomouckého kraje. Projekt je financován formou ex-post plateb.Projekt je financován z OP Technická pomoc.</t>
  </si>
  <si>
    <t>Jedná se o 15% spolufinancování ze státního rozpočtu, 0% je spolufinancování  Olomouckého kraje. Projekt je financován formou ex-post plateb. Projekt je financován z OP Technická pomoc.</t>
  </si>
  <si>
    <t>Jedná se o 10% spolufinancování ze státního rozpočtu,  5% spolufinancování Olomouckého kraje. Projekt je financován z OP Výzkum, vývoj a  vzdělávání formou ex-ante plateb.</t>
  </si>
  <si>
    <t>Administrace veřejné zakázky k navazujícímu projektu Služby sociální prevence</t>
  </si>
  <si>
    <r>
      <t xml:space="preserve">Zateplení obvodového pláště objektu a výměna okenních a dveřních výplní otvorů, sanace lodžií, rekonstrukce kotelny vč. odkouření., </t>
    </r>
    <r>
      <rPr>
        <sz val="12"/>
        <rFont val="Arial CE"/>
        <charset val="238"/>
      </rPr>
      <t>včetně rekonstrukce sociálních zařízení</t>
    </r>
  </si>
  <si>
    <r>
      <t>Předfinancování z revolvingu KB</t>
    </r>
    <r>
      <rPr>
        <b/>
        <sz val="14"/>
        <color rgb="FFFF0000"/>
        <rFont val="Arial"/>
        <family val="2"/>
        <charset val="238"/>
      </rPr>
      <t xml:space="preserve"> *</t>
    </r>
  </si>
  <si>
    <t>Realizace energeticky úsporných opatření – SŠ technická a zemědělská Mohelnice a) zateplení</t>
  </si>
  <si>
    <t>Zateplení. Výměna původních ochlazovaných výplní otvorů a zateplení objektů školy - hlavní budova a objekt dílen.</t>
  </si>
  <si>
    <t>Realizace energeticky úsporných opatření – SŠ technická a zemědělská Mohelnice b) vzduchotechnika</t>
  </si>
  <si>
    <t>Vzduchotechnika. Výměna původních ochlazovaných výplní otvorů a zateplení objektů školy - hlavní budova a objekt dílen.</t>
  </si>
  <si>
    <t>Hotelová škola Vincenze Priessnitze, Jeseník, Dukelská 680 - Zateplení budovy Kord a) zateplení</t>
  </si>
  <si>
    <t>Zateplení. Zateplení obvodového pláště budovy, včetně výměny oken</t>
  </si>
  <si>
    <t>Hotelová škola Vincenze Priessnitze, Jeseník, Dukelská 680 - Zateplení budovy Kord b) vzduchotechnika</t>
  </si>
  <si>
    <t>Vzduchotechnika. Zateplení obvodového pláště budovy, včetně výměny oken</t>
  </si>
  <si>
    <t>Střední škola logistiky a chemie, Olomouc, U Hradiska 29 - Zateplení budovy školy a) zateplení</t>
  </si>
  <si>
    <t>Střední škola logistiky a chemie, Olomouc, U Hradiska 29 - Zateplení budovy školy b) vzduchotechnika</t>
  </si>
  <si>
    <t>Základní umělecká škola  Iši Krejčího Olomouc, Na Vozovce 32 - Výměna oken a zateplení pláště budov a) zateplení</t>
  </si>
  <si>
    <t>Základní umělecká škola  Iši Krejčího Olomouc, Na Vozovce 32 - Výměna oken a zateplení pláště budov b) vzduchotechnika</t>
  </si>
  <si>
    <t>Realizace energeticky úsporných opatření - SPŠ elektrotechnická Mohelnice - škola, dílny a) zateplení</t>
  </si>
  <si>
    <t>Zateplení. Zateplení 3 objektů školy (hlavní budova, odborný výcvik, dílny) včetně částečné výměny oken.</t>
  </si>
  <si>
    <t>Realizace energeticky úsporných opatření - SPŠ elektrotechnická Mohelnice - škola, dílny b) vzduchotechnika</t>
  </si>
  <si>
    <t>Vzduchotechnika. Zateplení 3 objektů školy (hlavní budova, odborný výcvik, dílny) včetně částečné výměny oken.</t>
  </si>
  <si>
    <t>Realizace energeticky úsporných opatření - SŠ, ZŠ a MŠ Prostějov - budova MŠ, ul. St. Manharda a) zateplení</t>
  </si>
  <si>
    <t>Zateplení. Zateplení 3 objektů školky včetně výměny oken.</t>
  </si>
  <si>
    <t>Realizace energeticky úsporných opatření - SŠ, ZŠ a MŠ Prostějov - budova MŠ, ul. St. Manharda b) vzduchotechnika</t>
  </si>
  <si>
    <t>Vzduchotechnika. Zateplení 3 objektů školky včetně výměny oken.</t>
  </si>
  <si>
    <t>Muzeum a galerie v Prostějově - Přístavba depozitáře</t>
  </si>
  <si>
    <t xml:space="preserve">Dostavba depozitáře k vyřešení nedostatku depozitárních míst </t>
  </si>
  <si>
    <t>Dětské centrum Ostrůvek - Zateplení budovy a střechy objektu D, Mošnerova 1 a) zateplení</t>
  </si>
  <si>
    <t>Zateplení. Zateplením budovy a její střechy dojde ke zlepšení tepelně technických parametrů. Součástí stavebních úprav objektu je taktéž instalace rekuperace.</t>
  </si>
  <si>
    <t>Dětské centrum Ostrůvek - Zateplení budovy a střechy objektu D, Mošnerova 1 b) vzduchotechnika</t>
  </si>
  <si>
    <t>Vzduchotechnika. Zateplením budovy a její střechy dojde ke zlepšení tepelně technických parametrů. Součástí stavebních úprav objektu je taktéž instalace rekuperace.</t>
  </si>
  <si>
    <t>Střední odborná škola obchodu a služeb, Olomouc, Štursova 14 - Vybavení cukrářského praktického pracoviště, vybavení pracoviště kuchař (Střední odborná škola obchodu a služeb Olomouc, Štursova 14)</t>
  </si>
  <si>
    <t>Poř. Číslo</t>
  </si>
  <si>
    <t>ORJ 52 - Oblast školství  - projekty spolufinancované z evropských fondů a národních fondů</t>
  </si>
  <si>
    <t>ORJ 59 - Oblast školství - projekty spolufinancované z evropských fondů a národních fondů</t>
  </si>
  <si>
    <t>ORJ 19 - Oblast školství  - projekty spolufinancované z evropských fondů a národních fondů</t>
  </si>
  <si>
    <t>ORJ 52 - Oblast sociální  - projekty spolufinancované z evropských fondů a národních fondů</t>
  </si>
  <si>
    <t>ORJ 19 - Oblast sociální  - projekty spolufinancované z evropských fondů a národních fondů</t>
  </si>
  <si>
    <t>ORJ 50 - Oblast dopravy  - projekty spolufinancované z evropských fondů a národních fondů</t>
  </si>
  <si>
    <t>SSOK - Oblast dopravy  - projekty spolufinancované z evropských fondů a národních fondů</t>
  </si>
  <si>
    <t>ORJ 52 - Oblast kultury  - projekty spolufinancované z evropských fondů a národních fondů</t>
  </si>
  <si>
    <t>ORJ 52 - Oblast zdravotnictví  - projekty spolufinancované z evropských fondů a národních fondů</t>
  </si>
  <si>
    <t>ORJ 52 - Oblast zdravotnictví  - projekty spolufinancované z evropských fondů, národních fondů  a z nájemného SMN</t>
  </si>
  <si>
    <t>ORJ 59 - Oblast zdravotnictví - projekty spolufinancované z evropských fondů a národních fondů</t>
  </si>
  <si>
    <t>ORJ 19 - Oblast zdravotnictví  - projekty spolufinancované z evropských fondů a národních fondů</t>
  </si>
  <si>
    <t>ORJ 59 - Oblast informační technologie - projekty spolufinancované z evropských fondů a národních fondů</t>
  </si>
  <si>
    <t>ORJ 59 - Oblast krizové řízení - projekty spolufinancované z evropských fondů a národních fondů</t>
  </si>
  <si>
    <t>Projekty spolufinancované z evropských fondů a národních fondů - realizace (ORJ 52)</t>
  </si>
  <si>
    <t>Projekty spolufinancované z evropských fondů a národních fondů - realizace (ORJ 59)</t>
  </si>
  <si>
    <t>Projekty spolufinancované z evropských fondů a národních fondů (ORJ 19)</t>
  </si>
  <si>
    <t>Projekty spolufinancované z evropských fondů a národních fondů - realizace (ORJ 50)</t>
  </si>
  <si>
    <t>Projekty spolufinancované z evropských fondů a národních fondů - realizace (SSOK)</t>
  </si>
  <si>
    <t>Projekty spolufinancované z evropských fondů a národních fondů - realizace - (ORJ 52)</t>
  </si>
  <si>
    <t>Projekty spolufinancované z evropských fondů a národních fondů - realizace - SMN (ORJ 52)</t>
  </si>
  <si>
    <t>Celkem za ORJ 52 - oblast školství</t>
  </si>
  <si>
    <t>Celkem za ORJ 59 - oblast školství</t>
  </si>
  <si>
    <t>Celkem za ORJ 52 - oblast sociální</t>
  </si>
  <si>
    <t>Celkem za ORJ 50 - oblast dopravy</t>
  </si>
  <si>
    <t>Celkem za SSOK - oblast dopravy</t>
  </si>
  <si>
    <t>Celkem za ORJ 52 - oblast kultury</t>
  </si>
  <si>
    <t>Celkem za ORJ 52 - oblast zdravotnictví</t>
  </si>
  <si>
    <t>Celkem za ORJ 52 - oblast zdravotnictví - SMN</t>
  </si>
  <si>
    <t>Celkem za ORJ 59 - oblast zdravotnictví</t>
  </si>
  <si>
    <t>Celkem za ORJ 59 - oblast informační technologie</t>
  </si>
  <si>
    <t>Celkem za ORJ 59 - oblast krizové řízení</t>
  </si>
  <si>
    <t>Zateplení tělocvičny v Heřmanicích.</t>
  </si>
  <si>
    <t>Jedná se o kompletní zateplení objektu, fasády a střechy a provedení nuceného větrání s rekuperací odpadního tepla.</t>
  </si>
  <si>
    <t>Zateplení. Výměna stávajících dřevěných oken za plastová,zateplení  pláště budov detašovaného pracoviště, zateplení střechy, VZT 2 sálů.</t>
  </si>
  <si>
    <t>Vzduchotechnika. Výměna stávajících dřevěných oken za plastová,zateplení  pláště budov detašovaného pracoviště, zateplení střechy, VZT 2 sálů.</t>
  </si>
  <si>
    <t>Jedná se o modernizaci odborných laboratoří a dílen praktického vyučování pro optické, přírodovědné a elektrotechnické profese oboru informačních technologií.</t>
  </si>
  <si>
    <t>Jedná se přestavbu dvou laboratoří a výstavbu výtahu.</t>
  </si>
  <si>
    <t>Pracoviště Heřmanice - výstavba odborné učebny OV včetně trenažéru pro výuku autoškoly, rekonstrukce odborné učebny oboru opravář zemědělských strojů, vybudování odborných učeben pro obory včelař a další zemědělské obory.</t>
  </si>
  <si>
    <t>Havarijní stav - nutná oprava viz přiložený rozpočet. Dále přikládáme zprávu z BOZP. Dle potřeby můžeme dodat i fotodokumentaci (z důvodu velikosti není přiložena k žádance).</t>
  </si>
  <si>
    <t>výstavba nových domů na transformaci.</t>
  </si>
  <si>
    <t>rekonstrukce koupených domů na transformaci.</t>
  </si>
  <si>
    <t>Dokončení transformace, koupě pozemků, zajištění PD a výstavba nových domů.</t>
  </si>
  <si>
    <t xml:space="preserve">Upravený projekt řeší stavební úpravy silnice II/455 Písečná - Supíkovice, v úseku od křížení silnice II/455 v Supíkovicích se silnicí III/4578 na  Velké Kunětice, po křižovatku s komunikací I/44 v Písečné , tj. v délce úseku 5,311 km. </t>
  </si>
  <si>
    <t xml:space="preserve">Projektová dokumentace bude řešit stavební úpravy silnice II/444 v průtahu města Šternberku, v ulici Věžní. Počátek úseku je ve směru od Olomouce na křižovatce se silnicí I/46 (křížení s ulicí Olomoucká),  konec řešeného úseku je na kraji města Šternberk, na křižovatce se silnicí  II/447 (směr Lužice). Délka řešeného úseku cca 1,5 km. V řešeném úseku se nachází dva mosty, nadjezd nad železniční tratí a most přes vodní tok Sitka. Projekt je rozdělen na dvě samostatné stavby – Stavba 1: Průtah silnice II/444 a Stavba 2: Okružní křižovatka I/46 x II/444. 
</t>
  </si>
  <si>
    <t>Jedná se o ex-post financování - 85% Evropský fond pro regionální rozvoj, 5% státní rozpočet a 10% Olomoucký kraj. Jedná se o Operační program Interreg V-A Česká republika - Polsko. Z rozpočtu je žádáno i o předfinancování projektu</t>
  </si>
  <si>
    <t>Jedná se o:                                                                                              - konzultační, poradenské a právní služby, znalecké posudky                                                                - pokrytí nákladů spojených s překlady a dalšími službami                                                               - pořízení studií, investičních záměrů a dalších nákladů na dokumentaci a VZ v souvislosti s přípravou projektů z evropských fondů a národních dotačních programů</t>
  </si>
  <si>
    <t>Návrh rozpočtu 2018 -  podíl OK + neuznatelné náklady</t>
  </si>
  <si>
    <t>Návrh rozpočtu 2018 -  předfinancování (EU + SR)</t>
  </si>
  <si>
    <t>Návrh rozpočtu 2018 - podíl OK + neuznatelné náklady</t>
  </si>
  <si>
    <t>Návrh rozpočtu 2018 - předfinancování (EU + SR) z rozpočtu OK</t>
  </si>
  <si>
    <t>Návrh ropzočtu 2018 - předfinancování (EU + SR) z rozpočtu 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</si>
</sst>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Red]0.00"/>
    <numFmt numFmtId="165" formatCode="0;[Red]0"/>
  </numFmts>
  <fonts count="43" x14ac:knownFonts="1">
    <font>
      <sz val="10"/>
      <name val="Arial"/>
      <family val="2"/>
      <charset val="238"/>
    </font>
    <font>
      <sz val="11"/>
      <color theme="1"/>
      <name val="Calibri"/>
      <family val="2"/>
      <charset val="238"/>
      <scheme val="minor"/>
    </font>
    <font>
      <sz val="10"/>
      <name val="Arial"/>
      <family val="2"/>
      <charset val="238"/>
    </font>
    <font>
      <sz val="12"/>
      <name val="Arial"/>
      <family val="2"/>
      <charset val="238"/>
    </font>
    <font>
      <sz val="12"/>
      <name val="Arial CE"/>
      <family val="2"/>
      <charset val="238"/>
    </font>
    <font>
      <sz val="10"/>
      <name val="Arial CE"/>
      <family val="2"/>
      <charset val="238"/>
    </font>
    <font>
      <sz val="8"/>
      <name val="Arial CE"/>
      <family val="2"/>
      <charset val="238"/>
    </font>
    <font>
      <b/>
      <sz val="10"/>
      <name val="Arial"/>
      <family val="2"/>
      <charset val="238"/>
    </font>
    <font>
      <b/>
      <sz val="18"/>
      <name val="Arial"/>
      <family val="2"/>
      <charset val="238"/>
    </font>
    <font>
      <sz val="10"/>
      <color rgb="FFFF0000"/>
      <name val="Arial"/>
      <family val="2"/>
      <charset val="238"/>
    </font>
    <font>
      <sz val="12"/>
      <color rgb="FFFF0000"/>
      <name val="Arial CE"/>
      <family val="2"/>
      <charset val="238"/>
    </font>
    <font>
      <i/>
      <sz val="16"/>
      <name val="Arial"/>
      <family val="2"/>
      <charset val="238"/>
    </font>
    <font>
      <b/>
      <i/>
      <sz val="16"/>
      <name val="Arial"/>
      <family val="2"/>
      <charset val="238"/>
    </font>
    <font>
      <b/>
      <sz val="14"/>
      <name val="Arial"/>
      <family val="2"/>
      <charset val="238"/>
    </font>
    <font>
      <sz val="11"/>
      <name val="Arial"/>
      <family val="2"/>
      <charset val="238"/>
    </font>
    <font>
      <b/>
      <sz val="12"/>
      <name val="Arial"/>
      <family val="2"/>
      <charset val="238"/>
    </font>
    <font>
      <sz val="11"/>
      <color indexed="8"/>
      <name val="Calibri"/>
      <family val="2"/>
      <charset val="238"/>
    </font>
    <font>
      <b/>
      <sz val="12"/>
      <color theme="1"/>
      <name val="Arial"/>
      <family val="2"/>
      <charset val="238"/>
    </font>
    <font>
      <b/>
      <sz val="12"/>
      <name val="Arial CE"/>
      <family val="2"/>
      <charset val="238"/>
    </font>
    <font>
      <sz val="14"/>
      <color rgb="FFFF0000"/>
      <name val="Arial"/>
      <family val="2"/>
      <charset val="238"/>
    </font>
    <font>
      <sz val="10"/>
      <name val="Arial"/>
      <family val="2"/>
      <charset val="238"/>
    </font>
    <font>
      <b/>
      <sz val="16"/>
      <name val="Arial"/>
      <family val="2"/>
      <charset val="238"/>
    </font>
    <font>
      <sz val="14"/>
      <name val="Arial"/>
      <family val="2"/>
      <charset val="238"/>
    </font>
    <font>
      <sz val="12"/>
      <color rgb="FF0070C0"/>
      <name val="Arial"/>
      <family val="2"/>
      <charset val="238"/>
    </font>
    <font>
      <b/>
      <sz val="14"/>
      <color rgb="FF0070C0"/>
      <name val="Arial"/>
      <family val="2"/>
      <charset val="238"/>
    </font>
    <font>
      <b/>
      <sz val="14"/>
      <color rgb="FF7030A0"/>
      <name val="Arial"/>
      <family val="2"/>
      <charset val="238"/>
    </font>
    <font>
      <b/>
      <sz val="14"/>
      <color rgb="FFFF0000"/>
      <name val="Arial"/>
      <family val="2"/>
      <charset val="238"/>
    </font>
    <font>
      <sz val="12"/>
      <color rgb="FF000000"/>
      <name val="Arial"/>
      <family val="2"/>
      <charset val="238"/>
    </font>
    <font>
      <b/>
      <sz val="12"/>
      <color rgb="FF000000"/>
      <name val="Arial"/>
      <family val="2"/>
      <charset val="238"/>
    </font>
    <font>
      <b/>
      <i/>
      <sz val="14"/>
      <name val="Arial"/>
      <family val="2"/>
      <charset val="238"/>
    </font>
    <font>
      <sz val="10"/>
      <name val="Arial"/>
      <family val="2"/>
      <charset val="238"/>
    </font>
    <font>
      <sz val="11"/>
      <name val="Arial CE"/>
      <family val="2"/>
      <charset val="238"/>
    </font>
    <font>
      <b/>
      <sz val="11"/>
      <name val="Arial"/>
      <family val="2"/>
      <charset val="238"/>
    </font>
    <font>
      <b/>
      <sz val="12"/>
      <color indexed="81"/>
      <name val="Tahoma"/>
      <family val="2"/>
      <charset val="238"/>
    </font>
    <font>
      <sz val="12"/>
      <color indexed="81"/>
      <name val="Tahoma"/>
      <family val="2"/>
      <charset val="238"/>
    </font>
    <font>
      <b/>
      <sz val="11"/>
      <color indexed="81"/>
      <name val="Tahoma"/>
      <family val="2"/>
      <charset val="238"/>
    </font>
    <font>
      <b/>
      <sz val="9"/>
      <color indexed="81"/>
      <name val="Tahoma"/>
      <family val="2"/>
      <charset val="238"/>
    </font>
    <font>
      <sz val="9"/>
      <color indexed="81"/>
      <name val="Tahoma"/>
      <family val="2"/>
      <charset val="238"/>
    </font>
    <font>
      <sz val="11"/>
      <color indexed="81"/>
      <name val="Tahoma"/>
      <family val="2"/>
      <charset val="238"/>
    </font>
    <font>
      <sz val="12"/>
      <name val="Arial CE"/>
      <charset val="238"/>
    </font>
    <font>
      <sz val="12"/>
      <color rgb="FFFF0000"/>
      <name val="Arial"/>
      <family val="2"/>
      <charset val="238"/>
    </font>
    <font>
      <b/>
      <i/>
      <sz val="10"/>
      <name val="Arial"/>
      <family val="2"/>
      <charset val="238"/>
    </font>
    <font>
      <b/>
      <i/>
      <sz val="18"/>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5" tint="0.79998168889431442"/>
        <bgColor indexed="64"/>
      </patternFill>
    </fill>
    <fill>
      <patternFill patternType="solid">
        <fgColor rgb="FFCCFFFF"/>
        <bgColor indexed="64"/>
      </patternFill>
    </fill>
    <fill>
      <patternFill patternType="solid">
        <fgColor theme="0" tint="-0.249977111117893"/>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s>
  <cellStyleXfs count="21">
    <xf numFmtId="0" fontId="0" fillId="0" borderId="0"/>
    <xf numFmtId="0" fontId="2" fillId="0" borderId="0"/>
    <xf numFmtId="0" fontId="2" fillId="0" borderId="0"/>
    <xf numFmtId="0" fontId="2" fillId="0" borderId="0"/>
    <xf numFmtId="0" fontId="2" fillId="0" borderId="0"/>
    <xf numFmtId="0" fontId="2" fillId="0" borderId="0"/>
    <xf numFmtId="0" fontId="2" fillId="0" borderId="0"/>
    <xf numFmtId="0" fontId="16" fillId="0" borderId="0"/>
    <xf numFmtId="0" fontId="2" fillId="0" borderId="0"/>
    <xf numFmtId="0" fontId="2" fillId="0" borderId="0"/>
    <xf numFmtId="0" fontId="20" fillId="0" borderId="0">
      <alignment wrapText="1"/>
    </xf>
    <xf numFmtId="0" fontId="2" fillId="0" borderId="0"/>
    <xf numFmtId="0" fontId="2" fillId="0" borderId="0"/>
    <xf numFmtId="0" fontId="2" fillId="0" borderId="0"/>
    <xf numFmtId="0" fontId="30" fillId="0" borderId="0">
      <alignment wrapText="1"/>
    </xf>
    <xf numFmtId="0" fontId="2" fillId="0" borderId="0"/>
    <xf numFmtId="0" fontId="2" fillId="0" borderId="0"/>
    <xf numFmtId="0" fontId="2" fillId="0" borderId="0"/>
    <xf numFmtId="0" fontId="1" fillId="0" borderId="0"/>
    <xf numFmtId="0" fontId="2" fillId="0" borderId="0"/>
    <xf numFmtId="0" fontId="2" fillId="0" borderId="0"/>
  </cellStyleXfs>
  <cellXfs count="460">
    <xf numFmtId="0" fontId="0" fillId="0" borderId="0" xfId="0"/>
    <xf numFmtId="0" fontId="0" fillId="0" borderId="0" xfId="0" applyFill="1"/>
    <xf numFmtId="0" fontId="0" fillId="0" borderId="0" xfId="0" applyFill="1" applyAlignment="1">
      <alignment vertical="center" wrapText="1"/>
    </xf>
    <xf numFmtId="3" fontId="0" fillId="0" borderId="0" xfId="0" applyNumberFormat="1" applyFill="1" applyAlignment="1">
      <alignment horizontal="right" vertical="center"/>
    </xf>
    <xf numFmtId="0" fontId="0" fillId="0" borderId="0" xfId="0" applyFill="1" applyAlignment="1">
      <alignment wrapText="1"/>
    </xf>
    <xf numFmtId="3" fontId="0" fillId="0" borderId="0" xfId="0" applyNumberFormat="1" applyFill="1" applyAlignment="1">
      <alignment horizontal="right" vertical="center" indent="1"/>
    </xf>
    <xf numFmtId="0" fontId="0" fillId="0" borderId="0" xfId="0" applyFill="1" applyAlignment="1">
      <alignment horizontal="right" wrapText="1"/>
    </xf>
    <xf numFmtId="3" fontId="3" fillId="0" borderId="0" xfId="0" applyNumberFormat="1" applyFont="1" applyFill="1" applyAlignment="1">
      <alignment horizontal="right" vertical="center"/>
    </xf>
    <xf numFmtId="0" fontId="3" fillId="0" borderId="0" xfId="0" applyFont="1" applyFill="1"/>
    <xf numFmtId="0" fontId="3" fillId="0" borderId="0" xfId="0" applyFont="1" applyFill="1" applyAlignment="1">
      <alignment vertical="center" wrapText="1"/>
    </xf>
    <xf numFmtId="3" fontId="3" fillId="0" borderId="0" xfId="0" applyNumberFormat="1" applyFont="1" applyFill="1" applyAlignment="1">
      <alignment horizontal="right" vertical="center" indent="1"/>
    </xf>
    <xf numFmtId="0" fontId="3" fillId="0" borderId="0" xfId="0" applyFont="1" applyFill="1" applyAlignment="1">
      <alignment horizontal="right" wrapText="1"/>
    </xf>
    <xf numFmtId="0" fontId="4" fillId="0" borderId="0" xfId="0" applyFont="1" applyFill="1"/>
    <xf numFmtId="0" fontId="3" fillId="0" borderId="0" xfId="0" applyFont="1" applyFill="1" applyAlignment="1">
      <alignment wrapText="1"/>
    </xf>
    <xf numFmtId="0" fontId="3" fillId="0" borderId="0" xfId="0" applyFont="1" applyFill="1" applyAlignment="1"/>
    <xf numFmtId="0" fontId="5" fillId="0" borderId="0" xfId="0" applyFont="1" applyFill="1"/>
    <xf numFmtId="3" fontId="6" fillId="0" borderId="0" xfId="0" applyNumberFormat="1" applyFont="1" applyFill="1" applyAlignment="1">
      <alignment horizontal="right" vertical="center"/>
    </xf>
    <xf numFmtId="3" fontId="6" fillId="0" borderId="0" xfId="0" applyNumberFormat="1" applyFont="1" applyFill="1" applyAlignment="1">
      <alignment horizontal="right" vertical="center" indent="1"/>
    </xf>
    <xf numFmtId="3" fontId="6" fillId="0" borderId="0" xfId="0" applyNumberFormat="1" applyFont="1" applyFill="1" applyAlignment="1">
      <alignment horizontal="right" wrapText="1"/>
    </xf>
    <xf numFmtId="0" fontId="6" fillId="0" borderId="0" xfId="0" applyFont="1" applyFill="1"/>
    <xf numFmtId="0" fontId="6" fillId="0" borderId="0" xfId="0" applyFont="1" applyFill="1" applyAlignment="1">
      <alignment wrapText="1"/>
    </xf>
    <xf numFmtId="0" fontId="7" fillId="2" borderId="1" xfId="1" applyFont="1" applyFill="1" applyBorder="1" applyAlignment="1">
      <alignment horizontal="center" vertical="center" wrapText="1"/>
    </xf>
    <xf numFmtId="3" fontId="8" fillId="2" borderId="1" xfId="2" applyNumberFormat="1" applyFont="1" applyFill="1" applyBorder="1" applyAlignment="1">
      <alignment horizontal="right" vertical="center" wrapText="1"/>
    </xf>
    <xf numFmtId="3" fontId="8" fillId="2" borderId="1" xfId="1" applyNumberFormat="1" applyFont="1" applyFill="1" applyBorder="1" applyAlignment="1">
      <alignment horizontal="right" vertical="center" wrapText="1"/>
    </xf>
    <xf numFmtId="0" fontId="3" fillId="0" borderId="5" xfId="4" applyFont="1" applyFill="1" applyBorder="1" applyAlignment="1">
      <alignment horizontal="center" vertical="center"/>
    </xf>
    <xf numFmtId="0" fontId="4" fillId="0" borderId="1" xfId="0" applyFont="1" applyFill="1" applyBorder="1" applyAlignment="1">
      <alignment horizontal="center" vertical="center" wrapText="1"/>
    </xf>
    <xf numFmtId="0" fontId="0" fillId="0" borderId="0" xfId="0" applyFont="1" applyFill="1"/>
    <xf numFmtId="3" fontId="0" fillId="0" borderId="1"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1" fillId="0" borderId="0" xfId="0" applyFont="1" applyFill="1"/>
    <xf numFmtId="0" fontId="12" fillId="2" borderId="1" xfId="1" applyFont="1" applyFill="1" applyBorder="1" applyAlignment="1">
      <alignment horizontal="center" vertical="center" wrapText="1"/>
    </xf>
    <xf numFmtId="3" fontId="12" fillId="2" borderId="1" xfId="2" applyNumberFormat="1" applyFont="1" applyFill="1" applyBorder="1" applyAlignment="1">
      <alignment horizontal="right" vertical="center" wrapText="1"/>
    </xf>
    <xf numFmtId="3" fontId="12" fillId="2" borderId="1" xfId="1" applyNumberFormat="1" applyFont="1" applyFill="1" applyBorder="1" applyAlignment="1">
      <alignment horizontal="right" vertical="center" wrapText="1"/>
    </xf>
    <xf numFmtId="0" fontId="0" fillId="0" borderId="1" xfId="0" applyFill="1" applyBorder="1" applyAlignment="1">
      <alignment vertical="center" wrapText="1"/>
    </xf>
    <xf numFmtId="0" fontId="7" fillId="0" borderId="0" xfId="0" applyFont="1" applyFill="1" applyAlignment="1">
      <alignment horizontal="center"/>
    </xf>
    <xf numFmtId="0" fontId="14" fillId="0" borderId="0" xfId="5" applyFont="1" applyFill="1" applyAlignment="1">
      <alignment vertical="center" wrapText="1"/>
    </xf>
    <xf numFmtId="3" fontId="14" fillId="0" borderId="0" xfId="5" applyNumberFormat="1" applyFont="1" applyFill="1" applyAlignment="1">
      <alignment horizontal="right" vertical="center"/>
    </xf>
    <xf numFmtId="0" fontId="2" fillId="0" borderId="0" xfId="4" applyFill="1" applyAlignment="1">
      <alignment vertical="center" wrapText="1"/>
    </xf>
    <xf numFmtId="3" fontId="3" fillId="0" borderId="1" xfId="0" applyNumberFormat="1" applyFont="1" applyFill="1" applyBorder="1" applyAlignment="1">
      <alignment horizontal="right" vertical="center" indent="1"/>
    </xf>
    <xf numFmtId="3" fontId="4" fillId="0" borderId="1" xfId="0" applyNumberFormat="1" applyFont="1" applyFill="1" applyBorder="1" applyAlignment="1">
      <alignment horizontal="right" vertical="center" indent="1"/>
    </xf>
    <xf numFmtId="3" fontId="15" fillId="0" borderId="1" xfId="0" applyNumberFormat="1" applyFont="1" applyFill="1" applyBorder="1" applyAlignment="1">
      <alignment horizontal="right" vertical="center" indent="1"/>
    </xf>
    <xf numFmtId="3" fontId="3" fillId="0" borderId="5" xfId="3" applyNumberFormat="1" applyFont="1" applyFill="1" applyBorder="1" applyAlignment="1">
      <alignment horizontal="right" vertical="center" indent="1"/>
    </xf>
    <xf numFmtId="0" fontId="15" fillId="0" borderId="1" xfId="0" applyFont="1" applyFill="1" applyBorder="1" applyAlignment="1">
      <alignment horizontal="left" vertical="center" wrapText="1"/>
    </xf>
    <xf numFmtId="0" fontId="3" fillId="0" borderId="5" xfId="0" applyFont="1" applyFill="1" applyBorder="1" applyAlignment="1">
      <alignment horizontal="center" vertical="center"/>
    </xf>
    <xf numFmtId="0" fontId="5" fillId="0" borderId="1" xfId="0" applyFont="1" applyFill="1" applyBorder="1" applyAlignment="1">
      <alignment horizontal="center" vertical="center" wrapText="1"/>
    </xf>
    <xf numFmtId="0" fontId="17" fillId="0" borderId="1" xfId="0" applyFont="1" applyFill="1" applyBorder="1" applyAlignment="1">
      <alignment vertical="center" wrapText="1"/>
    </xf>
    <xf numFmtId="0" fontId="3" fillId="0" borderId="1" xfId="0" applyFont="1" applyFill="1" applyBorder="1" applyAlignment="1">
      <alignment horizontal="center" vertical="center"/>
    </xf>
    <xf numFmtId="0" fontId="0" fillId="0" borderId="1" xfId="0" applyNumberFormat="1" applyFont="1" applyFill="1" applyBorder="1" applyAlignment="1">
      <alignment horizontal="center" vertical="center"/>
    </xf>
    <xf numFmtId="0" fontId="18" fillId="0" borderId="1" xfId="0" applyFont="1" applyFill="1" applyBorder="1" applyAlignment="1" applyProtection="1">
      <alignment vertical="center" wrapText="1"/>
      <protection locked="0"/>
    </xf>
    <xf numFmtId="3" fontId="3" fillId="0" borderId="1" xfId="3" applyNumberFormat="1" applyFont="1" applyFill="1" applyBorder="1" applyAlignment="1">
      <alignment horizontal="right" vertical="center" indent="1"/>
    </xf>
    <xf numFmtId="0" fontId="0" fillId="0" borderId="1" xfId="4" applyFont="1" applyFill="1" applyBorder="1" applyAlignment="1">
      <alignment horizontal="center" vertical="center" wrapText="1"/>
    </xf>
    <xf numFmtId="0" fontId="15" fillId="0" borderId="1" xfId="0" applyFont="1" applyFill="1" applyBorder="1" applyAlignment="1">
      <alignment vertical="center" wrapText="1"/>
    </xf>
    <xf numFmtId="3" fontId="19" fillId="0" borderId="1" xfId="0" applyNumberFormat="1" applyFont="1" applyFill="1" applyBorder="1" applyAlignment="1">
      <alignment horizontal="center" vertical="center" wrapText="1"/>
    </xf>
    <xf numFmtId="0" fontId="12" fillId="2" borderId="8" xfId="1" applyFont="1" applyFill="1" applyBorder="1" applyAlignment="1">
      <alignment horizontal="center" vertical="center" wrapText="1"/>
    </xf>
    <xf numFmtId="0" fontId="21" fillId="0" borderId="0" xfId="11" applyFont="1" applyFill="1"/>
    <xf numFmtId="0" fontId="2" fillId="0" borderId="0" xfId="11" applyFill="1"/>
    <xf numFmtId="0" fontId="21" fillId="0" borderId="0" xfId="11" applyFont="1" applyFill="1" applyBorder="1" applyAlignment="1">
      <alignment horizontal="left" vertical="center"/>
    </xf>
    <xf numFmtId="3" fontId="22" fillId="0" borderId="11" xfId="12" applyNumberFormat="1" applyFont="1" applyFill="1" applyBorder="1" applyAlignment="1">
      <alignment horizontal="right" vertical="center" wrapText="1" indent="1"/>
    </xf>
    <xf numFmtId="3" fontId="22" fillId="0" borderId="11" xfId="11" applyNumberFormat="1" applyFont="1" applyFill="1" applyBorder="1" applyAlignment="1">
      <alignment horizontal="right" vertical="center" indent="1"/>
    </xf>
    <xf numFmtId="3" fontId="13" fillId="2" borderId="9" xfId="11" applyNumberFormat="1" applyFont="1" applyFill="1" applyBorder="1" applyAlignment="1">
      <alignment horizontal="right" vertical="center" indent="1"/>
    </xf>
    <xf numFmtId="3" fontId="13" fillId="2" borderId="13" xfId="11" applyNumberFormat="1" applyFont="1" applyFill="1" applyBorder="1" applyAlignment="1">
      <alignment horizontal="right" vertical="center" indent="1"/>
    </xf>
    <xf numFmtId="3" fontId="22" fillId="0" borderId="15" xfId="12" applyNumberFormat="1" applyFont="1" applyFill="1" applyBorder="1" applyAlignment="1">
      <alignment horizontal="right" vertical="center" wrapText="1" indent="1"/>
    </xf>
    <xf numFmtId="0" fontId="8" fillId="0" borderId="12" xfId="12" applyFont="1" applyFill="1" applyBorder="1" applyAlignment="1">
      <alignment horizontal="left" vertical="center" indent="1"/>
    </xf>
    <xf numFmtId="3" fontId="2" fillId="0" borderId="0" xfId="11" applyNumberFormat="1" applyFill="1"/>
    <xf numFmtId="0" fontId="22" fillId="0" borderId="0" xfId="8" applyFont="1" applyFill="1" applyAlignment="1">
      <alignment horizontal="justify" wrapText="1"/>
    </xf>
    <xf numFmtId="0" fontId="22" fillId="0" borderId="0" xfId="11" applyFont="1" applyFill="1" applyAlignment="1">
      <alignment horizontal="justify"/>
    </xf>
    <xf numFmtId="3" fontId="2" fillId="0" borderId="0" xfId="11" applyNumberFormat="1" applyFill="1" applyAlignment="1">
      <alignment horizontal="center" vertical="center" wrapText="1"/>
    </xf>
    <xf numFmtId="0" fontId="2" fillId="0" borderId="0" xfId="11" applyFill="1" applyAlignment="1">
      <alignment horizontal="right"/>
    </xf>
    <xf numFmtId="4" fontId="23" fillId="0" borderId="0" xfId="11" applyNumberFormat="1" applyFont="1" applyFill="1"/>
    <xf numFmtId="4" fontId="24" fillId="0" borderId="0" xfId="11" applyNumberFormat="1" applyFont="1" applyFill="1"/>
    <xf numFmtId="4" fontId="13" fillId="0" borderId="0" xfId="11" applyNumberFormat="1" applyFont="1" applyFill="1"/>
    <xf numFmtId="4" fontId="25" fillId="0" borderId="0" xfId="11" applyNumberFormat="1" applyFont="1" applyFill="1"/>
    <xf numFmtId="4" fontId="26" fillId="0" borderId="0" xfId="11" applyNumberFormat="1" applyFont="1" applyFill="1"/>
    <xf numFmtId="4" fontId="2" fillId="0" borderId="0" xfId="11" applyNumberFormat="1" applyFill="1"/>
    <xf numFmtId="0" fontId="3" fillId="0" borderId="0" xfId="11" applyFont="1" applyFill="1" applyAlignment="1">
      <alignment horizontal="left"/>
    </xf>
    <xf numFmtId="3" fontId="3" fillId="0" borderId="1" xfId="0" applyNumberFormat="1" applyFont="1" applyFill="1" applyBorder="1" applyAlignment="1">
      <alignment horizontal="center" vertical="center" wrapText="1"/>
    </xf>
    <xf numFmtId="0" fontId="9" fillId="0" borderId="0" xfId="0" applyFont="1" applyFill="1"/>
    <xf numFmtId="0" fontId="0" fillId="0" borderId="5" xfId="4" applyFont="1" applyFill="1" applyBorder="1" applyAlignment="1">
      <alignment horizontal="center" vertical="center" wrapText="1"/>
    </xf>
    <xf numFmtId="0" fontId="3" fillId="0" borderId="5" xfId="3" applyFont="1" applyFill="1" applyBorder="1" applyAlignment="1" applyProtection="1">
      <alignment horizontal="left" vertical="center" wrapText="1"/>
      <protection locked="0"/>
    </xf>
    <xf numFmtId="0" fontId="4" fillId="0" borderId="5" xfId="0" applyFont="1" applyFill="1" applyBorder="1" applyAlignment="1" applyProtection="1">
      <alignment horizontal="left" vertical="center" wrapText="1"/>
      <protection locked="0"/>
    </xf>
    <xf numFmtId="0" fontId="4" fillId="0" borderId="1" xfId="0" applyFont="1" applyFill="1" applyBorder="1" applyAlignment="1" applyProtection="1">
      <alignment horizontal="left" vertical="center" wrapText="1"/>
      <protection locked="0"/>
    </xf>
    <xf numFmtId="0" fontId="3" fillId="0" borderId="1" xfId="3" applyFont="1" applyFill="1" applyBorder="1" applyAlignment="1" applyProtection="1">
      <alignment horizontal="left" vertical="center" wrapText="1"/>
      <protection locked="0"/>
    </xf>
    <xf numFmtId="0" fontId="8" fillId="2" borderId="4" xfId="2" applyFont="1" applyFill="1" applyBorder="1" applyAlignment="1">
      <alignment horizontal="left" vertical="center"/>
    </xf>
    <xf numFmtId="0" fontId="8" fillId="2" borderId="3" xfId="2" applyFont="1" applyFill="1" applyBorder="1" applyAlignment="1">
      <alignment horizontal="left" vertical="center"/>
    </xf>
    <xf numFmtId="0" fontId="12" fillId="2" borderId="7" xfId="2" applyFont="1" applyFill="1" applyBorder="1" applyAlignment="1">
      <alignment horizontal="left" vertical="center"/>
    </xf>
    <xf numFmtId="0" fontId="12" fillId="2" borderId="6" xfId="2" applyFont="1" applyFill="1" applyBorder="1" applyAlignment="1">
      <alignment horizontal="left" vertical="center"/>
    </xf>
    <xf numFmtId="0" fontId="8" fillId="2" borderId="4" xfId="2" applyFont="1" applyFill="1" applyBorder="1" applyAlignment="1">
      <alignment horizontal="left" vertical="center"/>
    </xf>
    <xf numFmtId="0" fontId="8" fillId="2" borderId="3" xfId="2" applyFont="1" applyFill="1" applyBorder="1" applyAlignment="1">
      <alignment horizontal="left" vertical="center"/>
    </xf>
    <xf numFmtId="0" fontId="28" fillId="0" borderId="0" xfId="0" applyFont="1" applyAlignment="1">
      <alignment horizontal="left" vertical="center" wrapText="1"/>
    </xf>
    <xf numFmtId="0" fontId="28" fillId="0" borderId="0" xfId="0" applyFont="1" applyAlignment="1">
      <alignment horizontal="center" vertical="center" wrapText="1"/>
    </xf>
    <xf numFmtId="0" fontId="27" fillId="0" borderId="0" xfId="0" applyFont="1" applyAlignment="1">
      <alignment horizontal="right" vertical="center" wrapText="1"/>
    </xf>
    <xf numFmtId="3" fontId="29" fillId="2" borderId="8" xfId="2" applyNumberFormat="1" applyFont="1" applyFill="1" applyBorder="1" applyAlignment="1">
      <alignment horizontal="right" vertical="center" wrapText="1"/>
    </xf>
    <xf numFmtId="3" fontId="29" fillId="2" borderId="8" xfId="1" applyNumberFormat="1" applyFont="1" applyFill="1" applyBorder="1" applyAlignment="1">
      <alignment horizontal="right" vertical="center" wrapText="1"/>
    </xf>
    <xf numFmtId="3" fontId="29" fillId="2" borderId="1" xfId="1" applyNumberFormat="1" applyFont="1" applyFill="1" applyBorder="1" applyAlignment="1">
      <alignment horizontal="right" vertical="center" wrapText="1"/>
    </xf>
    <xf numFmtId="3" fontId="29" fillId="2" borderId="1" xfId="2" applyNumberFormat="1" applyFont="1" applyFill="1" applyBorder="1" applyAlignment="1">
      <alignment horizontal="right" vertical="center" wrapText="1"/>
    </xf>
    <xf numFmtId="0" fontId="15" fillId="0" borderId="0" xfId="11" applyFont="1" applyFill="1" applyAlignment="1">
      <alignment horizontal="right"/>
    </xf>
    <xf numFmtId="0" fontId="4" fillId="3" borderId="1" xfId="0" applyFont="1" applyFill="1" applyBorder="1" applyAlignment="1" applyProtection="1">
      <alignment horizontal="left" vertical="center" wrapText="1"/>
      <protection locked="0"/>
    </xf>
    <xf numFmtId="3" fontId="10" fillId="0" borderId="1" xfId="0" applyNumberFormat="1" applyFont="1" applyFill="1" applyBorder="1" applyAlignment="1">
      <alignment horizontal="right" vertical="center" indent="1"/>
    </xf>
    <xf numFmtId="3" fontId="9" fillId="0" borderId="1" xfId="0" applyNumberFormat="1" applyFont="1" applyFill="1" applyBorder="1" applyAlignment="1">
      <alignment horizontal="center" vertical="center" wrapText="1"/>
    </xf>
    <xf numFmtId="0" fontId="19" fillId="0" borderId="0" xfId="0" applyFont="1" applyFill="1" applyAlignment="1">
      <alignment vertical="top" wrapText="1"/>
    </xf>
    <xf numFmtId="0" fontId="12" fillId="2" borderId="7" xfId="2" applyFont="1" applyFill="1" applyBorder="1" applyAlignment="1">
      <alignment horizontal="left" vertical="center"/>
    </xf>
    <xf numFmtId="0" fontId="12" fillId="2" borderId="6" xfId="2" applyFont="1" applyFill="1" applyBorder="1" applyAlignment="1">
      <alignment horizontal="left" vertical="center"/>
    </xf>
    <xf numFmtId="0" fontId="12" fillId="2" borderId="4" xfId="2" applyFont="1" applyFill="1" applyBorder="1" applyAlignment="1">
      <alignment horizontal="left" vertical="center"/>
    </xf>
    <xf numFmtId="0" fontId="12" fillId="2" borderId="3" xfId="2" applyFont="1" applyFill="1" applyBorder="1" applyAlignment="1">
      <alignment horizontal="left" vertical="center"/>
    </xf>
    <xf numFmtId="0" fontId="12" fillId="2" borderId="4" xfId="2" applyFont="1" applyFill="1" applyBorder="1" applyAlignment="1">
      <alignment vertical="center"/>
    </xf>
    <xf numFmtId="0" fontId="12" fillId="2" borderId="3" xfId="2" applyFont="1" applyFill="1" applyBorder="1" applyAlignment="1">
      <alignment vertical="center"/>
    </xf>
    <xf numFmtId="0" fontId="8" fillId="2" borderId="1" xfId="2" applyFont="1" applyFill="1" applyBorder="1" applyAlignment="1">
      <alignment horizontal="left" vertical="center"/>
    </xf>
    <xf numFmtId="3" fontId="19" fillId="2" borderId="1" xfId="0" applyNumberFormat="1" applyFont="1" applyFill="1" applyBorder="1" applyAlignment="1">
      <alignment horizontal="center" vertical="center" wrapText="1"/>
    </xf>
    <xf numFmtId="0" fontId="3" fillId="0" borderId="5" xfId="3" applyFont="1" applyFill="1" applyBorder="1" applyAlignment="1" applyProtection="1">
      <alignment horizontal="left" vertical="top" wrapText="1"/>
      <protection locked="0"/>
    </xf>
    <xf numFmtId="3" fontId="3" fillId="4" borderId="1" xfId="0" applyNumberFormat="1" applyFont="1" applyFill="1" applyBorder="1" applyAlignment="1">
      <alignment horizontal="right" vertical="center" indent="1"/>
    </xf>
    <xf numFmtId="0" fontId="3" fillId="0" borderId="1" xfId="4" applyFont="1" applyFill="1" applyBorder="1" applyAlignment="1">
      <alignment horizontal="center" vertical="center"/>
    </xf>
    <xf numFmtId="0" fontId="3" fillId="0" borderId="1"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1" xfId="0" applyFont="1" applyFill="1" applyBorder="1" applyAlignment="1">
      <alignment horizontal="center" vertical="center" wrapText="1"/>
    </xf>
    <xf numFmtId="0" fontId="7" fillId="0" borderId="1" xfId="1" applyFont="1" applyFill="1" applyBorder="1" applyAlignment="1">
      <alignment horizontal="center" vertical="center" wrapText="1"/>
    </xf>
    <xf numFmtId="0" fontId="13" fillId="3" borderId="0" xfId="4" applyFont="1" applyFill="1"/>
    <xf numFmtId="0" fontId="2" fillId="3" borderId="0" xfId="4" applyFill="1"/>
    <xf numFmtId="0" fontId="2" fillId="3" borderId="0" xfId="4" applyFill="1" applyAlignment="1"/>
    <xf numFmtId="0" fontId="30" fillId="3" borderId="0" xfId="14" applyFill="1" applyAlignment="1">
      <alignment wrapText="1"/>
    </xf>
    <xf numFmtId="3" fontId="30" fillId="3" borderId="0" xfId="14" applyNumberFormat="1" applyFill="1" applyAlignment="1">
      <alignment horizontal="right" vertical="center"/>
    </xf>
    <xf numFmtId="3" fontId="2" fillId="3" borderId="0" xfId="4" applyNumberFormat="1" applyFill="1" applyAlignment="1">
      <alignment horizontal="right" vertical="center"/>
    </xf>
    <xf numFmtId="3" fontId="2" fillId="3" borderId="0" xfId="15" applyNumberFormat="1" applyFill="1" applyAlignment="1">
      <alignment horizontal="right" vertical="center"/>
    </xf>
    <xf numFmtId="0" fontId="30" fillId="0" borderId="0" xfId="14">
      <alignment wrapText="1"/>
    </xf>
    <xf numFmtId="0" fontId="2" fillId="3" borderId="0" xfId="4" applyFont="1" applyFill="1"/>
    <xf numFmtId="3" fontId="14" fillId="3" borderId="0" xfId="16" applyNumberFormat="1" applyFont="1" applyFill="1" applyAlignment="1">
      <alignment horizontal="right" vertical="center"/>
    </xf>
    <xf numFmtId="0" fontId="8" fillId="3" borderId="0" xfId="4" applyFont="1" applyFill="1"/>
    <xf numFmtId="0" fontId="14" fillId="3" borderId="0" xfId="5" applyFont="1" applyFill="1"/>
    <xf numFmtId="3" fontId="14" fillId="3" borderId="0" xfId="5" applyNumberFormat="1" applyFont="1" applyFill="1"/>
    <xf numFmtId="3" fontId="14" fillId="3" borderId="0" xfId="5" applyNumberFormat="1" applyFont="1" applyFill="1" applyAlignment="1">
      <alignment horizontal="right" vertical="center"/>
    </xf>
    <xf numFmtId="3" fontId="12" fillId="2" borderId="1" xfId="17" applyNumberFormat="1" applyFont="1" applyFill="1" applyBorder="1" applyAlignment="1">
      <alignment horizontal="right" vertical="center" wrapText="1"/>
    </xf>
    <xf numFmtId="3" fontId="12" fillId="2" borderId="1" xfId="19" applyNumberFormat="1" applyFont="1" applyFill="1" applyBorder="1" applyAlignment="1">
      <alignment horizontal="right" vertical="center" wrapText="1"/>
    </xf>
    <xf numFmtId="0" fontId="4" fillId="0" borderId="1" xfId="13" applyFont="1" applyFill="1" applyBorder="1" applyAlignment="1">
      <alignment horizontal="center" vertical="center" wrapText="1"/>
    </xf>
    <xf numFmtId="0" fontId="2" fillId="0" borderId="1" xfId="13" applyFont="1" applyFill="1" applyBorder="1" applyAlignment="1">
      <alignment horizontal="center" vertical="center"/>
    </xf>
    <xf numFmtId="0" fontId="5" fillId="0" borderId="1" xfId="13" applyFont="1" applyFill="1" applyBorder="1" applyAlignment="1">
      <alignment horizontal="center" vertical="center" wrapText="1"/>
    </xf>
    <xf numFmtId="0" fontId="17" fillId="0" borderId="1" xfId="13" applyFont="1" applyFill="1" applyBorder="1" applyAlignment="1">
      <alignment vertical="center" wrapText="1"/>
    </xf>
    <xf numFmtId="0" fontId="31" fillId="0" borderId="1" xfId="13" applyFont="1" applyFill="1" applyBorder="1" applyAlignment="1" applyProtection="1">
      <alignment horizontal="left" vertical="center" wrapText="1"/>
      <protection locked="0"/>
    </xf>
    <xf numFmtId="3" fontId="3" fillId="0" borderId="5" xfId="20" applyNumberFormat="1" applyFont="1" applyFill="1" applyBorder="1" applyAlignment="1">
      <alignment horizontal="right" vertical="center" indent="1"/>
    </xf>
    <xf numFmtId="0" fontId="0" fillId="0" borderId="1" xfId="13" applyNumberFormat="1" applyFont="1" applyFill="1" applyBorder="1" applyAlignment="1">
      <alignment horizontal="center" vertical="center"/>
    </xf>
    <xf numFmtId="3" fontId="4" fillId="0" borderId="1" xfId="13" applyNumberFormat="1" applyFont="1" applyFill="1" applyBorder="1" applyAlignment="1">
      <alignment horizontal="right" vertical="center" indent="1"/>
    </xf>
    <xf numFmtId="3" fontId="15" fillId="0" borderId="1" xfId="13" applyNumberFormat="1" applyFont="1" applyFill="1" applyBorder="1" applyAlignment="1">
      <alignment horizontal="right" vertical="center" indent="1"/>
    </xf>
    <xf numFmtId="3" fontId="3" fillId="0" borderId="1" xfId="13" applyNumberFormat="1" applyFont="1" applyFill="1" applyBorder="1" applyAlignment="1">
      <alignment horizontal="right" vertical="center" indent="1"/>
    </xf>
    <xf numFmtId="0" fontId="3" fillId="0" borderId="5" xfId="15" applyFont="1" applyFill="1" applyBorder="1" applyAlignment="1">
      <alignment horizontal="center" vertical="center"/>
    </xf>
    <xf numFmtId="0" fontId="5" fillId="0" borderId="5" xfId="13" applyFont="1" applyFill="1" applyBorder="1" applyAlignment="1">
      <alignment horizontal="center" vertical="center" wrapText="1"/>
    </xf>
    <xf numFmtId="0" fontId="4" fillId="0" borderId="5" xfId="13" applyFont="1" applyFill="1" applyBorder="1" applyAlignment="1">
      <alignment horizontal="center" vertical="center" wrapText="1"/>
    </xf>
    <xf numFmtId="0" fontId="15" fillId="0" borderId="1" xfId="13" applyFont="1" applyFill="1" applyBorder="1" applyAlignment="1">
      <alignment horizontal="left" vertical="center" wrapText="1"/>
    </xf>
    <xf numFmtId="0" fontId="8" fillId="2" borderId="4" xfId="17" applyFont="1" applyFill="1" applyBorder="1" applyAlignment="1">
      <alignment horizontal="left" vertical="center"/>
    </xf>
    <xf numFmtId="0" fontId="8" fillId="2" borderId="3" xfId="17" applyFont="1" applyFill="1" applyBorder="1" applyAlignment="1">
      <alignment horizontal="left" vertical="center"/>
    </xf>
    <xf numFmtId="0" fontId="2" fillId="0" borderId="0" xfId="13" applyFill="1" applyAlignment="1">
      <alignment wrapText="1"/>
    </xf>
    <xf numFmtId="0" fontId="6" fillId="0" borderId="0" xfId="13" applyFont="1" applyFill="1" applyAlignment="1">
      <alignment wrapText="1"/>
    </xf>
    <xf numFmtId="0" fontId="6" fillId="0" borderId="0" xfId="13" applyFont="1" applyFill="1"/>
    <xf numFmtId="3" fontId="6" fillId="0" borderId="0" xfId="13" applyNumberFormat="1" applyFont="1" applyFill="1" applyAlignment="1">
      <alignment horizontal="right" wrapText="1"/>
    </xf>
    <xf numFmtId="3" fontId="6" fillId="0" borderId="0" xfId="13" applyNumberFormat="1" applyFont="1" applyFill="1" applyAlignment="1">
      <alignment horizontal="right" vertical="center" indent="1"/>
    </xf>
    <xf numFmtId="3" fontId="6" fillId="0" borderId="0" xfId="13" applyNumberFormat="1" applyFont="1" applyFill="1" applyAlignment="1">
      <alignment horizontal="right" vertical="center"/>
    </xf>
    <xf numFmtId="3" fontId="2" fillId="0" borderId="0" xfId="13" applyNumberFormat="1" applyFill="1" applyAlignment="1">
      <alignment horizontal="right" vertical="center"/>
    </xf>
    <xf numFmtId="0" fontId="5" fillId="0" borderId="0" xfId="13" applyFont="1" applyFill="1"/>
    <xf numFmtId="0" fontId="2" fillId="0" borderId="0" xfId="13" applyFill="1" applyAlignment="1">
      <alignment horizontal="right" wrapText="1"/>
    </xf>
    <xf numFmtId="3" fontId="2" fillId="0" borderId="0" xfId="13" applyNumberFormat="1" applyFill="1" applyAlignment="1">
      <alignment horizontal="right" vertical="center" indent="1"/>
    </xf>
    <xf numFmtId="0" fontId="3" fillId="0" borderId="0" xfId="13" applyFont="1" applyFill="1" applyAlignment="1">
      <alignment wrapText="1"/>
    </xf>
    <xf numFmtId="0" fontId="3" fillId="0" borderId="0" xfId="13" applyFont="1" applyFill="1" applyAlignment="1"/>
    <xf numFmtId="0" fontId="4" fillId="0" borderId="0" xfId="13" applyFont="1" applyFill="1"/>
    <xf numFmtId="0" fontId="3" fillId="0" borderId="0" xfId="13" applyFont="1" applyFill="1" applyAlignment="1">
      <alignment horizontal="right" wrapText="1"/>
    </xf>
    <xf numFmtId="3" fontId="3" fillId="0" borderId="0" xfId="13" applyNumberFormat="1" applyFont="1" applyFill="1" applyAlignment="1">
      <alignment horizontal="right" vertical="center" indent="1"/>
    </xf>
    <xf numFmtId="3" fontId="3" fillId="0" borderId="0" xfId="13" applyNumberFormat="1" applyFont="1" applyFill="1" applyAlignment="1">
      <alignment horizontal="right" vertical="center"/>
    </xf>
    <xf numFmtId="0" fontId="13" fillId="0" borderId="0" xfId="4" applyFont="1" applyFill="1"/>
    <xf numFmtId="0" fontId="2" fillId="0" borderId="0" xfId="4" applyFill="1"/>
    <xf numFmtId="0" fontId="2" fillId="0" borderId="0" xfId="4" applyFill="1" applyAlignment="1">
      <alignment horizontal="center"/>
    </xf>
    <xf numFmtId="0" fontId="2" fillId="0" borderId="0" xfId="4" applyFill="1" applyAlignment="1"/>
    <xf numFmtId="3" fontId="2" fillId="0" borderId="0" xfId="4" applyNumberFormat="1" applyFill="1"/>
    <xf numFmtId="3" fontId="0" fillId="0" borderId="0" xfId="0" applyNumberFormat="1" applyFill="1" applyAlignment="1">
      <alignment horizontal="center" vertical="center"/>
    </xf>
    <xf numFmtId="3" fontId="2" fillId="0" borderId="0" xfId="4" applyNumberFormat="1" applyFill="1" applyAlignment="1">
      <alignment horizontal="right" vertical="center"/>
    </xf>
    <xf numFmtId="0" fontId="14" fillId="0" borderId="0" xfId="5" applyFont="1" applyFill="1"/>
    <xf numFmtId="0" fontId="14" fillId="0" borderId="0" xfId="5" applyFont="1" applyFill="1" applyAlignment="1">
      <alignment horizontal="center"/>
    </xf>
    <xf numFmtId="0" fontId="32" fillId="0" borderId="0" xfId="5" applyFont="1" applyFill="1" applyAlignment="1">
      <alignment horizontal="right"/>
    </xf>
    <xf numFmtId="3" fontId="32" fillId="0" borderId="0" xfId="5" applyNumberFormat="1" applyFont="1" applyFill="1"/>
    <xf numFmtId="0" fontId="15" fillId="0" borderId="0" xfId="5" applyFont="1" applyFill="1" applyAlignment="1">
      <alignment horizontal="center"/>
    </xf>
    <xf numFmtId="3" fontId="14" fillId="0" borderId="0" xfId="5" applyNumberFormat="1" applyFont="1" applyFill="1"/>
    <xf numFmtId="0" fontId="0" fillId="0" borderId="1" xfId="0" applyFont="1" applyFill="1" applyBorder="1" applyAlignment="1">
      <alignment horizontal="center" vertical="center" wrapText="1"/>
    </xf>
    <xf numFmtId="3" fontId="3" fillId="0" borderId="1" xfId="0" applyNumberFormat="1"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3" fillId="0" borderId="1" xfId="0" applyFont="1" applyFill="1" applyBorder="1" applyAlignment="1" applyProtection="1">
      <alignment horizontal="left" vertical="center" wrapText="1"/>
      <protection locked="0"/>
    </xf>
    <xf numFmtId="3" fontId="3" fillId="0" borderId="5" xfId="3" applyNumberFormat="1" applyFont="1" applyFill="1" applyBorder="1" applyAlignment="1">
      <alignment horizontal="center" vertical="center"/>
    </xf>
    <xf numFmtId="3" fontId="3" fillId="0" borderId="1" xfId="0" applyNumberFormat="1" applyFont="1" applyFill="1" applyBorder="1" applyAlignment="1">
      <alignment horizontal="center" vertical="center"/>
    </xf>
    <xf numFmtId="0" fontId="3" fillId="0" borderId="5" xfId="0" applyFont="1" applyFill="1" applyBorder="1" applyAlignment="1">
      <alignment horizontal="center" vertical="center" wrapText="1"/>
    </xf>
    <xf numFmtId="3" fontId="3" fillId="0" borderId="5" xfId="0" applyNumberFormat="1" applyFont="1" applyFill="1" applyBorder="1" applyAlignment="1">
      <alignment horizontal="center" vertical="center"/>
    </xf>
    <xf numFmtId="3" fontId="3" fillId="0" borderId="5" xfId="0" applyNumberFormat="1" applyFont="1" applyFill="1" applyBorder="1" applyAlignment="1">
      <alignment horizontal="right" vertical="center"/>
    </xf>
    <xf numFmtId="0" fontId="0" fillId="0" borderId="0" xfId="0" applyFill="1" applyAlignment="1">
      <alignment horizontal="center" wrapText="1"/>
    </xf>
    <xf numFmtId="3" fontId="6" fillId="0" borderId="0" xfId="0" applyNumberFormat="1" applyFont="1" applyFill="1" applyAlignment="1">
      <alignment horizontal="center" vertical="center"/>
    </xf>
    <xf numFmtId="4" fontId="0" fillId="0" borderId="0" xfId="0" applyNumberFormat="1" applyFill="1" applyAlignment="1">
      <alignment horizontal="right" vertical="center" indent="1"/>
    </xf>
    <xf numFmtId="0" fontId="3" fillId="0" borderId="0" xfId="0" applyFont="1" applyFill="1" applyAlignment="1">
      <alignment horizontal="center" wrapText="1"/>
    </xf>
    <xf numFmtId="3" fontId="3" fillId="0" borderId="0" xfId="0" applyNumberFormat="1" applyFont="1" applyFill="1" applyAlignment="1">
      <alignment horizontal="center" vertical="center"/>
    </xf>
    <xf numFmtId="0" fontId="0" fillId="0" borderId="0" xfId="0" applyFill="1" applyAlignment="1">
      <alignment horizontal="center"/>
    </xf>
    <xf numFmtId="0" fontId="3" fillId="0" borderId="5" xfId="2" applyFont="1" applyFill="1" applyBorder="1" applyAlignment="1">
      <alignment horizontal="center" vertical="center" wrapText="1"/>
    </xf>
    <xf numFmtId="3" fontId="2" fillId="0" borderId="0" xfId="4" applyNumberFormat="1" applyFill="1" applyAlignment="1">
      <alignment horizontal="center" vertical="center"/>
    </xf>
    <xf numFmtId="3" fontId="14" fillId="0" borderId="0" xfId="5" applyNumberFormat="1" applyFont="1" applyFill="1" applyAlignment="1">
      <alignment horizontal="center" vertical="center"/>
    </xf>
    <xf numFmtId="0" fontId="3" fillId="0" borderId="8" xfId="2" applyFont="1" applyFill="1" applyBorder="1" applyAlignment="1">
      <alignment horizontal="center" vertical="center" textRotation="255" wrapText="1"/>
    </xf>
    <xf numFmtId="0" fontId="3" fillId="0" borderId="8" xfId="2" applyFont="1" applyFill="1" applyBorder="1" applyAlignment="1">
      <alignment horizontal="centerContinuous" vertical="center"/>
    </xf>
    <xf numFmtId="0" fontId="3" fillId="0" borderId="8" xfId="2" applyFont="1" applyFill="1" applyBorder="1" applyAlignment="1">
      <alignment horizontal="center" vertical="center" wrapText="1"/>
    </xf>
    <xf numFmtId="0" fontId="3" fillId="0" borderId="1" xfId="2" applyFont="1" applyFill="1" applyBorder="1" applyAlignment="1">
      <alignment horizontal="center" vertical="center" wrapText="1"/>
    </xf>
    <xf numFmtId="0" fontId="15" fillId="0" borderId="8" xfId="2" applyFont="1" applyFill="1" applyBorder="1" applyAlignment="1">
      <alignment horizontal="left" vertical="center" wrapText="1"/>
    </xf>
    <xf numFmtId="164" fontId="3" fillId="0" borderId="8" xfId="2" applyNumberFormat="1" applyFont="1" applyFill="1" applyBorder="1" applyAlignment="1">
      <alignment horizontal="left" vertical="center" wrapText="1"/>
    </xf>
    <xf numFmtId="164" fontId="3" fillId="0" borderId="1" xfId="2" applyNumberFormat="1" applyFont="1" applyFill="1" applyBorder="1" applyAlignment="1">
      <alignment horizontal="center" vertical="center" textRotation="90" wrapText="1"/>
    </xf>
    <xf numFmtId="164" fontId="3" fillId="0" borderId="1" xfId="2" applyNumberFormat="1" applyFont="1" applyFill="1" applyBorder="1" applyAlignment="1">
      <alignment horizontal="center" vertical="center" wrapText="1"/>
    </xf>
    <xf numFmtId="3" fontId="3" fillId="3" borderId="1" xfId="0" applyNumberFormat="1" applyFont="1" applyFill="1" applyBorder="1" applyAlignment="1">
      <alignment horizontal="right" vertical="center" indent="1"/>
    </xf>
    <xf numFmtId="0" fontId="31" fillId="0" borderId="1" xfId="0" applyFont="1" applyFill="1" applyBorder="1" applyAlignment="1" applyProtection="1">
      <alignment horizontal="left" vertical="center" wrapText="1"/>
      <protection locked="0"/>
    </xf>
    <xf numFmtId="0" fontId="31" fillId="0" borderId="5" xfId="0" applyFont="1" applyFill="1" applyBorder="1" applyAlignment="1" applyProtection="1">
      <alignment horizontal="left" vertical="center" wrapText="1"/>
      <protection locked="0"/>
    </xf>
    <xf numFmtId="0" fontId="3" fillId="0" borderId="5" xfId="0" applyFont="1" applyFill="1" applyBorder="1" applyAlignment="1">
      <alignment horizontal="center" vertical="center"/>
    </xf>
    <xf numFmtId="0" fontId="2" fillId="0" borderId="0" xfId="4" applyFill="1" applyAlignment="1">
      <alignment horizontal="left"/>
    </xf>
    <xf numFmtId="3" fontId="14" fillId="0" borderId="1" xfId="0" applyNumberFormat="1" applyFont="1" applyFill="1" applyBorder="1" applyAlignment="1">
      <alignment horizontal="center" vertical="center" wrapText="1"/>
    </xf>
    <xf numFmtId="0" fontId="3" fillId="0" borderId="0" xfId="11" applyFont="1" applyFill="1" applyAlignment="1">
      <alignment horizontal="left"/>
    </xf>
    <xf numFmtId="0" fontId="21" fillId="0" borderId="0" xfId="11" applyFont="1" applyFill="1" applyBorder="1" applyAlignment="1">
      <alignment horizontal="left"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3" fontId="3" fillId="0" borderId="1" xfId="3" applyNumberFormat="1" applyFont="1" applyFill="1" applyBorder="1" applyAlignment="1">
      <alignment horizontal="center" vertical="center"/>
    </xf>
    <xf numFmtId="0" fontId="17" fillId="0" borderId="1" xfId="0" applyFont="1" applyFill="1" applyBorder="1" applyAlignment="1">
      <alignment horizontal="left" vertical="center" wrapText="1"/>
    </xf>
    <xf numFmtId="1" fontId="3" fillId="0" borderId="1" xfId="0"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8" fillId="2" borderId="3" xfId="2" applyFont="1" applyFill="1" applyBorder="1" applyAlignment="1">
      <alignment horizontal="left" vertical="center"/>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8" fillId="2" borderId="3" xfId="2" applyFont="1" applyFill="1" applyBorder="1" applyAlignment="1">
      <alignment horizontal="left" vertical="center"/>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13" fillId="5" borderId="9" xfId="12" applyFont="1" applyFill="1" applyBorder="1" applyAlignment="1">
      <alignment horizontal="center" vertical="center" wrapText="1"/>
    </xf>
    <xf numFmtId="3" fontId="7" fillId="5" borderId="1" xfId="1" applyNumberFormat="1" applyFont="1" applyFill="1" applyBorder="1" applyAlignment="1">
      <alignment horizontal="center" vertical="center" wrapText="1"/>
    </xf>
    <xf numFmtId="0" fontId="8" fillId="6" borderId="4" xfId="6" applyFont="1" applyFill="1" applyBorder="1" applyAlignment="1">
      <alignment horizontal="left" vertical="center"/>
    </xf>
    <xf numFmtId="0" fontId="7" fillId="0" borderId="1" xfId="1" applyFont="1" applyFill="1" applyBorder="1" applyAlignment="1">
      <alignment horizontal="center" vertical="center" wrapText="1"/>
    </xf>
    <xf numFmtId="0" fontId="0" fillId="6" borderId="1" xfId="0" applyFill="1" applyBorder="1" applyAlignment="1">
      <alignment vertical="center" wrapText="1"/>
    </xf>
    <xf numFmtId="0" fontId="7" fillId="0" borderId="1" xfId="1" applyFont="1" applyFill="1" applyBorder="1" applyAlignment="1">
      <alignment horizontal="center" vertical="center" wrapText="1"/>
    </xf>
    <xf numFmtId="3" fontId="3" fillId="0" borderId="1" xfId="3" applyNumberFormat="1" applyFont="1" applyFill="1" applyBorder="1" applyAlignment="1">
      <alignment horizontal="right" vertical="center" indent="1"/>
    </xf>
    <xf numFmtId="0" fontId="7" fillId="2" borderId="1" xfId="2" applyFont="1" applyFill="1" applyBorder="1" applyAlignment="1">
      <alignment horizontal="center" vertical="center" wrapText="1"/>
    </xf>
    <xf numFmtId="164" fontId="7" fillId="2" borderId="8" xfId="2" applyNumberFormat="1" applyFont="1" applyFill="1" applyBorder="1" applyAlignment="1">
      <alignment horizontal="center" vertical="center" wrapText="1"/>
    </xf>
    <xf numFmtId="164" fontId="7" fillId="2" borderId="1" xfId="2" applyNumberFormat="1" applyFont="1" applyFill="1" applyBorder="1" applyAlignment="1">
      <alignment horizontal="center" vertical="center" textRotation="90" wrapText="1"/>
    </xf>
    <xf numFmtId="164" fontId="7" fillId="2" borderId="1" xfId="2" applyNumberFormat="1" applyFont="1" applyFill="1" applyBorder="1" applyAlignment="1">
      <alignment horizontal="center" vertical="center" wrapText="1"/>
    </xf>
    <xf numFmtId="0" fontId="12" fillId="2" borderId="7" xfId="17" applyFont="1" applyFill="1" applyBorder="1" applyAlignment="1">
      <alignment vertical="center"/>
    </xf>
    <xf numFmtId="0" fontId="12" fillId="2" borderId="6" xfId="17" applyFont="1" applyFill="1" applyBorder="1" applyAlignment="1">
      <alignment vertical="center"/>
    </xf>
    <xf numFmtId="0" fontId="7" fillId="2" borderId="8" xfId="2" applyFont="1" applyFill="1" applyBorder="1" applyAlignment="1">
      <alignment horizontal="center" vertical="center" textRotation="90" wrapText="1"/>
    </xf>
    <xf numFmtId="0" fontId="7" fillId="2" borderId="8" xfId="2" applyFont="1" applyFill="1" applyBorder="1" applyAlignment="1">
      <alignment horizontal="center" vertical="center" wrapText="1"/>
    </xf>
    <xf numFmtId="3" fontId="3" fillId="0" borderId="5" xfId="3"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3" fontId="3" fillId="0" borderId="1" xfId="3" applyNumberFormat="1" applyFont="1" applyFill="1" applyBorder="1" applyAlignment="1">
      <alignment horizontal="right" vertical="center" indent="1"/>
    </xf>
    <xf numFmtId="0" fontId="8" fillId="2" borderId="4" xfId="2" applyFont="1" applyFill="1" applyBorder="1" applyAlignment="1">
      <alignment horizontal="left" vertical="center"/>
    </xf>
    <xf numFmtId="0" fontId="8" fillId="2" borderId="3" xfId="2" applyFont="1" applyFill="1" applyBorder="1" applyAlignment="1">
      <alignment horizontal="left" vertical="center"/>
    </xf>
    <xf numFmtId="0" fontId="4" fillId="0" borderId="5" xfId="0" applyFont="1" applyFill="1" applyBorder="1" applyAlignment="1">
      <alignment horizontal="center" vertical="center" wrapText="1"/>
    </xf>
    <xf numFmtId="0" fontId="12" fillId="2" borderId="4" xfId="2" applyFont="1" applyFill="1" applyBorder="1" applyAlignment="1">
      <alignment horizontal="left" vertical="center"/>
    </xf>
    <xf numFmtId="0" fontId="12" fillId="2" borderId="3" xfId="2" applyFont="1" applyFill="1" applyBorder="1" applyAlignment="1">
      <alignment horizontal="left" vertical="center"/>
    </xf>
    <xf numFmtId="3" fontId="3" fillId="0" borderId="5" xfId="3" applyNumberFormat="1" applyFont="1" applyFill="1" applyBorder="1" applyAlignment="1">
      <alignment horizontal="right" vertical="center" inden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3" fontId="3" fillId="0" borderId="1" xfId="0" applyNumberFormat="1" applyFont="1" applyFill="1" applyBorder="1" applyAlignment="1">
      <alignment horizontal="right" vertical="center" indent="1"/>
    </xf>
    <xf numFmtId="3" fontId="3" fillId="0" borderId="1" xfId="3" applyNumberFormat="1" applyFont="1" applyFill="1" applyBorder="1" applyAlignment="1">
      <alignment horizontal="right" vertical="center" indent="1"/>
    </xf>
    <xf numFmtId="0" fontId="2" fillId="3" borderId="0" xfId="4" applyFont="1" applyFill="1" applyAlignment="1">
      <alignment vertical="top"/>
    </xf>
    <xf numFmtId="0" fontId="14" fillId="0" borderId="0" xfId="5" applyFont="1" applyFill="1" applyAlignment="1">
      <alignment horizontal="left"/>
    </xf>
    <xf numFmtId="0" fontId="0" fillId="3" borderId="0" xfId="4" applyFont="1" applyFill="1"/>
    <xf numFmtId="3" fontId="14" fillId="0" borderId="0" xfId="5" applyNumberFormat="1" applyFont="1" applyFill="1" applyAlignment="1">
      <alignment vertical="top"/>
    </xf>
    <xf numFmtId="3" fontId="15" fillId="0" borderId="5" xfId="3" applyNumberFormat="1" applyFont="1" applyFill="1" applyBorder="1" applyAlignment="1">
      <alignment horizontal="right" vertical="center" indent="1"/>
    </xf>
    <xf numFmtId="3" fontId="15" fillId="0" borderId="1" xfId="0" applyNumberFormat="1" applyFont="1" applyFill="1" applyBorder="1" applyAlignment="1">
      <alignment horizontal="right" vertical="center" indent="1"/>
    </xf>
    <xf numFmtId="3" fontId="22" fillId="0" borderId="17" xfId="12" applyNumberFormat="1" applyFont="1" applyFill="1" applyBorder="1" applyAlignment="1">
      <alignment horizontal="right" vertical="center" wrapText="1" indent="1"/>
    </xf>
    <xf numFmtId="3" fontId="22" fillId="0" borderId="14" xfId="12" applyNumberFormat="1" applyFont="1" applyFill="1" applyBorder="1" applyAlignment="1">
      <alignment horizontal="right" vertical="center" wrapText="1" indent="1"/>
    </xf>
    <xf numFmtId="3" fontId="15" fillId="0" borderId="1" xfId="0" applyNumberFormat="1" applyFont="1" applyFill="1" applyBorder="1" applyAlignment="1">
      <alignment horizontal="right" vertical="center" indent="1"/>
    </xf>
    <xf numFmtId="0" fontId="30" fillId="0" borderId="0" xfId="14" applyBorder="1">
      <alignment wrapText="1"/>
    </xf>
    <xf numFmtId="0" fontId="22" fillId="0" borderId="19" xfId="12" applyFont="1" applyFill="1" applyBorder="1" applyAlignment="1">
      <alignment horizontal="left" vertical="center" indent="1"/>
    </xf>
    <xf numFmtId="0" fontId="22" fillId="0" borderId="19" xfId="12" applyFont="1" applyFill="1" applyBorder="1" applyAlignment="1">
      <alignment horizontal="left" vertical="center" wrapText="1" indent="1"/>
    </xf>
    <xf numFmtId="0" fontId="22" fillId="0" borderId="11" xfId="12" applyFont="1" applyFill="1" applyBorder="1" applyAlignment="1">
      <alignment horizontal="left" vertical="center" indent="1"/>
    </xf>
    <xf numFmtId="0" fontId="22" fillId="0" borderId="11" xfId="12" applyFont="1" applyFill="1" applyBorder="1" applyAlignment="1">
      <alignment horizontal="left" vertical="center" wrapText="1" indent="1"/>
    </xf>
    <xf numFmtId="0" fontId="13" fillId="0" borderId="17" xfId="12" applyFont="1" applyFill="1" applyBorder="1" applyAlignment="1">
      <alignment horizontal="center" vertical="center"/>
    </xf>
    <xf numFmtId="0" fontId="21" fillId="0" borderId="19" xfId="12" applyFont="1" applyFill="1" applyBorder="1" applyAlignment="1">
      <alignment horizontal="left" vertical="center" indent="1"/>
    </xf>
    <xf numFmtId="0" fontId="21" fillId="0" borderId="20" xfId="12" applyFont="1" applyFill="1" applyBorder="1" applyAlignment="1">
      <alignment horizontal="left" vertical="center" indent="1"/>
    </xf>
    <xf numFmtId="0" fontId="22" fillId="0" borderId="20" xfId="12" applyFont="1" applyFill="1" applyBorder="1" applyAlignment="1">
      <alignment horizontal="left" vertical="center" indent="1"/>
    </xf>
    <xf numFmtId="0" fontId="22" fillId="0" borderId="20" xfId="12" applyFont="1" applyFill="1" applyBorder="1" applyAlignment="1">
      <alignment horizontal="left" vertical="center" wrapText="1" indent="1"/>
    </xf>
    <xf numFmtId="0" fontId="21" fillId="0" borderId="17" xfId="12" applyFont="1" applyFill="1" applyBorder="1" applyAlignment="1">
      <alignment horizontal="left" vertical="center" indent="1"/>
    </xf>
    <xf numFmtId="0" fontId="22" fillId="0" borderId="15" xfId="12" applyFont="1" applyFill="1" applyBorder="1" applyAlignment="1">
      <alignment horizontal="left" vertical="center" indent="1"/>
    </xf>
    <xf numFmtId="0" fontId="22" fillId="0" borderId="15" xfId="12" applyFont="1" applyFill="1" applyBorder="1" applyAlignment="1">
      <alignment horizontal="left" vertical="center" wrapText="1" indent="1"/>
    </xf>
    <xf numFmtId="0" fontId="13" fillId="0" borderId="21" xfId="12" applyFont="1" applyFill="1" applyBorder="1" applyAlignment="1">
      <alignment horizontal="center" vertical="center"/>
    </xf>
    <xf numFmtId="0" fontId="21" fillId="2" borderId="10" xfId="12" applyFont="1" applyFill="1" applyBorder="1" applyAlignment="1">
      <alignment horizontal="left" vertical="center" indent="1"/>
    </xf>
    <xf numFmtId="0" fontId="21" fillId="2" borderId="12" xfId="12" applyFont="1" applyFill="1" applyBorder="1" applyAlignment="1">
      <alignment horizontal="left" vertical="center" indent="1"/>
    </xf>
    <xf numFmtId="0" fontId="7" fillId="0" borderId="1" xfId="1"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3" fontId="15"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3" fontId="3" fillId="0" borderId="1" xfId="3" applyNumberFormat="1" applyFont="1" applyFill="1" applyBorder="1" applyAlignment="1">
      <alignment horizontal="right" vertical="center" indent="1"/>
    </xf>
    <xf numFmtId="3" fontId="3" fillId="0" borderId="1" xfId="3" applyNumberFormat="1" applyFont="1" applyFill="1" applyBorder="1" applyAlignment="1">
      <alignment horizontal="center" vertical="center"/>
    </xf>
    <xf numFmtId="3" fontId="3" fillId="0" borderId="5" xfId="3" applyNumberFormat="1" applyFont="1" applyFill="1" applyBorder="1" applyAlignment="1">
      <alignment horizontal="right" vertical="center" inden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pplyProtection="1">
      <alignment horizontal="left" vertical="center" wrapText="1"/>
      <protection locked="0"/>
    </xf>
    <xf numFmtId="3" fontId="15"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0" fontId="5" fillId="3" borderId="5" xfId="0" applyFont="1" applyFill="1" applyBorder="1" applyAlignment="1">
      <alignment horizontal="center" vertical="center" wrapText="1"/>
    </xf>
    <xf numFmtId="0" fontId="5" fillId="0" borderId="1" xfId="0" applyFont="1" applyFill="1" applyBorder="1" applyAlignment="1" applyProtection="1">
      <alignment horizontal="left" vertical="center" wrapText="1"/>
      <protection locked="0"/>
    </xf>
    <xf numFmtId="0" fontId="3" fillId="0" borderId="0" xfId="11" applyFont="1" applyFill="1" applyAlignment="1">
      <alignment horizontal="left"/>
    </xf>
    <xf numFmtId="0" fontId="21" fillId="0" borderId="0" xfId="11" applyFont="1" applyFill="1" applyBorder="1" applyAlignment="1">
      <alignment horizontal="left" vertical="center"/>
    </xf>
    <xf numFmtId="0" fontId="13" fillId="5" borderId="10" xfId="12" applyFont="1" applyFill="1" applyBorder="1" applyAlignment="1">
      <alignment horizontal="center" vertical="center"/>
    </xf>
    <xf numFmtId="0" fontId="3" fillId="0" borderId="0" xfId="11" applyFont="1" applyFill="1"/>
    <xf numFmtId="0" fontId="40" fillId="0" borderId="0" xfId="11" applyFont="1" applyFill="1"/>
    <xf numFmtId="0" fontId="3" fillId="0" borderId="5" xfId="0" applyFont="1" applyFill="1" applyBorder="1" applyAlignment="1">
      <alignment horizontal="center" vertical="center"/>
    </xf>
    <xf numFmtId="3" fontId="3" fillId="0" borderId="5" xfId="3" applyNumberFormat="1" applyFont="1" applyFill="1" applyBorder="1" applyAlignment="1">
      <alignment horizontal="right" vertical="center" indent="1"/>
    </xf>
    <xf numFmtId="0" fontId="4" fillId="0" borderId="5" xfId="0" applyFont="1" applyFill="1" applyBorder="1" applyAlignment="1">
      <alignment horizontal="center" vertical="center" wrapText="1"/>
    </xf>
    <xf numFmtId="0" fontId="4" fillId="0" borderId="5" xfId="0" applyFont="1" applyFill="1" applyBorder="1" applyAlignment="1" applyProtection="1">
      <alignment horizontal="left" vertical="center" wrapText="1"/>
      <protection locked="0"/>
    </xf>
    <xf numFmtId="3" fontId="15"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3" fontId="3" fillId="0" borderId="1" xfId="3" applyNumberFormat="1" applyFont="1" applyFill="1" applyBorder="1" applyAlignment="1">
      <alignment horizontal="right" vertical="center" inden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Fill="1" applyBorder="1" applyAlignment="1" applyProtection="1">
      <alignment horizontal="left" vertical="center" wrapText="1"/>
      <protection locked="0"/>
    </xf>
    <xf numFmtId="3" fontId="15"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3" fontId="3" fillId="0" borderId="1" xfId="10" applyNumberFormat="1" applyFont="1" applyFill="1" applyBorder="1" applyAlignment="1">
      <alignment horizontal="right" vertical="center" indent="1"/>
    </xf>
    <xf numFmtId="0" fontId="8" fillId="6" borderId="2" xfId="6" applyFont="1" applyFill="1" applyBorder="1" applyAlignment="1">
      <alignment vertical="center"/>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0" fillId="0" borderId="5" xfId="0" applyNumberFormat="1" applyFont="1" applyFill="1" applyBorder="1" applyAlignment="1">
      <alignment horizontal="center" vertical="center"/>
    </xf>
    <xf numFmtId="3" fontId="41" fillId="2" borderId="1" xfId="2" applyNumberFormat="1" applyFont="1" applyFill="1" applyBorder="1" applyAlignment="1">
      <alignment horizontal="right" vertical="center" wrapText="1"/>
    </xf>
    <xf numFmtId="165" fontId="2" fillId="0" borderId="8" xfId="2" applyNumberFormat="1" applyFont="1" applyFill="1" applyBorder="1" applyAlignment="1">
      <alignment horizontal="center" vertical="center" wrapText="1"/>
    </xf>
    <xf numFmtId="0" fontId="8" fillId="2" borderId="3" xfId="2" applyFont="1" applyFill="1" applyBorder="1" applyAlignment="1">
      <alignment horizontal="left" vertical="center"/>
    </xf>
    <xf numFmtId="0" fontId="8" fillId="2" borderId="2" xfId="2" applyFont="1" applyFill="1" applyBorder="1" applyAlignment="1">
      <alignment horizontal="left" vertical="center"/>
    </xf>
    <xf numFmtId="0" fontId="8" fillId="2" borderId="4" xfId="2" applyFont="1" applyFill="1" applyBorder="1" applyAlignment="1">
      <alignment vertical="center"/>
    </xf>
    <xf numFmtId="0" fontId="8" fillId="2" borderId="3" xfId="2" applyFont="1" applyFill="1" applyBorder="1" applyAlignment="1">
      <alignment vertical="center"/>
    </xf>
    <xf numFmtId="3" fontId="42" fillId="2" borderId="1" xfId="2" applyNumberFormat="1" applyFont="1" applyFill="1" applyBorder="1" applyAlignment="1">
      <alignment horizontal="right" vertical="center" wrapText="1"/>
    </xf>
    <xf numFmtId="3" fontId="8" fillId="0" borderId="9" xfId="12" applyNumberFormat="1" applyFont="1" applyFill="1" applyBorder="1" applyAlignment="1">
      <alignment horizontal="right" vertical="center" indent="1"/>
    </xf>
    <xf numFmtId="0" fontId="4"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pplyProtection="1">
      <alignment horizontal="left" vertical="center" wrapText="1"/>
      <protection locked="0"/>
    </xf>
    <xf numFmtId="0" fontId="17" fillId="0" borderId="1" xfId="0" applyFont="1" applyFill="1" applyBorder="1" applyAlignment="1">
      <alignment horizontal="justify" vertical="top" wrapText="1"/>
    </xf>
    <xf numFmtId="0" fontId="15" fillId="0" borderId="1" xfId="0" applyFont="1" applyFill="1" applyBorder="1" applyAlignment="1">
      <alignment horizontal="justify" vertical="top" wrapText="1"/>
    </xf>
    <xf numFmtId="0" fontId="17" fillId="0" borderId="1" xfId="0" applyFont="1" applyFill="1" applyBorder="1" applyAlignment="1">
      <alignment horizontal="justify" vertical="center" wrapText="1"/>
    </xf>
    <xf numFmtId="0" fontId="15" fillId="0" borderId="1" xfId="0" applyFont="1" applyFill="1" applyBorder="1" applyAlignment="1">
      <alignment horizontal="justify" vertical="center" wrapText="1"/>
    </xf>
    <xf numFmtId="0" fontId="31" fillId="0" borderId="1" xfId="0" applyFont="1" applyFill="1" applyBorder="1" applyAlignment="1" applyProtection="1">
      <alignment vertical="center" wrapText="1"/>
      <protection locked="0"/>
    </xf>
    <xf numFmtId="3" fontId="13" fillId="5" borderId="3" xfId="5" applyNumberFormat="1" applyFont="1" applyFill="1" applyBorder="1" applyAlignment="1">
      <alignment vertical="center"/>
    </xf>
    <xf numFmtId="3" fontId="13" fillId="5" borderId="2" xfId="5" applyNumberFormat="1" applyFont="1" applyFill="1" applyBorder="1" applyAlignment="1">
      <alignment vertical="center"/>
    </xf>
    <xf numFmtId="3" fontId="13" fillId="5" borderId="1" xfId="5" applyNumberFormat="1" applyFont="1" applyFill="1" applyBorder="1" applyAlignment="1">
      <alignment vertical="center"/>
    </xf>
    <xf numFmtId="3" fontId="7" fillId="5" borderId="2" xfId="1" applyNumberFormat="1" applyFont="1" applyFill="1" applyBorder="1" applyAlignment="1">
      <alignment horizontal="center" vertical="center" wrapText="1"/>
    </xf>
    <xf numFmtId="0" fontId="21" fillId="2" borderId="9" xfId="12" applyFont="1" applyFill="1" applyBorder="1" applyAlignment="1">
      <alignment horizontal="left" vertical="center" indent="1"/>
    </xf>
    <xf numFmtId="0" fontId="8" fillId="0" borderId="10" xfId="12" applyFont="1" applyFill="1" applyBorder="1" applyAlignment="1">
      <alignment horizontal="left" vertical="center" indent="1"/>
    </xf>
    <xf numFmtId="0" fontId="8" fillId="0" borderId="12" xfId="12" applyFont="1" applyFill="1" applyBorder="1" applyAlignment="1">
      <alignment horizontal="left" vertical="center" indent="1"/>
    </xf>
    <xf numFmtId="0" fontId="3" fillId="0" borderId="0" xfId="11" applyFont="1" applyFill="1" applyAlignment="1">
      <alignment horizontal="left"/>
    </xf>
    <xf numFmtId="0" fontId="22" fillId="0" borderId="0" xfId="11" applyFont="1" applyFill="1" applyAlignment="1">
      <alignment horizontal="justify" wrapText="1"/>
    </xf>
    <xf numFmtId="0" fontId="22" fillId="0" borderId="0" xfId="8" applyFont="1" applyFill="1" applyAlignment="1">
      <alignment horizontal="justify" wrapText="1"/>
    </xf>
    <xf numFmtId="0" fontId="21" fillId="2" borderId="10" xfId="12" applyFont="1" applyFill="1" applyBorder="1" applyAlignment="1">
      <alignment horizontal="left" vertical="center" indent="1"/>
    </xf>
    <xf numFmtId="0" fontId="21" fillId="2" borderId="12" xfId="12" applyFont="1" applyFill="1" applyBorder="1" applyAlignment="1">
      <alignment horizontal="left" vertical="center" indent="1"/>
    </xf>
    <xf numFmtId="0" fontId="21" fillId="0" borderId="0" xfId="11" applyFont="1" applyFill="1" applyBorder="1" applyAlignment="1">
      <alignment horizontal="left" vertical="center"/>
    </xf>
    <xf numFmtId="0" fontId="13" fillId="5" borderId="10" xfId="12" applyFont="1" applyFill="1" applyBorder="1" applyAlignment="1">
      <alignment horizontal="center" vertical="center"/>
    </xf>
    <xf numFmtId="0" fontId="0" fillId="5" borderId="12" xfId="0" applyFill="1" applyBorder="1" applyAlignment="1">
      <alignment horizontal="center" vertical="center"/>
    </xf>
    <xf numFmtId="0" fontId="13" fillId="0" borderId="18" xfId="12" applyFont="1" applyFill="1" applyBorder="1" applyAlignment="1">
      <alignment horizontal="center" vertical="center"/>
    </xf>
    <xf numFmtId="0" fontId="13" fillId="0" borderId="17" xfId="12" applyFont="1" applyFill="1" applyBorder="1" applyAlignment="1">
      <alignment horizontal="center" vertical="center"/>
    </xf>
    <xf numFmtId="0" fontId="7" fillId="5" borderId="1" xfId="1" applyFont="1" applyFill="1" applyBorder="1" applyAlignment="1">
      <alignment horizontal="center" vertical="center" wrapText="1"/>
    </xf>
    <xf numFmtId="164" fontId="7" fillId="5" borderId="1" xfId="2" applyNumberFormat="1" applyFont="1" applyFill="1" applyBorder="1" applyAlignment="1">
      <alignment horizontal="center" vertical="center" wrapText="1"/>
    </xf>
    <xf numFmtId="164" fontId="7" fillId="5" borderId="8" xfId="2" applyNumberFormat="1" applyFont="1" applyFill="1" applyBorder="1" applyAlignment="1">
      <alignment horizontal="center" vertical="center" wrapText="1"/>
    </xf>
    <xf numFmtId="164" fontId="7" fillId="5" borderId="5" xfId="2" applyNumberFormat="1" applyFont="1" applyFill="1" applyBorder="1" applyAlignment="1">
      <alignment horizontal="center" vertical="center" wrapText="1"/>
    </xf>
    <xf numFmtId="3" fontId="7" fillId="5" borderId="1" xfId="2" applyNumberFormat="1" applyFont="1" applyFill="1" applyBorder="1" applyAlignment="1">
      <alignment horizontal="center" vertical="center" wrapText="1"/>
    </xf>
    <xf numFmtId="3" fontId="7" fillId="5" borderId="8" xfId="1" applyNumberFormat="1" applyFont="1" applyFill="1" applyBorder="1" applyAlignment="1">
      <alignment horizontal="center" vertical="center" wrapText="1"/>
    </xf>
    <xf numFmtId="3" fontId="7" fillId="5" borderId="5" xfId="1" applyNumberFormat="1" applyFont="1" applyFill="1" applyBorder="1" applyAlignment="1">
      <alignment horizontal="center" vertical="center" wrapText="1"/>
    </xf>
    <xf numFmtId="3" fontId="7" fillId="5" borderId="7" xfId="1" applyNumberFormat="1" applyFont="1" applyFill="1" applyBorder="1" applyAlignment="1">
      <alignment horizontal="center" vertical="center" wrapText="1"/>
    </xf>
    <xf numFmtId="3" fontId="7" fillId="5" borderId="22" xfId="1" applyNumberFormat="1" applyFont="1" applyFill="1" applyBorder="1" applyAlignment="1">
      <alignment horizontal="center" vertical="center" wrapText="1"/>
    </xf>
    <xf numFmtId="0" fontId="8" fillId="6" borderId="4" xfId="6" applyFont="1" applyFill="1" applyBorder="1" applyAlignment="1">
      <alignment horizontal="left" vertical="center"/>
    </xf>
    <xf numFmtId="0" fontId="8" fillId="6" borderId="3" xfId="6" applyFont="1" applyFill="1" applyBorder="1" applyAlignment="1">
      <alignment horizontal="left" vertical="center"/>
    </xf>
    <xf numFmtId="0" fontId="7" fillId="5" borderId="1" xfId="2" applyFont="1" applyFill="1" applyBorder="1" applyAlignment="1">
      <alignment horizontal="center" vertical="center" textRotation="90" wrapText="1"/>
    </xf>
    <xf numFmtId="0" fontId="7" fillId="5" borderId="1" xfId="2" applyFont="1" applyFill="1" applyBorder="1" applyAlignment="1">
      <alignment horizontal="center" vertical="center" wrapText="1"/>
    </xf>
    <xf numFmtId="0" fontId="7" fillId="5" borderId="8" xfId="2" applyFont="1" applyFill="1" applyBorder="1" applyAlignment="1">
      <alignment horizontal="center" vertical="center" wrapText="1"/>
    </xf>
    <xf numFmtId="0" fontId="7" fillId="5" borderId="5" xfId="2" applyFont="1" applyFill="1" applyBorder="1" applyAlignment="1">
      <alignment horizontal="center" vertical="center" wrapText="1"/>
    </xf>
    <xf numFmtId="164" fontId="7" fillId="5" borderId="1" xfId="2" applyNumberFormat="1" applyFont="1" applyFill="1" applyBorder="1" applyAlignment="1">
      <alignment horizontal="center" vertical="center" textRotation="90" wrapText="1"/>
    </xf>
    <xf numFmtId="0" fontId="0" fillId="0" borderId="8"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0" borderId="5" xfId="0" applyNumberFormat="1" applyFont="1" applyFill="1" applyBorder="1" applyAlignment="1">
      <alignment horizontal="center" vertical="center"/>
    </xf>
    <xf numFmtId="0" fontId="3" fillId="0" borderId="8" xfId="0" applyFont="1" applyFill="1" applyBorder="1" applyAlignment="1" applyProtection="1">
      <alignment horizontal="left" vertical="center" wrapText="1"/>
      <protection locked="0"/>
    </xf>
    <xf numFmtId="0" fontId="3" fillId="0" borderId="16"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left" vertical="center" wrapText="1"/>
      <protection locked="0"/>
    </xf>
    <xf numFmtId="3" fontId="3" fillId="0" borderId="8" xfId="0" applyNumberFormat="1" applyFont="1" applyFill="1" applyBorder="1" applyAlignment="1">
      <alignment horizontal="center" vertical="center"/>
    </xf>
    <xf numFmtId="3" fontId="3" fillId="0" borderId="16" xfId="0" applyNumberFormat="1" applyFont="1" applyFill="1" applyBorder="1" applyAlignment="1">
      <alignment horizontal="center" vertical="center"/>
    </xf>
    <xf numFmtId="3" fontId="3" fillId="0" borderId="5" xfId="0" applyNumberFormat="1" applyFont="1" applyFill="1" applyBorder="1" applyAlignment="1">
      <alignment horizontal="center" vertical="center"/>
    </xf>
    <xf numFmtId="0" fontId="0" fillId="0" borderId="8"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15" fillId="0" borderId="1" xfId="0" applyFont="1" applyFill="1" applyBorder="1" applyAlignment="1" applyProtection="1">
      <alignment horizontal="left" vertical="center" wrapText="1"/>
      <protection locked="0"/>
    </xf>
    <xf numFmtId="3" fontId="3" fillId="0" borderId="8" xfId="0" applyNumberFormat="1" applyFont="1" applyFill="1" applyBorder="1" applyAlignment="1">
      <alignment horizontal="right" vertical="center" indent="1"/>
    </xf>
    <xf numFmtId="0" fontId="3" fillId="0" borderId="16" xfId="0" applyFont="1" applyFill="1" applyBorder="1" applyAlignment="1">
      <alignment horizontal="right" vertical="center" indent="1"/>
    </xf>
    <xf numFmtId="0" fontId="3" fillId="0" borderId="5" xfId="0" applyFont="1" applyFill="1" applyBorder="1" applyAlignment="1">
      <alignment horizontal="right" vertical="center" indent="1"/>
    </xf>
    <xf numFmtId="0" fontId="0" fillId="0" borderId="16" xfId="0" applyFont="1" applyFill="1" applyBorder="1" applyAlignment="1">
      <alignment horizontal="center" vertical="center"/>
    </xf>
    <xf numFmtId="0" fontId="0" fillId="0" borderId="1" xfId="0" applyFont="1" applyFill="1" applyBorder="1" applyAlignment="1">
      <alignment horizontal="left" vertical="center" wrapText="1"/>
    </xf>
    <xf numFmtId="0" fontId="0" fillId="0" borderId="16" xfId="0" applyFont="1" applyFill="1" applyBorder="1" applyAlignment="1">
      <alignment horizontal="left" vertical="center" wrapText="1"/>
    </xf>
    <xf numFmtId="3" fontId="3" fillId="0" borderId="8" xfId="3" applyNumberFormat="1" applyFont="1" applyFill="1" applyBorder="1" applyAlignment="1">
      <alignment horizontal="center" vertical="center"/>
    </xf>
    <xf numFmtId="3" fontId="3" fillId="0" borderId="8" xfId="3" applyNumberFormat="1" applyFont="1" applyFill="1" applyBorder="1" applyAlignment="1">
      <alignment horizontal="right" vertical="center" indent="1"/>
    </xf>
    <xf numFmtId="3" fontId="3" fillId="0" borderId="8" xfId="0" applyNumberFormat="1" applyFont="1" applyFill="1" applyBorder="1" applyAlignment="1">
      <alignment horizontal="right" vertical="center"/>
    </xf>
    <xf numFmtId="3" fontId="3" fillId="0" borderId="16" xfId="0" applyNumberFormat="1" applyFont="1" applyFill="1" applyBorder="1" applyAlignment="1">
      <alignment horizontal="right" vertical="center"/>
    </xf>
    <xf numFmtId="3" fontId="3" fillId="0" borderId="5" xfId="0" applyNumberFormat="1" applyFont="1" applyFill="1" applyBorder="1" applyAlignment="1">
      <alignment horizontal="right" vertical="center"/>
    </xf>
    <xf numFmtId="0" fontId="7" fillId="0" borderId="1" xfId="1" applyFont="1" applyFill="1" applyBorder="1" applyAlignment="1">
      <alignment horizontal="center" vertical="center" wrapText="1"/>
    </xf>
    <xf numFmtId="0" fontId="0" fillId="0" borderId="5" xfId="0" applyFont="1" applyFill="1" applyBorder="1" applyAlignment="1">
      <alignment horizontal="center" vertical="center"/>
    </xf>
    <xf numFmtId="0" fontId="0" fillId="0" borderId="5" xfId="0" applyFont="1" applyFill="1" applyBorder="1" applyAlignment="1">
      <alignment horizontal="left" vertical="center" wrapText="1"/>
    </xf>
    <xf numFmtId="0" fontId="8" fillId="6" borderId="2" xfId="6" applyFont="1" applyFill="1" applyBorder="1" applyAlignment="1">
      <alignment horizontal="left" vertical="center"/>
    </xf>
    <xf numFmtId="3" fontId="7" fillId="5" borderId="8" xfId="19" applyNumberFormat="1" applyFont="1" applyFill="1" applyBorder="1" applyAlignment="1">
      <alignment horizontal="center" vertical="center" wrapText="1"/>
    </xf>
    <xf numFmtId="3" fontId="7" fillId="5" borderId="5" xfId="19" applyNumberFormat="1" applyFont="1" applyFill="1" applyBorder="1" applyAlignment="1">
      <alignment horizontal="center" vertical="center" wrapText="1"/>
    </xf>
    <xf numFmtId="164" fontId="7" fillId="5" borderId="1" xfId="17" applyNumberFormat="1" applyFont="1" applyFill="1" applyBorder="1" applyAlignment="1">
      <alignment horizontal="center" vertical="center" wrapText="1"/>
    </xf>
    <xf numFmtId="0" fontId="7" fillId="5" borderId="1" xfId="17" applyFont="1" applyFill="1" applyBorder="1" applyAlignment="1">
      <alignment horizontal="center" vertical="center" wrapText="1"/>
    </xf>
    <xf numFmtId="0" fontId="7" fillId="5" borderId="1" xfId="17" applyFont="1" applyFill="1" applyBorder="1" applyAlignment="1">
      <alignment horizontal="center" vertical="center" textRotation="90" wrapText="1"/>
    </xf>
    <xf numFmtId="3" fontId="7" fillId="5" borderId="1" xfId="17" applyNumberFormat="1" applyFont="1" applyFill="1" applyBorder="1" applyAlignment="1">
      <alignment horizontal="center" vertical="center" wrapText="1"/>
    </xf>
    <xf numFmtId="164" fontId="7" fillId="5" borderId="1" xfId="17" applyNumberFormat="1" applyFont="1" applyFill="1" applyBorder="1" applyAlignment="1">
      <alignment horizontal="center" vertical="center" textRotation="90" wrapText="1"/>
    </xf>
    <xf numFmtId="164" fontId="7" fillId="5" borderId="8" xfId="17" applyNumberFormat="1" applyFont="1" applyFill="1" applyBorder="1" applyAlignment="1">
      <alignment horizontal="center" vertical="center" wrapText="1"/>
    </xf>
    <xf numFmtId="164" fontId="7" fillId="5" borderId="5" xfId="17" applyNumberFormat="1" applyFont="1" applyFill="1" applyBorder="1" applyAlignment="1">
      <alignment horizontal="center" vertical="center" wrapText="1"/>
    </xf>
    <xf numFmtId="3" fontId="3" fillId="0" borderId="5" xfId="3" applyNumberFormat="1" applyFont="1" applyFill="1" applyBorder="1" applyAlignment="1">
      <alignment horizontal="right" vertical="center" indent="1"/>
    </xf>
    <xf numFmtId="0" fontId="17" fillId="0" borderId="8" xfId="0" applyFont="1" applyFill="1" applyBorder="1" applyAlignment="1">
      <alignment horizontal="left" vertical="center" wrapText="1"/>
    </xf>
    <xf numFmtId="0" fontId="17" fillId="0" borderId="16" xfId="0" applyFont="1" applyFill="1" applyBorder="1" applyAlignment="1">
      <alignment horizontal="left" vertical="center" wrapText="1"/>
    </xf>
    <xf numFmtId="164" fontId="7" fillId="0" borderId="8" xfId="2" applyNumberFormat="1" applyFont="1" applyFill="1" applyBorder="1" applyAlignment="1">
      <alignment horizontal="center" vertical="center" textRotation="90" wrapText="1"/>
    </xf>
    <xf numFmtId="164" fontId="7" fillId="0" borderId="5" xfId="2" applyNumberFormat="1" applyFont="1" applyFill="1" applyBorder="1" applyAlignment="1">
      <alignment horizontal="center" vertical="center" textRotation="90" wrapText="1"/>
    </xf>
    <xf numFmtId="164" fontId="7" fillId="0" borderId="8" xfId="2" applyNumberFormat="1" applyFont="1" applyFill="1" applyBorder="1" applyAlignment="1">
      <alignment horizontal="center" vertical="center" wrapText="1"/>
    </xf>
    <xf numFmtId="164" fontId="7" fillId="0" borderId="5" xfId="2" applyNumberFormat="1" applyFont="1" applyFill="1" applyBorder="1" applyAlignment="1">
      <alignment horizontal="center" vertical="center" wrapText="1"/>
    </xf>
    <xf numFmtId="3" fontId="3" fillId="0" borderId="5" xfId="0" applyNumberFormat="1" applyFont="1" applyFill="1" applyBorder="1" applyAlignment="1">
      <alignment horizontal="right" vertical="center" indent="1"/>
    </xf>
    <xf numFmtId="0" fontId="2" fillId="0" borderId="8" xfId="0" applyNumberFormat="1" applyFont="1" applyFill="1" applyBorder="1" applyAlignment="1">
      <alignment horizontal="center" vertical="center"/>
    </xf>
    <xf numFmtId="0" fontId="2" fillId="0" borderId="5" xfId="0" applyFont="1" applyFill="1" applyBorder="1" applyAlignment="1">
      <alignment horizontal="center" vertical="center"/>
    </xf>
    <xf numFmtId="3" fontId="3" fillId="3" borderId="8" xfId="0" applyNumberFormat="1" applyFont="1" applyFill="1" applyBorder="1" applyAlignment="1">
      <alignment horizontal="right" vertical="center" indent="1"/>
    </xf>
    <xf numFmtId="0" fontId="3" fillId="3" borderId="5" xfId="0" applyFont="1" applyFill="1" applyBorder="1" applyAlignment="1">
      <alignment horizontal="right" vertical="center" indent="1"/>
    </xf>
    <xf numFmtId="0" fontId="15" fillId="0" borderId="5" xfId="0" applyFont="1" applyFill="1" applyBorder="1" applyAlignment="1">
      <alignment horizontal="left" vertical="center" wrapText="1"/>
    </xf>
    <xf numFmtId="0" fontId="3" fillId="0" borderId="5" xfId="0" applyFont="1" applyFill="1" applyBorder="1" applyAlignment="1">
      <alignment horizontal="left" vertical="center" wrapText="1"/>
    </xf>
    <xf numFmtId="3" fontId="3" fillId="3" borderId="5" xfId="0" applyNumberFormat="1" applyFont="1" applyFill="1" applyBorder="1" applyAlignment="1">
      <alignment horizontal="right" vertical="center" indent="1"/>
    </xf>
    <xf numFmtId="164" fontId="15" fillId="0" borderId="8" xfId="2" applyNumberFormat="1" applyFont="1" applyFill="1" applyBorder="1" applyAlignment="1">
      <alignment horizontal="center" vertical="center" wrapText="1"/>
    </xf>
    <xf numFmtId="164" fontId="15" fillId="0" borderId="5" xfId="2" applyNumberFormat="1" applyFont="1" applyFill="1" applyBorder="1" applyAlignment="1">
      <alignment horizontal="center" vertical="center" wrapText="1"/>
    </xf>
    <xf numFmtId="164" fontId="15" fillId="0" borderId="8" xfId="2" applyNumberFormat="1" applyFont="1" applyFill="1" applyBorder="1" applyAlignment="1">
      <alignment horizontal="center" vertical="center" textRotation="90" wrapText="1"/>
    </xf>
    <xf numFmtId="164" fontId="15" fillId="0" borderId="5" xfId="2" applyNumberFormat="1" applyFont="1" applyFill="1" applyBorder="1" applyAlignment="1">
      <alignment horizontal="center" vertical="center" textRotation="90" wrapText="1"/>
    </xf>
    <xf numFmtId="0" fontId="12" fillId="2" borderId="4" xfId="2" applyFont="1" applyFill="1" applyBorder="1" applyAlignment="1">
      <alignment horizontal="left" vertical="center"/>
    </xf>
    <xf numFmtId="0" fontId="12" fillId="2" borderId="3" xfId="2" applyFont="1" applyFill="1" applyBorder="1" applyAlignment="1">
      <alignment horizontal="left" vertical="center"/>
    </xf>
    <xf numFmtId="0" fontId="12" fillId="2" borderId="2" xfId="2" applyFont="1" applyFill="1" applyBorder="1" applyAlignment="1">
      <alignment horizontal="left" vertical="center"/>
    </xf>
    <xf numFmtId="3" fontId="4" fillId="0" borderId="8" xfId="0" applyNumberFormat="1" applyFont="1" applyFill="1" applyBorder="1" applyAlignment="1">
      <alignment horizontal="right" vertical="center" inden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17" fillId="0" borderId="8" xfId="0" applyFont="1" applyFill="1" applyBorder="1" applyAlignment="1">
      <alignment vertical="center" wrapText="1"/>
    </xf>
    <xf numFmtId="0" fontId="15" fillId="0" borderId="16" xfId="0" applyFont="1" applyFill="1" applyBorder="1" applyAlignment="1">
      <alignment vertical="center" wrapText="1"/>
    </xf>
    <xf numFmtId="0" fontId="15" fillId="0" borderId="5" xfId="0" applyFont="1" applyFill="1" applyBorder="1" applyAlignment="1">
      <alignment vertical="center" wrapText="1"/>
    </xf>
    <xf numFmtId="0" fontId="4" fillId="0" borderId="8" xfId="0" applyFont="1" applyFill="1" applyBorder="1" applyAlignment="1" applyProtection="1">
      <alignment horizontal="left" vertical="center" wrapText="1"/>
      <protection locked="0"/>
    </xf>
    <xf numFmtId="0" fontId="3" fillId="0" borderId="16" xfId="0" applyFont="1" applyFill="1" applyBorder="1" applyAlignment="1">
      <alignment horizontal="left" vertical="center" wrapText="1"/>
    </xf>
    <xf numFmtId="0" fontId="4" fillId="0" borderId="16" xfId="0" applyFont="1" applyFill="1" applyBorder="1" applyAlignment="1">
      <alignment horizontal="center" vertical="center" wrapText="1"/>
    </xf>
    <xf numFmtId="3" fontId="15" fillId="0" borderId="8" xfId="0" applyNumberFormat="1" applyFont="1" applyFill="1" applyBorder="1" applyAlignment="1">
      <alignment horizontal="right" vertical="center" indent="1"/>
    </xf>
    <xf numFmtId="3" fontId="15" fillId="0" borderId="5" xfId="0" applyNumberFormat="1" applyFont="1" applyFill="1" applyBorder="1" applyAlignment="1">
      <alignment horizontal="right" vertical="center" indent="1"/>
    </xf>
    <xf numFmtId="3" fontId="4" fillId="0" borderId="5" xfId="0" applyNumberFormat="1" applyFont="1" applyFill="1" applyBorder="1" applyAlignment="1">
      <alignment horizontal="right" vertical="center" indent="1"/>
    </xf>
    <xf numFmtId="0" fontId="17" fillId="0" borderId="5" xfId="0" applyFont="1" applyFill="1" applyBorder="1" applyAlignment="1">
      <alignment horizontal="left" vertical="center" wrapText="1"/>
    </xf>
    <xf numFmtId="0" fontId="4" fillId="0" borderId="5" xfId="0" applyFont="1" applyFill="1" applyBorder="1" applyAlignment="1" applyProtection="1">
      <alignment horizontal="left" vertical="center" wrapText="1"/>
      <protection locked="0"/>
    </xf>
    <xf numFmtId="3" fontId="13" fillId="5" borderId="1" xfId="5" applyNumberFormat="1" applyFont="1" applyFill="1" applyBorder="1" applyAlignment="1">
      <alignment horizontal="center" vertical="center"/>
    </xf>
    <xf numFmtId="3" fontId="3" fillId="0" borderId="16" xfId="3" applyNumberFormat="1" applyFont="1" applyFill="1" applyBorder="1" applyAlignment="1">
      <alignment horizontal="right" vertical="center" indent="1"/>
    </xf>
    <xf numFmtId="0" fontId="4" fillId="0" borderId="16" xfId="0" applyFont="1" applyFill="1" applyBorder="1" applyAlignment="1" applyProtection="1">
      <alignment horizontal="left" vertical="center" wrapText="1"/>
      <protection locked="0"/>
    </xf>
    <xf numFmtId="3" fontId="3" fillId="0" borderId="16" xfId="0" applyNumberFormat="1" applyFont="1" applyFill="1" applyBorder="1" applyAlignment="1">
      <alignment horizontal="right" vertical="center" indent="1"/>
    </xf>
    <xf numFmtId="3" fontId="15" fillId="0" borderId="16" xfId="0" applyNumberFormat="1" applyFont="1" applyFill="1" applyBorder="1" applyAlignment="1">
      <alignment horizontal="right" vertical="center" indent="1"/>
    </xf>
    <xf numFmtId="3" fontId="4" fillId="0" borderId="16" xfId="0" applyNumberFormat="1" applyFont="1" applyFill="1" applyBorder="1" applyAlignment="1">
      <alignment horizontal="right" vertical="center" indent="1"/>
    </xf>
    <xf numFmtId="3" fontId="15" fillId="0" borderId="1" xfId="0" applyNumberFormat="1" applyFont="1" applyFill="1" applyBorder="1" applyAlignment="1">
      <alignment horizontal="right" vertical="center" indent="1"/>
    </xf>
    <xf numFmtId="3" fontId="3" fillId="0" borderId="1" xfId="0" applyNumberFormat="1" applyFont="1" applyFill="1" applyBorder="1" applyAlignment="1">
      <alignment horizontal="right" vertical="center" indent="1"/>
    </xf>
    <xf numFmtId="3" fontId="3" fillId="0" borderId="1" xfId="3" applyNumberFormat="1" applyFont="1" applyFill="1" applyBorder="1" applyAlignment="1">
      <alignment horizontal="right" vertical="center" indent="1"/>
    </xf>
    <xf numFmtId="0" fontId="0" fillId="0" borderId="1" xfId="0" applyNumberFormat="1" applyFont="1" applyFill="1" applyBorder="1" applyAlignment="1">
      <alignment horizontal="center" vertical="center"/>
    </xf>
    <xf numFmtId="3" fontId="3" fillId="0" borderId="1" xfId="3" applyNumberFormat="1"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17" fillId="0" borderId="1" xfId="0" applyFont="1" applyFill="1" applyBorder="1" applyAlignment="1">
      <alignment horizontal="left" vertical="center" wrapText="1"/>
    </xf>
    <xf numFmtId="0" fontId="4" fillId="0" borderId="1"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cellXfs>
  <cellStyles count="21">
    <cellStyle name="Normální" xfId="0" builtinId="0"/>
    <cellStyle name="normální 2" xfId="7"/>
    <cellStyle name="Normální 3" xfId="8"/>
    <cellStyle name="normální 4" xfId="9"/>
    <cellStyle name="Normální 5" xfId="10"/>
    <cellStyle name="Normální 6" xfId="13"/>
    <cellStyle name="Normální 7" xfId="14"/>
    <cellStyle name="Normální 7 2" xfId="18"/>
    <cellStyle name="normální_Investice - opravy 2007 - 14-11-06-HOL (3)1" xfId="6"/>
    <cellStyle name="normální_investice 2005- doprava-upravený2" xfId="5"/>
    <cellStyle name="normální_investice 2005- doprava-upravený2 2" xfId="16"/>
    <cellStyle name="normální_Investice 2005-školství - úprava (probráno se SEK)" xfId="2"/>
    <cellStyle name="normální_Investice 2005-školství - úprava (probráno se SEK) 2" xfId="17"/>
    <cellStyle name="normální_kultura2-upravené priority-3" xfId="1"/>
    <cellStyle name="normální_kultura2-upravené priority-3 2" xfId="19"/>
    <cellStyle name="normální_Požadavky na investice 2005 a plnění 2004-úprava" xfId="12"/>
    <cellStyle name="normální_Sešit1" xfId="11"/>
    <cellStyle name="normální_Sociální - investice a opravy 2009 - sumarizace vč. prior - 10-12-2008" xfId="4"/>
    <cellStyle name="normální_Sociální - investice a opravy 2009 - sumarizace vč. prior - 10-12-2008 2" xfId="15"/>
    <cellStyle name="normální_Studie IZ - silnice 2003" xfId="3"/>
    <cellStyle name="normální_Studie IZ - silnice 2003 2" xfId="2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K46"/>
  <sheetViews>
    <sheetView showGridLines="0" tabSelected="1" view="pageBreakPreview" zoomScale="80" zoomScaleNormal="75" zoomScaleSheetLayoutView="80" zoomScalePageLayoutView="75" workbookViewId="0"/>
  </sheetViews>
  <sheetFormatPr defaultColWidth="9.140625" defaultRowHeight="12.75" x14ac:dyDescent="0.2"/>
  <cols>
    <col min="1" max="1" width="4.42578125" style="56" customWidth="1"/>
    <col min="2" max="2" width="35.140625" style="56" customWidth="1"/>
    <col min="3" max="3" width="109.85546875" style="56" customWidth="1"/>
    <col min="4" max="4" width="25.7109375" style="56" hidden="1" customWidth="1"/>
    <col min="5" max="6" width="25.7109375" style="56" customWidth="1"/>
    <col min="7" max="7" width="26.42578125" style="56" customWidth="1"/>
    <col min="8" max="8" width="28.85546875" style="56" customWidth="1"/>
    <col min="9" max="9" width="9.140625" style="56"/>
    <col min="10" max="10" width="11.5703125" style="56" bestFit="1" customWidth="1"/>
    <col min="11" max="16384" width="9.140625" style="56"/>
  </cols>
  <sheetData>
    <row r="1" spans="1:8" s="55" customFormat="1" ht="21.75" customHeight="1" x14ac:dyDescent="0.3"/>
    <row r="2" spans="1:8" ht="21.2" customHeight="1" x14ac:dyDescent="0.3">
      <c r="A2" s="55" t="s">
        <v>337</v>
      </c>
    </row>
    <row r="3" spans="1:8" ht="18.75" customHeight="1" thickBot="1" x14ac:dyDescent="0.3">
      <c r="A3" s="344"/>
      <c r="B3" s="344"/>
      <c r="C3" s="344"/>
      <c r="D3" s="57"/>
      <c r="E3" s="295"/>
      <c r="F3" s="210"/>
      <c r="H3" s="96" t="s">
        <v>72</v>
      </c>
    </row>
    <row r="4" spans="1:8" ht="65.25" customHeight="1" thickBot="1" x14ac:dyDescent="0.25">
      <c r="A4" s="345" t="s">
        <v>18</v>
      </c>
      <c r="B4" s="346"/>
      <c r="C4" s="296" t="s">
        <v>73</v>
      </c>
      <c r="D4" s="223" t="s">
        <v>353</v>
      </c>
      <c r="E4" s="223" t="s">
        <v>142</v>
      </c>
      <c r="F4" s="223" t="s">
        <v>86</v>
      </c>
      <c r="G4" s="223" t="s">
        <v>87</v>
      </c>
      <c r="H4" s="223" t="s">
        <v>74</v>
      </c>
    </row>
    <row r="5" spans="1:8" ht="20.100000000000001" customHeight="1" x14ac:dyDescent="0.2">
      <c r="A5" s="347"/>
      <c r="B5" s="261" t="s">
        <v>75</v>
      </c>
      <c r="C5" s="262" t="s">
        <v>396</v>
      </c>
      <c r="D5" s="58">
        <f>'Školství - ORJ 52 '!Q44</f>
        <v>163038</v>
      </c>
      <c r="E5" s="58">
        <v>0</v>
      </c>
      <c r="F5" s="58">
        <v>0</v>
      </c>
      <c r="G5" s="58">
        <f>'Školství - ORJ 52 '!T44</f>
        <v>140644</v>
      </c>
      <c r="H5" s="59">
        <f>SUM(E5:G5)</f>
        <v>140644</v>
      </c>
    </row>
    <row r="6" spans="1:8" ht="20.100000000000001" customHeight="1" x14ac:dyDescent="0.2">
      <c r="A6" s="348"/>
      <c r="B6" s="263" t="s">
        <v>75</v>
      </c>
      <c r="C6" s="264" t="s">
        <v>397</v>
      </c>
      <c r="D6" s="58">
        <f>'Školství - ORJ 59'!Q24</f>
        <v>89289</v>
      </c>
      <c r="E6" s="58">
        <v>0</v>
      </c>
      <c r="F6" s="58">
        <f>'Školství - ORJ 59'!R24</f>
        <v>2980</v>
      </c>
      <c r="G6" s="58">
        <f>'Školství - ORJ 59'!S24</f>
        <v>19101</v>
      </c>
      <c r="H6" s="59">
        <f t="shared" ref="H6:H7" si="0">SUM(E6:G6)</f>
        <v>22081</v>
      </c>
    </row>
    <row r="7" spans="1:8" ht="20.100000000000001" customHeight="1" thickBot="1" x14ac:dyDescent="0.25">
      <c r="A7" s="265"/>
      <c r="B7" s="263" t="s">
        <v>75</v>
      </c>
      <c r="C7" s="264" t="s">
        <v>398</v>
      </c>
      <c r="D7" s="257">
        <f>'Školství - ORJ 19'!Q26</f>
        <v>57775</v>
      </c>
      <c r="E7" s="257">
        <v>0</v>
      </c>
      <c r="F7" s="257">
        <v>0</v>
      </c>
      <c r="G7" s="257">
        <f>'Školství - ORJ 19'!T26</f>
        <v>6418</v>
      </c>
      <c r="H7" s="59">
        <f t="shared" si="0"/>
        <v>6418</v>
      </c>
    </row>
    <row r="8" spans="1:8" ht="20.100000000000001" customHeight="1" thickBot="1" x14ac:dyDescent="0.25">
      <c r="A8" s="336" t="s">
        <v>76</v>
      </c>
      <c r="B8" s="336"/>
      <c r="C8" s="336"/>
      <c r="D8" s="60">
        <f>SUM(D5:D7)</f>
        <v>310102</v>
      </c>
      <c r="E8" s="60">
        <f>SUM(E5:E7)</f>
        <v>0</v>
      </c>
      <c r="F8" s="60">
        <f>SUM(F5:F7)</f>
        <v>2980</v>
      </c>
      <c r="G8" s="60">
        <f>SUM(G5:G7)</f>
        <v>166163</v>
      </c>
      <c r="H8" s="60">
        <f>SUM(E8:G8)</f>
        <v>169143</v>
      </c>
    </row>
    <row r="9" spans="1:8" ht="20.100000000000001" customHeight="1" x14ac:dyDescent="0.2">
      <c r="A9" s="266"/>
      <c r="B9" s="261" t="s">
        <v>77</v>
      </c>
      <c r="C9" s="262" t="s">
        <v>396</v>
      </c>
      <c r="D9" s="58">
        <f>'Sociální - ORJ 52'!Q15</f>
        <v>30489</v>
      </c>
      <c r="E9" s="58">
        <v>0</v>
      </c>
      <c r="F9" s="58">
        <v>0</v>
      </c>
      <c r="G9" s="58">
        <f>'Sociální - ORJ 52'!T15</f>
        <v>9082</v>
      </c>
      <c r="H9" s="58">
        <f t="shared" ref="H9:H17" si="1">SUM(E9:G9)</f>
        <v>9082</v>
      </c>
    </row>
    <row r="10" spans="1:8" ht="20.100000000000001" customHeight="1" thickBot="1" x14ac:dyDescent="0.25">
      <c r="A10" s="267"/>
      <c r="B10" s="268" t="s">
        <v>77</v>
      </c>
      <c r="C10" s="269" t="s">
        <v>398</v>
      </c>
      <c r="D10" s="258">
        <f>'Sociální - ORJ 19'!Q20</f>
        <v>0</v>
      </c>
      <c r="E10" s="258">
        <v>0</v>
      </c>
      <c r="F10" s="258">
        <v>0</v>
      </c>
      <c r="G10" s="258">
        <f>'Sociální - ORJ 19'!R20</f>
        <v>358</v>
      </c>
      <c r="H10" s="58">
        <f t="shared" si="1"/>
        <v>358</v>
      </c>
    </row>
    <row r="11" spans="1:8" ht="20.100000000000001" customHeight="1" thickBot="1" x14ac:dyDescent="0.25">
      <c r="A11" s="336" t="s">
        <v>78</v>
      </c>
      <c r="B11" s="336"/>
      <c r="C11" s="336"/>
      <c r="D11" s="61">
        <f>SUM(D9:D10)</f>
        <v>30489</v>
      </c>
      <c r="E11" s="61">
        <f>SUM(E9:E10)</f>
        <v>0</v>
      </c>
      <c r="F11" s="61">
        <f>SUM(F9:F10)</f>
        <v>0</v>
      </c>
      <c r="G11" s="61">
        <f>SUM(G9:G10)</f>
        <v>9440</v>
      </c>
      <c r="H11" s="60">
        <f>SUM(E11:G11)</f>
        <v>9440</v>
      </c>
    </row>
    <row r="12" spans="1:8" ht="20.100000000000001" customHeight="1" x14ac:dyDescent="0.2">
      <c r="A12" s="266"/>
      <c r="B12" s="261" t="s">
        <v>81</v>
      </c>
      <c r="C12" s="262" t="s">
        <v>399</v>
      </c>
      <c r="D12" s="58">
        <f>'Doprava - ORJ 50'!Q28</f>
        <v>465255</v>
      </c>
      <c r="E12" s="58">
        <v>0</v>
      </c>
      <c r="F12" s="58">
        <v>0</v>
      </c>
      <c r="G12" s="58">
        <f>'Doprava - ORJ 50'!T28</f>
        <v>156698</v>
      </c>
      <c r="H12" s="58">
        <f t="shared" si="1"/>
        <v>156698</v>
      </c>
    </row>
    <row r="13" spans="1:8" ht="20.100000000000001" customHeight="1" thickBot="1" x14ac:dyDescent="0.25">
      <c r="A13" s="267"/>
      <c r="B13" s="268" t="s">
        <v>81</v>
      </c>
      <c r="C13" s="269" t="s">
        <v>400</v>
      </c>
      <c r="D13" s="58">
        <f>'Doprava - SSOK'!R12</f>
        <v>270035</v>
      </c>
      <c r="E13" s="58">
        <v>0</v>
      </c>
      <c r="F13" s="58">
        <v>0</v>
      </c>
      <c r="G13" s="58">
        <f>'Doprava - SSOK'!S12</f>
        <v>36465</v>
      </c>
      <c r="H13" s="58">
        <f t="shared" si="1"/>
        <v>36465</v>
      </c>
    </row>
    <row r="14" spans="1:8" ht="20.100000000000001" customHeight="1" thickBot="1" x14ac:dyDescent="0.25">
      <c r="A14" s="336" t="s">
        <v>82</v>
      </c>
      <c r="B14" s="336"/>
      <c r="C14" s="336"/>
      <c r="D14" s="60">
        <f>SUM(D12:D13)</f>
        <v>735290</v>
      </c>
      <c r="E14" s="60">
        <f>SUM(E12:E13)</f>
        <v>0</v>
      </c>
      <c r="F14" s="60">
        <f>SUM(F12:F13)</f>
        <v>0</v>
      </c>
      <c r="G14" s="60">
        <f>SUM(G12:G13)</f>
        <v>193163</v>
      </c>
      <c r="H14" s="60">
        <f>SUM(E14:G14)</f>
        <v>193163</v>
      </c>
    </row>
    <row r="15" spans="1:8" ht="20.100000000000001" customHeight="1" thickBot="1" x14ac:dyDescent="0.25">
      <c r="A15" s="270"/>
      <c r="B15" s="261" t="s">
        <v>79</v>
      </c>
      <c r="C15" s="264" t="s">
        <v>396</v>
      </c>
      <c r="D15" s="58">
        <f>'Kultura - ORJ 52'!Q15</f>
        <v>148202</v>
      </c>
      <c r="E15" s="58">
        <v>0</v>
      </c>
      <c r="F15" s="58">
        <v>0</v>
      </c>
      <c r="G15" s="58">
        <f>'Kultura - ORJ 52'!T15</f>
        <v>27875</v>
      </c>
      <c r="H15" s="58">
        <f t="shared" si="1"/>
        <v>27875</v>
      </c>
    </row>
    <row r="16" spans="1:8" ht="20.100000000000001" customHeight="1" thickBot="1" x14ac:dyDescent="0.25">
      <c r="A16" s="336" t="s">
        <v>80</v>
      </c>
      <c r="B16" s="336"/>
      <c r="C16" s="336"/>
      <c r="D16" s="60">
        <f>SUM(D15:D15)</f>
        <v>148202</v>
      </c>
      <c r="E16" s="60">
        <f>SUM(E15:E15)</f>
        <v>0</v>
      </c>
      <c r="F16" s="60">
        <f>SUM(F15:F15)</f>
        <v>0</v>
      </c>
      <c r="G16" s="60">
        <f>SUM(G15:G15)</f>
        <v>27875</v>
      </c>
      <c r="H16" s="60">
        <f>SUM(E16:G16)</f>
        <v>27875</v>
      </c>
    </row>
    <row r="17" spans="1:11" ht="20.100000000000001" customHeight="1" x14ac:dyDescent="0.2">
      <c r="A17" s="265"/>
      <c r="B17" s="271" t="s">
        <v>83</v>
      </c>
      <c r="C17" s="272" t="s">
        <v>401</v>
      </c>
      <c r="D17" s="58">
        <f>'Zdravotnictví - ORJ 52 '!Q16</f>
        <v>3131</v>
      </c>
      <c r="E17" s="58">
        <f>'Zdravotnictví - ORJ 52  SMN'!W11+'Zdravotnictví - ORJ 52  SMN'!Y11</f>
        <v>0</v>
      </c>
      <c r="F17" s="58">
        <v>0</v>
      </c>
      <c r="G17" s="58">
        <f>'Zdravotnictví - ORJ 52 '!T16</f>
        <v>7455</v>
      </c>
      <c r="H17" s="58">
        <f t="shared" si="1"/>
        <v>7455</v>
      </c>
    </row>
    <row r="18" spans="1:11" ht="20.100000000000001" customHeight="1" x14ac:dyDescent="0.2">
      <c r="A18" s="265"/>
      <c r="B18" s="271" t="s">
        <v>83</v>
      </c>
      <c r="C18" s="272" t="s">
        <v>402</v>
      </c>
      <c r="D18" s="58">
        <f>'Zdravotnictví - ORJ 52  SMN'!Q10</f>
        <v>1708</v>
      </c>
      <c r="E18" s="58">
        <v>4362</v>
      </c>
      <c r="F18" s="58">
        <v>0</v>
      </c>
      <c r="G18" s="58">
        <f>'Zdravotnictví - ORJ 52  SMN'!V10</f>
        <v>200</v>
      </c>
      <c r="H18" s="58">
        <f t="shared" ref="H18:H20" si="2">SUM(E18:G18)</f>
        <v>4562</v>
      </c>
    </row>
    <row r="19" spans="1:11" ht="20.100000000000001" customHeight="1" x14ac:dyDescent="0.2">
      <c r="A19" s="265"/>
      <c r="B19" s="271" t="s">
        <v>83</v>
      </c>
      <c r="C19" s="272" t="s">
        <v>397</v>
      </c>
      <c r="D19" s="62">
        <f>'Zdravotnictví - ORJ 59'!Q11</f>
        <v>4395</v>
      </c>
      <c r="E19" s="62">
        <v>0</v>
      </c>
      <c r="F19" s="62">
        <f>'Zdravotnictví - ORJ 59'!R11</f>
        <v>314</v>
      </c>
      <c r="G19" s="62">
        <f>'Zdravotnictví - ORJ 59'!S11</f>
        <v>463</v>
      </c>
      <c r="H19" s="58">
        <f t="shared" si="2"/>
        <v>777</v>
      </c>
    </row>
    <row r="20" spans="1:11" ht="20.100000000000001" customHeight="1" thickBot="1" x14ac:dyDescent="0.25">
      <c r="A20" s="265"/>
      <c r="B20" s="271" t="s">
        <v>83</v>
      </c>
      <c r="C20" s="264" t="s">
        <v>398</v>
      </c>
      <c r="D20" s="257">
        <f>'Zdravotnictví - ORJ 19'!Q12</f>
        <v>4250</v>
      </c>
      <c r="E20" s="257">
        <v>0</v>
      </c>
      <c r="F20" s="257">
        <v>0</v>
      </c>
      <c r="G20" s="257">
        <f>'Zdravotnictví - ORJ 19'!T12</f>
        <v>981</v>
      </c>
      <c r="H20" s="58">
        <f t="shared" si="2"/>
        <v>981</v>
      </c>
    </row>
    <row r="21" spans="1:11" ht="20.100000000000001" customHeight="1" thickBot="1" x14ac:dyDescent="0.25">
      <c r="A21" s="336" t="s">
        <v>84</v>
      </c>
      <c r="B21" s="336"/>
      <c r="C21" s="336"/>
      <c r="D21" s="60">
        <f>SUM(D17:D20)</f>
        <v>13484</v>
      </c>
      <c r="E21" s="60">
        <f>SUM(E17:E20)</f>
        <v>4362</v>
      </c>
      <c r="F21" s="60">
        <f>SUM(F17:F20)</f>
        <v>314</v>
      </c>
      <c r="G21" s="60">
        <f>SUM(G17:G20)</f>
        <v>9099</v>
      </c>
      <c r="H21" s="60">
        <f>SUM(E21:G21)</f>
        <v>13775</v>
      </c>
    </row>
    <row r="22" spans="1:11" ht="20.100000000000001" customHeight="1" thickBot="1" x14ac:dyDescent="0.25">
      <c r="A22" s="265"/>
      <c r="B22" s="271" t="s">
        <v>97</v>
      </c>
      <c r="C22" s="272" t="s">
        <v>397</v>
      </c>
      <c r="D22" s="62">
        <f>'IT - ORJ 59'!Q12</f>
        <v>24197</v>
      </c>
      <c r="E22" s="62">
        <v>0</v>
      </c>
      <c r="F22" s="62">
        <v>0</v>
      </c>
      <c r="G22" s="62">
        <f>'IT - ORJ 59'!R12</f>
        <v>2689</v>
      </c>
      <c r="H22" s="62">
        <f t="shared" ref="H22:H25" si="3">SUM(E22:G22)</f>
        <v>2689</v>
      </c>
    </row>
    <row r="23" spans="1:11" ht="20.100000000000001" customHeight="1" thickBot="1" x14ac:dyDescent="0.25">
      <c r="A23" s="336" t="s">
        <v>98</v>
      </c>
      <c r="B23" s="336"/>
      <c r="C23" s="336"/>
      <c r="D23" s="60">
        <f>SUM(D22:D22)</f>
        <v>24197</v>
      </c>
      <c r="E23" s="60">
        <f>SUM(E22:E22)</f>
        <v>0</v>
      </c>
      <c r="F23" s="60">
        <f>SUM(F22:F22)</f>
        <v>0</v>
      </c>
      <c r="G23" s="60">
        <f>SUM(G22:G22)</f>
        <v>2689</v>
      </c>
      <c r="H23" s="60">
        <f t="shared" si="3"/>
        <v>2689</v>
      </c>
    </row>
    <row r="24" spans="1:11" ht="20.100000000000001" customHeight="1" thickBot="1" x14ac:dyDescent="0.25">
      <c r="A24" s="273"/>
      <c r="B24" s="268" t="s">
        <v>99</v>
      </c>
      <c r="C24" s="269" t="s">
        <v>397</v>
      </c>
      <c r="D24" s="62">
        <f>'Krizové řízení - ORJ 59'!Q13</f>
        <v>5024</v>
      </c>
      <c r="E24" s="62">
        <v>0</v>
      </c>
      <c r="F24" s="62">
        <f>'Krizové řízení - ORJ 59'!R13</f>
        <v>228</v>
      </c>
      <c r="G24" s="62">
        <f>'Krizové řízení - ORJ 59'!S13</f>
        <v>650</v>
      </c>
      <c r="H24" s="62">
        <f t="shared" si="3"/>
        <v>878</v>
      </c>
    </row>
    <row r="25" spans="1:11" ht="20.100000000000001" customHeight="1" thickBot="1" x14ac:dyDescent="0.25">
      <c r="A25" s="342" t="s">
        <v>100</v>
      </c>
      <c r="B25" s="343"/>
      <c r="C25" s="343"/>
      <c r="D25" s="60">
        <f>SUM(D24:D24)</f>
        <v>5024</v>
      </c>
      <c r="E25" s="60">
        <f>SUM(E24:E24)</f>
        <v>0</v>
      </c>
      <c r="F25" s="60">
        <f>SUM(F24:F24)</f>
        <v>228</v>
      </c>
      <c r="G25" s="60">
        <f>SUM(G24:G24)</f>
        <v>650</v>
      </c>
      <c r="H25" s="60">
        <f t="shared" si="3"/>
        <v>878</v>
      </c>
    </row>
    <row r="26" spans="1:11" ht="20.100000000000001" customHeight="1" thickBot="1" x14ac:dyDescent="0.25">
      <c r="A26" s="342" t="s">
        <v>270</v>
      </c>
      <c r="B26" s="343"/>
      <c r="C26" s="343"/>
      <c r="D26" s="60">
        <v>0</v>
      </c>
      <c r="E26" s="60">
        <v>0</v>
      </c>
      <c r="F26" s="60">
        <f>'Evropské programy - ORJ 59'!Q19</f>
        <v>3201</v>
      </c>
      <c r="G26" s="60">
        <f>'Evropské programy - ORJ 59'!R19</f>
        <v>12617</v>
      </c>
      <c r="H26" s="60">
        <f t="shared" ref="H26:H31" si="4">SUM(E26:G26)</f>
        <v>15818</v>
      </c>
    </row>
    <row r="27" spans="1:11" ht="20.100000000000001" customHeight="1" thickBot="1" x14ac:dyDescent="0.25">
      <c r="A27" s="342" t="s">
        <v>269</v>
      </c>
      <c r="B27" s="343"/>
      <c r="C27" s="343"/>
      <c r="D27" s="60">
        <v>0</v>
      </c>
      <c r="E27" s="60">
        <v>0</v>
      </c>
      <c r="F27" s="60">
        <f>'Evropské programy - ORJ 60'!Q20</f>
        <v>0</v>
      </c>
      <c r="G27" s="60">
        <f>'Evropské programy - ORJ 60'!R20</f>
        <v>6121</v>
      </c>
      <c r="H27" s="60">
        <f t="shared" si="4"/>
        <v>6121</v>
      </c>
    </row>
    <row r="28" spans="1:11" ht="20.100000000000001" customHeight="1" thickBot="1" x14ac:dyDescent="0.25">
      <c r="A28" s="342" t="s">
        <v>264</v>
      </c>
      <c r="B28" s="343"/>
      <c r="C28" s="343"/>
      <c r="D28" s="60">
        <v>0</v>
      </c>
      <c r="E28" s="60">
        <v>0</v>
      </c>
      <c r="F28" s="60">
        <f>'Evropské programy - ORJ 64'!Q18</f>
        <v>0</v>
      </c>
      <c r="G28" s="60">
        <f>'Evropské programy - ORJ 64'!R18</f>
        <v>3541</v>
      </c>
      <c r="H28" s="60">
        <f t="shared" si="4"/>
        <v>3541</v>
      </c>
    </row>
    <row r="29" spans="1:11" ht="20.100000000000001" customHeight="1" thickBot="1" x14ac:dyDescent="0.25">
      <c r="A29" s="342" t="s">
        <v>263</v>
      </c>
      <c r="B29" s="343"/>
      <c r="C29" s="343"/>
      <c r="D29" s="60">
        <v>0</v>
      </c>
      <c r="E29" s="60">
        <v>0</v>
      </c>
      <c r="F29" s="60">
        <f>'Evropské programy - ORJ 74'!Q52</f>
        <v>3371</v>
      </c>
      <c r="G29" s="60">
        <f>'Evropské programy - ORJ 74'!R52</f>
        <v>1609</v>
      </c>
      <c r="H29" s="60">
        <f t="shared" si="4"/>
        <v>4980</v>
      </c>
    </row>
    <row r="30" spans="1:11" ht="20.100000000000001" customHeight="1" thickBot="1" x14ac:dyDescent="0.25">
      <c r="A30" s="342" t="s">
        <v>258</v>
      </c>
      <c r="B30" s="343"/>
      <c r="C30" s="343"/>
      <c r="D30" s="60">
        <v>0</v>
      </c>
      <c r="E30" s="60">
        <v>0</v>
      </c>
      <c r="F30" s="60">
        <f>'Evropské programy - ORJ 76'!Q21</f>
        <v>450</v>
      </c>
      <c r="G30" s="60">
        <f>'Evropské programy - ORJ 76'!R21</f>
        <v>201</v>
      </c>
      <c r="H30" s="60">
        <f t="shared" si="4"/>
        <v>651</v>
      </c>
    </row>
    <row r="31" spans="1:11" ht="20.100000000000001" customHeight="1" thickBot="1" x14ac:dyDescent="0.25">
      <c r="A31" s="274" t="s">
        <v>342</v>
      </c>
      <c r="B31" s="275"/>
      <c r="C31" s="275"/>
      <c r="D31" s="60">
        <v>0</v>
      </c>
      <c r="E31" s="60">
        <v>0</v>
      </c>
      <c r="F31" s="60">
        <v>0</v>
      </c>
      <c r="G31" s="60">
        <f>'Projektová příprava - ORJ 30'!R12</f>
        <v>1950</v>
      </c>
      <c r="H31" s="60">
        <f t="shared" si="4"/>
        <v>1950</v>
      </c>
    </row>
    <row r="32" spans="1:11" ht="30.75" customHeight="1" thickBot="1" x14ac:dyDescent="0.25">
      <c r="A32" s="337" t="s">
        <v>85</v>
      </c>
      <c r="B32" s="338"/>
      <c r="C32" s="63"/>
      <c r="D32" s="323">
        <f>D8+D11+D16+D14+D21+D23+D25+D26+D27+D28+D29+D30+D31</f>
        <v>1266788</v>
      </c>
      <c r="E32" s="323">
        <f t="shared" ref="E32:G32" si="5">E8+E11+E16+E14+E21+E23+E25+E26+E27+E28+E29+E30+E31</f>
        <v>4362</v>
      </c>
      <c r="F32" s="323">
        <f t="shared" si="5"/>
        <v>10544</v>
      </c>
      <c r="G32" s="323">
        <f t="shared" si="5"/>
        <v>435118</v>
      </c>
      <c r="H32" s="323">
        <f>H8+H11+H16+H14+H21+H23+H25+H26+H27+H28+H29+H30+H31</f>
        <v>450024</v>
      </c>
      <c r="K32" s="64"/>
    </row>
    <row r="33" spans="1:10" ht="15" customHeight="1" x14ac:dyDescent="0.2">
      <c r="A33" s="298"/>
      <c r="B33" s="297"/>
    </row>
    <row r="34" spans="1:10" ht="30.2" customHeight="1" x14ac:dyDescent="0.25">
      <c r="A34" s="339"/>
      <c r="B34" s="339"/>
      <c r="C34" s="339"/>
      <c r="D34" s="75"/>
      <c r="E34" s="294"/>
      <c r="F34" s="209"/>
      <c r="G34" s="65"/>
      <c r="H34" s="65"/>
    </row>
    <row r="35" spans="1:10" ht="9.75" customHeight="1" x14ac:dyDescent="0.25">
      <c r="A35" s="66"/>
      <c r="B35" s="66"/>
      <c r="C35" s="66"/>
      <c r="D35" s="66"/>
      <c r="E35" s="66"/>
      <c r="F35" s="66"/>
      <c r="G35" s="66"/>
      <c r="H35" s="66"/>
    </row>
    <row r="36" spans="1:10" ht="12.2" customHeight="1" x14ac:dyDescent="0.2">
      <c r="A36" s="340"/>
      <c r="B36" s="341"/>
      <c r="C36" s="341"/>
      <c r="D36" s="341"/>
      <c r="E36" s="341"/>
      <c r="F36" s="341"/>
      <c r="G36" s="341"/>
      <c r="H36" s="341"/>
    </row>
    <row r="37" spans="1:10" ht="24" customHeight="1" x14ac:dyDescent="0.2">
      <c r="A37" s="341"/>
      <c r="B37" s="341"/>
      <c r="C37" s="341"/>
      <c r="D37" s="341"/>
      <c r="E37" s="341"/>
      <c r="F37" s="341"/>
      <c r="G37" s="341"/>
      <c r="H37" s="341"/>
    </row>
    <row r="38" spans="1:10" x14ac:dyDescent="0.2">
      <c r="G38" s="67"/>
      <c r="H38" s="68"/>
    </row>
    <row r="39" spans="1:10" ht="15" x14ac:dyDescent="0.2">
      <c r="G39" s="69"/>
      <c r="H39" s="69"/>
    </row>
    <row r="40" spans="1:10" ht="18" x14ac:dyDescent="0.25">
      <c r="G40" s="70"/>
      <c r="H40" s="70"/>
    </row>
    <row r="41" spans="1:10" ht="18" x14ac:dyDescent="0.25">
      <c r="G41" s="71"/>
      <c r="H41" s="71"/>
    </row>
    <row r="42" spans="1:10" ht="18" x14ac:dyDescent="0.25">
      <c r="G42" s="72"/>
      <c r="H42" s="72"/>
    </row>
    <row r="43" spans="1:10" x14ac:dyDescent="0.2">
      <c r="G43" s="64"/>
    </row>
    <row r="44" spans="1:10" x14ac:dyDescent="0.2">
      <c r="G44" s="67"/>
      <c r="H44" s="68"/>
    </row>
    <row r="45" spans="1:10" ht="18" x14ac:dyDescent="0.25">
      <c r="G45" s="71"/>
      <c r="H45" s="71"/>
    </row>
    <row r="46" spans="1:10" ht="18" x14ac:dyDescent="0.25">
      <c r="G46" s="73"/>
      <c r="H46" s="73"/>
      <c r="J46" s="74"/>
    </row>
  </sheetData>
  <mergeCells count="18">
    <mergeCell ref="A3:C3"/>
    <mergeCell ref="A4:B4"/>
    <mergeCell ref="A5:A6"/>
    <mergeCell ref="A8:C8"/>
    <mergeCell ref="A11:C11"/>
    <mergeCell ref="A14:C14"/>
    <mergeCell ref="A21:C21"/>
    <mergeCell ref="A32:B32"/>
    <mergeCell ref="A34:C34"/>
    <mergeCell ref="A36:H37"/>
    <mergeCell ref="A16:C16"/>
    <mergeCell ref="A23:C23"/>
    <mergeCell ref="A25:C25"/>
    <mergeCell ref="A26:C26"/>
    <mergeCell ref="A27:C27"/>
    <mergeCell ref="A28:C28"/>
    <mergeCell ref="A30:C30"/>
    <mergeCell ref="A29:C29"/>
  </mergeCells>
  <printOptions horizontalCentered="1"/>
  <pageMargins left="0.78740157480314965" right="0.78740157480314965" top="0.6692913385826772" bottom="0.86614173228346458" header="0.27559055118110237" footer="0.39370078740157483"/>
  <pageSetup paperSize="9" scale="50" firstPageNumber="111" orientation="landscape" useFirstPageNumber="1" r:id="rId1"/>
  <headerFooter alignWithMargins="0">
    <oddFooter>&amp;L&amp;"Arial,Kurzíva"Zastupitelstvo Olomouckého kraje 18-12-2017
6. - Rozpočet Olomouckého kraje 2018 - návrh rozpočtu
Příloha č. 5b) Projekty spolufinancované z evropských fondů a národních fondů&amp;R&amp;"Arial,Kurzíva"&amp;12Strana &amp;P (celkem 171)</oddFooter>
  </headerFooter>
  <ignoredErrors>
    <ignoredError sqref="F24:G24 D24"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82"/>
  <sheetViews>
    <sheetView showGridLines="0" view="pageBreakPreview" zoomScale="80" zoomScaleNormal="70" zoomScaleSheetLayoutView="80" workbookViewId="0"/>
  </sheetViews>
  <sheetFormatPr defaultColWidth="9.140625" defaultRowHeight="12.75" outlineLevelCol="1" x14ac:dyDescent="0.2"/>
  <cols>
    <col min="1" max="1" width="5.42578125" style="1" customWidth="1"/>
    <col min="2" max="2" width="5.7109375" style="1" hidden="1" customWidth="1"/>
    <col min="3" max="3" width="7.7109375" style="1" hidden="1" customWidth="1" outlineLevel="1"/>
    <col min="4" max="4" width="7.28515625" style="1" hidden="1" customWidth="1" outlineLevel="1"/>
    <col min="5" max="5" width="7.28515625" style="1" customWidth="1" outlineLevel="1"/>
    <col min="6" max="6" width="17.7109375" style="1" hidden="1" customWidth="1" outlineLevel="1"/>
    <col min="7" max="7" width="50.7109375" style="1" customWidth="1" collapsed="1"/>
    <col min="8" max="8" width="60.42578125" style="1" customWidth="1"/>
    <col min="9" max="9" width="7.140625" style="1" customWidth="1"/>
    <col min="10" max="10" width="14.7109375" style="4" customWidth="1"/>
    <col min="11" max="11" width="14.28515625" style="3" customWidth="1"/>
    <col min="12" max="13" width="13.5703125" style="3" customWidth="1"/>
    <col min="14" max="14" width="13.7109375" style="3" customWidth="1"/>
    <col min="15" max="15" width="12.42578125" style="3" customWidth="1"/>
    <col min="16" max="16" width="14.85546875" style="3" customWidth="1"/>
    <col min="17" max="17" width="17.140625" style="3" customWidth="1"/>
    <col min="18" max="19" width="14.7109375" style="3" hidden="1" customWidth="1"/>
    <col min="20" max="20" width="14.85546875" style="3" customWidth="1"/>
    <col min="21" max="22" width="14.7109375" style="3" hidden="1" customWidth="1"/>
    <col min="23" max="23" width="14.42578125" style="3" customWidth="1"/>
    <col min="24" max="24" width="22.7109375" style="2" customWidth="1"/>
    <col min="25" max="16384" width="9.140625" style="1"/>
  </cols>
  <sheetData>
    <row r="1" spans="1:25" ht="18" x14ac:dyDescent="0.25">
      <c r="A1" s="164" t="s">
        <v>321</v>
      </c>
      <c r="B1" s="165"/>
      <c r="C1" s="165"/>
      <c r="D1" s="165"/>
      <c r="E1" s="165"/>
      <c r="F1" s="166"/>
      <c r="G1" s="167"/>
      <c r="H1" s="168"/>
      <c r="I1" s="165"/>
      <c r="K1" s="169"/>
      <c r="N1" s="170"/>
      <c r="O1" s="170"/>
      <c r="Q1" s="170"/>
      <c r="R1" s="170"/>
      <c r="S1" s="170"/>
      <c r="T1" s="38"/>
      <c r="U1" s="35"/>
      <c r="V1" s="1"/>
      <c r="W1" s="1"/>
      <c r="X1" s="1"/>
    </row>
    <row r="2" spans="1:25" ht="15.75" x14ac:dyDescent="0.25">
      <c r="A2" s="253" t="s">
        <v>274</v>
      </c>
      <c r="B2" s="117"/>
      <c r="D2" s="117"/>
      <c r="E2" s="171"/>
      <c r="F2" s="172"/>
      <c r="G2" s="253" t="s">
        <v>21</v>
      </c>
      <c r="H2" s="173" t="s">
        <v>322</v>
      </c>
      <c r="I2" s="175"/>
      <c r="K2" s="169"/>
      <c r="N2" s="37"/>
      <c r="O2" s="37"/>
      <c r="Q2" s="37"/>
      <c r="R2" s="37"/>
      <c r="S2" s="37"/>
      <c r="T2" s="36"/>
      <c r="U2" s="35"/>
      <c r="V2" s="1"/>
      <c r="W2" s="1"/>
      <c r="X2" s="1"/>
    </row>
    <row r="3" spans="1:25" ht="17.25" customHeight="1" x14ac:dyDescent="0.35">
      <c r="A3" s="126"/>
      <c r="B3" s="117"/>
      <c r="D3" s="117"/>
      <c r="E3" s="89"/>
      <c r="F3" s="89"/>
      <c r="G3" s="251" t="s">
        <v>20</v>
      </c>
      <c r="H3" s="89"/>
      <c r="I3" s="89"/>
      <c r="J3" s="89"/>
      <c r="K3" s="90"/>
      <c r="L3" s="89"/>
      <c r="M3" s="90"/>
      <c r="N3" s="89"/>
      <c r="O3" s="89"/>
      <c r="P3" s="89"/>
      <c r="Q3" s="89"/>
      <c r="R3" s="89"/>
      <c r="S3" s="89"/>
      <c r="T3" s="91"/>
      <c r="U3" s="89"/>
      <c r="V3" s="89"/>
      <c r="X3" s="36"/>
      <c r="Y3" s="35"/>
    </row>
    <row r="4" spans="1:25" ht="17.25" customHeight="1" x14ac:dyDescent="0.35">
      <c r="A4" s="126"/>
      <c r="B4" s="117"/>
      <c r="C4" s="251"/>
      <c r="D4" s="117"/>
      <c r="E4" s="89"/>
      <c r="F4" s="89"/>
      <c r="G4" s="89"/>
      <c r="H4" s="89"/>
      <c r="I4" s="89"/>
      <c r="J4" s="89"/>
      <c r="K4" s="90"/>
      <c r="L4" s="89"/>
      <c r="M4" s="90"/>
      <c r="N4" s="89"/>
      <c r="O4" s="89"/>
      <c r="P4" s="89"/>
      <c r="Q4" s="89"/>
      <c r="R4" s="89"/>
      <c r="S4" s="89"/>
      <c r="T4" s="91"/>
      <c r="U4" s="89"/>
      <c r="V4" s="89"/>
      <c r="W4" s="91" t="s">
        <v>72</v>
      </c>
      <c r="X4" s="36"/>
      <c r="Y4" s="35"/>
    </row>
    <row r="5" spans="1:25" ht="25.5" customHeight="1" x14ac:dyDescent="0.2">
      <c r="A5" s="358" t="s">
        <v>390</v>
      </c>
      <c r="B5" s="359"/>
      <c r="C5" s="359"/>
      <c r="D5" s="359"/>
      <c r="E5" s="359"/>
      <c r="F5" s="359"/>
      <c r="G5" s="359"/>
      <c r="H5" s="359"/>
      <c r="I5" s="359"/>
      <c r="J5" s="359"/>
      <c r="K5" s="359"/>
      <c r="L5" s="359"/>
      <c r="M5" s="359"/>
      <c r="N5" s="359"/>
      <c r="O5" s="359"/>
      <c r="P5" s="359"/>
      <c r="Q5" s="359"/>
      <c r="R5" s="359"/>
      <c r="S5" s="359"/>
      <c r="T5" s="359"/>
      <c r="U5" s="359"/>
      <c r="V5" s="358"/>
      <c r="W5" s="359"/>
      <c r="X5" s="34"/>
    </row>
    <row r="6" spans="1:25" ht="25.5" customHeight="1" x14ac:dyDescent="0.2">
      <c r="A6" s="360" t="s">
        <v>19</v>
      </c>
      <c r="B6" s="360" t="s">
        <v>18</v>
      </c>
      <c r="C6" s="361" t="s">
        <v>16</v>
      </c>
      <c r="D6" s="361" t="s">
        <v>15</v>
      </c>
      <c r="E6" s="361" t="s">
        <v>253</v>
      </c>
      <c r="F6" s="361" t="s">
        <v>17</v>
      </c>
      <c r="G6" s="361" t="s">
        <v>14</v>
      </c>
      <c r="H6" s="350" t="s">
        <v>13</v>
      </c>
      <c r="I6" s="364" t="s">
        <v>12</v>
      </c>
      <c r="J6" s="350" t="s">
        <v>11</v>
      </c>
      <c r="K6" s="350" t="s">
        <v>10</v>
      </c>
      <c r="L6" s="351" t="s">
        <v>9</v>
      </c>
      <c r="M6" s="351" t="s">
        <v>8</v>
      </c>
      <c r="N6" s="350" t="s">
        <v>7</v>
      </c>
      <c r="O6" s="353" t="s">
        <v>155</v>
      </c>
      <c r="P6" s="354" t="s">
        <v>5</v>
      </c>
      <c r="Q6" s="354" t="s">
        <v>225</v>
      </c>
      <c r="R6" s="334"/>
      <c r="S6" s="334"/>
      <c r="T6" s="354" t="s">
        <v>429</v>
      </c>
      <c r="U6" s="332"/>
      <c r="V6" s="333"/>
      <c r="W6" s="353" t="s">
        <v>167</v>
      </c>
      <c r="X6" s="395" t="s">
        <v>6</v>
      </c>
    </row>
    <row r="7" spans="1:25" ht="58.7" customHeight="1" x14ac:dyDescent="0.2">
      <c r="A7" s="360"/>
      <c r="B7" s="360"/>
      <c r="C7" s="361"/>
      <c r="D7" s="361"/>
      <c r="E7" s="361"/>
      <c r="F7" s="361"/>
      <c r="G7" s="361"/>
      <c r="H7" s="350"/>
      <c r="I7" s="364"/>
      <c r="J7" s="350"/>
      <c r="K7" s="350"/>
      <c r="L7" s="352"/>
      <c r="M7" s="352"/>
      <c r="N7" s="350"/>
      <c r="O7" s="353"/>
      <c r="P7" s="355"/>
      <c r="Q7" s="355"/>
      <c r="R7" s="224" t="s">
        <v>163</v>
      </c>
      <c r="S7" s="224" t="s">
        <v>164</v>
      </c>
      <c r="T7" s="355"/>
      <c r="U7" s="335" t="s">
        <v>165</v>
      </c>
      <c r="V7" s="224" t="s">
        <v>166</v>
      </c>
      <c r="W7" s="353"/>
      <c r="X7" s="395"/>
    </row>
    <row r="8" spans="1:25" s="30" customFormat="1" ht="25.5" customHeight="1" x14ac:dyDescent="0.3">
      <c r="A8" s="101" t="s">
        <v>3</v>
      </c>
      <c r="B8" s="102"/>
      <c r="C8" s="102"/>
      <c r="D8" s="102"/>
      <c r="E8" s="102"/>
      <c r="F8" s="102"/>
      <c r="G8" s="102"/>
      <c r="H8" s="102"/>
      <c r="I8" s="102"/>
      <c r="J8" s="102"/>
      <c r="K8" s="92">
        <f>SUM(K9:K13)</f>
        <v>80568</v>
      </c>
      <c r="L8" s="92">
        <f>SUM(L9:L13)</f>
        <v>65278</v>
      </c>
      <c r="M8" s="92">
        <f>SUM(M9:M13)</f>
        <v>15290</v>
      </c>
      <c r="N8" s="92"/>
      <c r="O8" s="92">
        <f>SUM(O9:O13)</f>
        <v>2228</v>
      </c>
      <c r="P8" s="93">
        <f>SUM(P9:P13)</f>
        <v>9586</v>
      </c>
      <c r="Q8" s="93">
        <f>SUM(Q9:Q13)</f>
        <v>3131</v>
      </c>
      <c r="R8" s="93"/>
      <c r="S8" s="93"/>
      <c r="T8" s="93">
        <f>SUM(T9:T13)</f>
        <v>6455</v>
      </c>
      <c r="U8" s="93"/>
      <c r="V8" s="93"/>
      <c r="W8" s="92">
        <f>SUM(W9:W13)</f>
        <v>68754</v>
      </c>
      <c r="X8" s="31"/>
    </row>
    <row r="9" spans="1:25" s="26" customFormat="1" ht="49.5" customHeight="1" x14ac:dyDescent="0.2">
      <c r="A9" s="306">
        <v>1</v>
      </c>
      <c r="B9" s="306" t="s">
        <v>29</v>
      </c>
      <c r="C9" s="306">
        <v>3529</v>
      </c>
      <c r="D9" s="306">
        <v>6121</v>
      </c>
      <c r="E9" s="306">
        <v>61</v>
      </c>
      <c r="F9" s="307">
        <v>60005101088</v>
      </c>
      <c r="G9" s="43" t="s">
        <v>376</v>
      </c>
      <c r="H9" s="82" t="s">
        <v>377</v>
      </c>
      <c r="I9" s="45"/>
      <c r="J9" s="45" t="s">
        <v>2</v>
      </c>
      <c r="K9" s="305">
        <f>7695</f>
        <v>7695</v>
      </c>
      <c r="L9" s="305">
        <v>1882</v>
      </c>
      <c r="M9" s="305">
        <f>K9-L9</f>
        <v>5813</v>
      </c>
      <c r="N9" s="48">
        <v>2018</v>
      </c>
      <c r="O9" s="40">
        <v>194</v>
      </c>
      <c r="P9" s="303">
        <f t="shared" ref="P9:P11" si="0">Q9+T9</f>
        <v>7501</v>
      </c>
      <c r="Q9" s="40">
        <f>SUM(R9:S9)</f>
        <v>1882</v>
      </c>
      <c r="R9" s="40">
        <v>1882</v>
      </c>
      <c r="S9" s="40">
        <v>0</v>
      </c>
      <c r="T9" s="304">
        <f>SUM(U9:V9)</f>
        <v>5619</v>
      </c>
      <c r="U9" s="40">
        <f>2823-194</f>
        <v>2629</v>
      </c>
      <c r="V9" s="40">
        <v>2990</v>
      </c>
      <c r="W9" s="304">
        <f t="shared" ref="W9:W11" si="1">K9-O9-P9</f>
        <v>0</v>
      </c>
      <c r="X9" s="53"/>
    </row>
    <row r="10" spans="1:25" s="26" customFormat="1" ht="51.75" customHeight="1" x14ac:dyDescent="0.2">
      <c r="A10" s="306">
        <v>2</v>
      </c>
      <c r="B10" s="306" t="s">
        <v>29</v>
      </c>
      <c r="C10" s="306">
        <v>3529</v>
      </c>
      <c r="D10" s="306">
        <v>6121</v>
      </c>
      <c r="E10" s="306">
        <v>61</v>
      </c>
      <c r="F10" s="307">
        <v>60005101257</v>
      </c>
      <c r="G10" s="43" t="s">
        <v>378</v>
      </c>
      <c r="H10" s="82" t="s">
        <v>379</v>
      </c>
      <c r="I10" s="45"/>
      <c r="J10" s="45" t="s">
        <v>2</v>
      </c>
      <c r="K10" s="305">
        <v>1785</v>
      </c>
      <c r="L10" s="305">
        <v>1249</v>
      </c>
      <c r="M10" s="305">
        <f>K10-L10</f>
        <v>536</v>
      </c>
      <c r="N10" s="48">
        <v>2018</v>
      </c>
      <c r="O10" s="40">
        <v>0</v>
      </c>
      <c r="P10" s="303">
        <f t="shared" si="0"/>
        <v>1785</v>
      </c>
      <c r="Q10" s="40">
        <f>SUM(R10:S10)</f>
        <v>1249</v>
      </c>
      <c r="R10" s="40">
        <v>1249</v>
      </c>
      <c r="S10" s="40">
        <v>0</v>
      </c>
      <c r="T10" s="304">
        <f>SUM(U10:V10)</f>
        <v>536</v>
      </c>
      <c r="U10" s="40">
        <v>536</v>
      </c>
      <c r="V10" s="40">
        <v>0</v>
      </c>
      <c r="W10" s="304">
        <f t="shared" si="1"/>
        <v>0</v>
      </c>
      <c r="X10" s="53"/>
    </row>
    <row r="11" spans="1:25" ht="75" x14ac:dyDescent="0.2">
      <c r="A11" s="25">
        <v>3</v>
      </c>
      <c r="B11" s="25" t="s">
        <v>29</v>
      </c>
      <c r="C11" s="25">
        <v>3533</v>
      </c>
      <c r="D11" s="25">
        <v>6121</v>
      </c>
      <c r="E11" s="222">
        <v>61</v>
      </c>
      <c r="F11" s="47">
        <v>60005101175</v>
      </c>
      <c r="G11" s="46" t="s">
        <v>162</v>
      </c>
      <c r="H11" s="81" t="s">
        <v>188</v>
      </c>
      <c r="I11" s="45"/>
      <c r="J11" s="45" t="s">
        <v>2</v>
      </c>
      <c r="K11" s="42">
        <v>17798</v>
      </c>
      <c r="L11" s="42">
        <v>15508</v>
      </c>
      <c r="M11" s="42">
        <f>K11-L11</f>
        <v>2290</v>
      </c>
      <c r="N11" s="48">
        <v>2019</v>
      </c>
      <c r="O11" s="40">
        <v>566</v>
      </c>
      <c r="P11" s="41">
        <f t="shared" si="0"/>
        <v>100</v>
      </c>
      <c r="Q11" s="40">
        <f t="shared" ref="Q11:Q12" si="2">SUM(R11:S11)</f>
        <v>0</v>
      </c>
      <c r="R11" s="40"/>
      <c r="S11" s="40"/>
      <c r="T11" s="239">
        <f t="shared" ref="T11:T12" si="3">SUM(U11:V11)</f>
        <v>100</v>
      </c>
      <c r="U11" s="40">
        <v>100</v>
      </c>
      <c r="V11" s="40"/>
      <c r="W11" s="39">
        <f t="shared" si="1"/>
        <v>17132</v>
      </c>
      <c r="X11" s="53"/>
    </row>
    <row r="12" spans="1:25" ht="84.75" customHeight="1" x14ac:dyDescent="0.2">
      <c r="A12" s="25">
        <v>4</v>
      </c>
      <c r="B12" s="25" t="s">
        <v>29</v>
      </c>
      <c r="C12" s="25">
        <v>3533</v>
      </c>
      <c r="D12" s="25">
        <v>6121</v>
      </c>
      <c r="E12" s="222">
        <v>61</v>
      </c>
      <c r="F12" s="47">
        <v>60005101184</v>
      </c>
      <c r="G12" s="49" t="s">
        <v>159</v>
      </c>
      <c r="H12" s="81" t="s">
        <v>189</v>
      </c>
      <c r="I12" s="45"/>
      <c r="J12" s="45" t="s">
        <v>2</v>
      </c>
      <c r="K12" s="42">
        <v>26727</v>
      </c>
      <c r="L12" s="42">
        <v>23352</v>
      </c>
      <c r="M12" s="42">
        <f>K12-L12</f>
        <v>3375</v>
      </c>
      <c r="N12" s="48">
        <v>2019</v>
      </c>
      <c r="O12" s="40">
        <v>779</v>
      </c>
      <c r="P12" s="41">
        <f>Q12+T12</f>
        <v>100</v>
      </c>
      <c r="Q12" s="40">
        <f t="shared" si="2"/>
        <v>0</v>
      </c>
      <c r="R12" s="40"/>
      <c r="S12" s="40"/>
      <c r="T12" s="239">
        <f t="shared" si="3"/>
        <v>100</v>
      </c>
      <c r="U12" s="40">
        <v>100</v>
      </c>
      <c r="V12" s="40"/>
      <c r="W12" s="39">
        <f>K12-O12-P12</f>
        <v>25848</v>
      </c>
      <c r="X12" s="53"/>
    </row>
    <row r="13" spans="1:25" ht="75" x14ac:dyDescent="0.2">
      <c r="A13" s="25">
        <v>5</v>
      </c>
      <c r="B13" s="25" t="s">
        <v>30</v>
      </c>
      <c r="C13" s="25">
        <v>3533</v>
      </c>
      <c r="D13" s="25">
        <v>6121</v>
      </c>
      <c r="E13" s="222">
        <v>61</v>
      </c>
      <c r="F13" s="47">
        <v>60005101185</v>
      </c>
      <c r="G13" s="49" t="s">
        <v>160</v>
      </c>
      <c r="H13" s="81" t="s">
        <v>190</v>
      </c>
      <c r="I13" s="45"/>
      <c r="J13" s="45" t="s">
        <v>2</v>
      </c>
      <c r="K13" s="42">
        <v>26563</v>
      </c>
      <c r="L13" s="42">
        <v>23287</v>
      </c>
      <c r="M13" s="42">
        <f>K13-L13</f>
        <v>3276</v>
      </c>
      <c r="N13" s="48">
        <v>2019</v>
      </c>
      <c r="O13" s="40">
        <v>689</v>
      </c>
      <c r="P13" s="41">
        <f t="shared" ref="P13" si="4">Q13+T13</f>
        <v>100</v>
      </c>
      <c r="Q13" s="40">
        <f t="shared" ref="Q13" si="5">SUM(R13:S13)</f>
        <v>0</v>
      </c>
      <c r="R13" s="40"/>
      <c r="S13" s="40"/>
      <c r="T13" s="239">
        <f t="shared" ref="T13" si="6">SUM(U13:V13)</f>
        <v>100</v>
      </c>
      <c r="U13" s="40">
        <v>100</v>
      </c>
      <c r="V13" s="40"/>
      <c r="W13" s="39">
        <f>K13-O13-P13</f>
        <v>25774</v>
      </c>
      <c r="X13" s="53"/>
    </row>
    <row r="14" spans="1:25" s="30" customFormat="1" ht="25.5" customHeight="1" x14ac:dyDescent="0.3">
      <c r="A14" s="103" t="s">
        <v>168</v>
      </c>
      <c r="B14" s="104"/>
      <c r="C14" s="104"/>
      <c r="D14" s="104"/>
      <c r="E14" s="104"/>
      <c r="F14" s="104"/>
      <c r="G14" s="104"/>
      <c r="H14" s="104"/>
      <c r="I14" s="104"/>
      <c r="J14" s="95"/>
      <c r="K14" s="95">
        <f>SUM(K15:K15)</f>
        <v>25000</v>
      </c>
      <c r="L14" s="95">
        <f>SUM(L15:L15)</f>
        <v>0</v>
      </c>
      <c r="M14" s="95">
        <f>SUM(M15:M15)</f>
        <v>0</v>
      </c>
      <c r="N14" s="316"/>
      <c r="O14" s="95">
        <f>SUM(O15:O15)</f>
        <v>17</v>
      </c>
      <c r="P14" s="95">
        <f>SUM(P15:P15)</f>
        <v>1000</v>
      </c>
      <c r="Q14" s="95">
        <f>SUM(Q15:Q15)</f>
        <v>0</v>
      </c>
      <c r="R14" s="95">
        <f t="shared" ref="R14:V14" si="7">SUM(R15:R15)</f>
        <v>0</v>
      </c>
      <c r="S14" s="95">
        <f t="shared" si="7"/>
        <v>0</v>
      </c>
      <c r="T14" s="95">
        <f>SUM(T15:T15)</f>
        <v>1000</v>
      </c>
      <c r="U14" s="95">
        <f t="shared" si="7"/>
        <v>1000</v>
      </c>
      <c r="V14" s="95">
        <f t="shared" si="7"/>
        <v>0</v>
      </c>
      <c r="W14" s="95">
        <f>SUM(W15:W15)</f>
        <v>23983</v>
      </c>
      <c r="X14" s="108"/>
    </row>
    <row r="15" spans="1:25" ht="81" customHeight="1" x14ac:dyDescent="0.2">
      <c r="A15" s="25">
        <v>1</v>
      </c>
      <c r="B15" s="25" t="s">
        <v>33</v>
      </c>
      <c r="C15" s="25">
        <v>3533</v>
      </c>
      <c r="D15" s="25">
        <v>6121</v>
      </c>
      <c r="E15" s="222">
        <v>61</v>
      </c>
      <c r="F15" s="47">
        <v>60005101186</v>
      </c>
      <c r="G15" s="46" t="s">
        <v>161</v>
      </c>
      <c r="H15" s="81" t="s">
        <v>191</v>
      </c>
      <c r="I15" s="45"/>
      <c r="J15" s="45" t="s">
        <v>95</v>
      </c>
      <c r="K15" s="42">
        <v>25000</v>
      </c>
      <c r="L15" s="42">
        <v>0</v>
      </c>
      <c r="M15" s="42">
        <v>0</v>
      </c>
      <c r="N15" s="48" t="s">
        <v>136</v>
      </c>
      <c r="O15" s="40">
        <v>17</v>
      </c>
      <c r="P15" s="41">
        <f>Q15+T15</f>
        <v>1000</v>
      </c>
      <c r="Q15" s="40">
        <f>SUM(R15:S15)</f>
        <v>0</v>
      </c>
      <c r="R15" s="40"/>
      <c r="S15" s="40"/>
      <c r="T15" s="239">
        <f>SUM(U15:V15)</f>
        <v>1000</v>
      </c>
      <c r="U15" s="40">
        <v>1000</v>
      </c>
      <c r="V15" s="40"/>
      <c r="W15" s="39">
        <f>K15-O15-P15</f>
        <v>23983</v>
      </c>
      <c r="X15" s="53"/>
    </row>
    <row r="16" spans="1:25" ht="35.25" customHeight="1" x14ac:dyDescent="0.2">
      <c r="A16" s="87" t="s">
        <v>409</v>
      </c>
      <c r="B16" s="88"/>
      <c r="C16" s="88"/>
      <c r="D16" s="88"/>
      <c r="E16" s="220"/>
      <c r="F16" s="88"/>
      <c r="G16" s="88"/>
      <c r="H16" s="318"/>
      <c r="I16" s="318"/>
      <c r="J16" s="319"/>
      <c r="K16" s="23">
        <f>K8+K14</f>
        <v>105568</v>
      </c>
      <c r="L16" s="23">
        <f t="shared" ref="L16:W16" si="8">L8+L14</f>
        <v>65278</v>
      </c>
      <c r="M16" s="23">
        <f t="shared" si="8"/>
        <v>15290</v>
      </c>
      <c r="N16" s="23"/>
      <c r="O16" s="23">
        <f t="shared" si="8"/>
        <v>2245</v>
      </c>
      <c r="P16" s="23">
        <f t="shared" si="8"/>
        <v>10586</v>
      </c>
      <c r="Q16" s="23">
        <f t="shared" si="8"/>
        <v>3131</v>
      </c>
      <c r="R16" s="23">
        <f t="shared" si="8"/>
        <v>0</v>
      </c>
      <c r="S16" s="23">
        <f t="shared" si="8"/>
        <v>0</v>
      </c>
      <c r="T16" s="23">
        <f t="shared" si="8"/>
        <v>7455</v>
      </c>
      <c r="U16" s="23">
        <f t="shared" si="8"/>
        <v>1000</v>
      </c>
      <c r="V16" s="23">
        <f t="shared" si="8"/>
        <v>0</v>
      </c>
      <c r="W16" s="23">
        <f t="shared" si="8"/>
        <v>92737</v>
      </c>
      <c r="X16" s="21"/>
    </row>
    <row r="17" spans="1:25" s="3" customFormat="1" x14ac:dyDescent="0.2">
      <c r="A17" s="4"/>
      <c r="B17" s="4"/>
      <c r="C17" s="4"/>
      <c r="D17" s="4"/>
      <c r="E17" s="4"/>
      <c r="F17" s="4"/>
      <c r="G17" s="20"/>
      <c r="H17" s="4"/>
      <c r="I17" s="19"/>
      <c r="J17" s="18"/>
      <c r="K17" s="17"/>
      <c r="L17" s="17"/>
      <c r="M17" s="17"/>
      <c r="N17" s="16"/>
      <c r="O17" s="16"/>
      <c r="X17" s="2"/>
      <c r="Y17" s="1"/>
    </row>
    <row r="18" spans="1:25" s="3" customFormat="1" x14ac:dyDescent="0.2">
      <c r="A18" s="4"/>
      <c r="B18" s="4"/>
      <c r="C18" s="4"/>
      <c r="D18" s="4"/>
      <c r="E18" s="4"/>
      <c r="F18" s="4"/>
      <c r="G18" s="4"/>
      <c r="H18" s="4"/>
      <c r="I18" s="15"/>
      <c r="J18" s="6"/>
      <c r="K18" s="5"/>
      <c r="L18" s="5"/>
      <c r="M18" s="5"/>
      <c r="X18" s="2"/>
      <c r="Y18" s="1"/>
    </row>
    <row r="19" spans="1:25" s="3" customFormat="1" x14ac:dyDescent="0.2">
      <c r="A19" s="4"/>
      <c r="B19" s="4"/>
      <c r="C19" s="4"/>
      <c r="D19" s="4"/>
      <c r="E19" s="4"/>
      <c r="F19" s="4"/>
      <c r="G19" s="4"/>
      <c r="H19" s="4"/>
      <c r="I19" s="15"/>
      <c r="J19" s="6"/>
      <c r="K19" s="5"/>
      <c r="L19" s="5"/>
      <c r="M19" s="5"/>
      <c r="X19" s="2"/>
      <c r="Y19" s="1"/>
    </row>
    <row r="20" spans="1:25" s="3" customFormat="1" x14ac:dyDescent="0.2">
      <c r="A20" s="4"/>
      <c r="B20" s="4"/>
      <c r="C20" s="4"/>
      <c r="D20" s="4"/>
      <c r="E20" s="4"/>
      <c r="F20" s="4"/>
      <c r="G20" s="4"/>
      <c r="H20" s="4"/>
      <c r="I20" s="1"/>
      <c r="J20" s="4"/>
      <c r="K20" s="5"/>
      <c r="L20" s="5"/>
      <c r="M20" s="5"/>
      <c r="X20" s="2"/>
      <c r="Y20" s="1"/>
    </row>
    <row r="21" spans="1:25" s="3" customFormat="1" x14ac:dyDescent="0.2">
      <c r="A21" s="4"/>
      <c r="B21" s="4"/>
      <c r="C21" s="4"/>
      <c r="D21" s="4"/>
      <c r="E21" s="4"/>
      <c r="F21" s="4"/>
      <c r="G21" s="4"/>
      <c r="H21" s="4"/>
      <c r="I21" s="1"/>
      <c r="J21" s="4"/>
      <c r="K21" s="5"/>
      <c r="L21" s="5"/>
      <c r="M21" s="5"/>
      <c r="X21" s="2"/>
      <c r="Y21" s="1"/>
    </row>
    <row r="22" spans="1:25" s="3" customFormat="1" x14ac:dyDescent="0.2">
      <c r="A22" s="4"/>
      <c r="B22" s="4"/>
      <c r="C22" s="4"/>
      <c r="D22" s="4"/>
      <c r="E22" s="4"/>
      <c r="F22" s="4"/>
      <c r="G22" s="4"/>
      <c r="H22" s="4"/>
      <c r="I22" s="1"/>
      <c r="J22" s="4"/>
      <c r="K22" s="5"/>
      <c r="L22" s="5"/>
      <c r="M22" s="5"/>
      <c r="X22" s="2"/>
      <c r="Y22" s="1"/>
    </row>
    <row r="23" spans="1:25" s="3" customFormat="1" x14ac:dyDescent="0.2">
      <c r="A23" s="4"/>
      <c r="B23" s="4"/>
      <c r="C23" s="4"/>
      <c r="D23" s="4"/>
      <c r="E23" s="4"/>
      <c r="F23" s="4"/>
      <c r="G23" s="4"/>
      <c r="H23" s="4"/>
      <c r="I23" s="1"/>
      <c r="J23" s="4"/>
      <c r="K23" s="5"/>
      <c r="L23" s="5"/>
      <c r="M23" s="5"/>
      <c r="X23" s="2"/>
      <c r="Y23" s="1"/>
    </row>
    <row r="24" spans="1:25" s="3" customFormat="1" x14ac:dyDescent="0.2">
      <c r="A24" s="4"/>
      <c r="B24" s="4"/>
      <c r="C24" s="4"/>
      <c r="D24" s="4"/>
      <c r="E24" s="4"/>
      <c r="F24" s="4"/>
      <c r="G24" s="4"/>
      <c r="H24" s="4"/>
      <c r="I24" s="1"/>
      <c r="J24" s="4"/>
      <c r="K24" s="5"/>
      <c r="L24" s="5"/>
      <c r="M24" s="5"/>
      <c r="X24" s="2"/>
      <c r="Y24" s="1"/>
    </row>
    <row r="25" spans="1:25" s="3" customFormat="1" x14ac:dyDescent="0.2">
      <c r="A25" s="4"/>
      <c r="B25" s="4"/>
      <c r="C25" s="4"/>
      <c r="D25" s="4"/>
      <c r="E25" s="4"/>
      <c r="F25" s="4"/>
      <c r="G25" s="4"/>
      <c r="H25" s="4"/>
      <c r="I25" s="1"/>
      <c r="J25" s="4"/>
      <c r="K25" s="5"/>
      <c r="L25" s="5"/>
      <c r="M25" s="5"/>
      <c r="X25" s="2"/>
      <c r="Y25" s="1"/>
    </row>
    <row r="26" spans="1:25" s="3" customFormat="1" x14ac:dyDescent="0.2">
      <c r="A26" s="4"/>
      <c r="B26" s="4"/>
      <c r="C26" s="4"/>
      <c r="D26" s="4"/>
      <c r="E26" s="4"/>
      <c r="F26" s="4"/>
      <c r="G26" s="4"/>
      <c r="H26" s="4"/>
      <c r="I26" s="1"/>
      <c r="J26" s="4"/>
      <c r="K26" s="5"/>
      <c r="L26" s="5"/>
      <c r="M26" s="5"/>
      <c r="X26" s="2"/>
      <c r="Y26" s="1"/>
    </row>
    <row r="27" spans="1:25" s="3" customFormat="1" x14ac:dyDescent="0.2">
      <c r="A27" s="4"/>
      <c r="B27" s="4"/>
      <c r="C27" s="4"/>
      <c r="D27" s="4"/>
      <c r="E27" s="4"/>
      <c r="F27" s="4"/>
      <c r="G27" s="4"/>
      <c r="H27" s="4"/>
      <c r="I27" s="1"/>
      <c r="J27" s="4"/>
      <c r="K27" s="5"/>
      <c r="L27" s="5"/>
      <c r="M27" s="5"/>
      <c r="X27" s="2"/>
      <c r="Y27" s="1"/>
    </row>
    <row r="28" spans="1:25" s="3" customFormat="1" x14ac:dyDescent="0.2">
      <c r="A28" s="4"/>
      <c r="B28" s="4"/>
      <c r="C28" s="4"/>
      <c r="D28" s="4"/>
      <c r="E28" s="4"/>
      <c r="F28" s="4"/>
      <c r="G28" s="4"/>
      <c r="H28" s="4"/>
      <c r="I28" s="1"/>
      <c r="J28" s="4"/>
      <c r="K28" s="5"/>
      <c r="L28" s="5"/>
      <c r="M28" s="5"/>
      <c r="X28" s="2"/>
      <c r="Y28" s="1"/>
    </row>
    <row r="29" spans="1:25" s="3" customFormat="1" x14ac:dyDescent="0.2">
      <c r="A29" s="4"/>
      <c r="B29" s="4"/>
      <c r="C29" s="4"/>
      <c r="D29" s="4"/>
      <c r="E29" s="4"/>
      <c r="F29" s="4"/>
      <c r="G29" s="4"/>
      <c r="H29" s="4"/>
      <c r="I29" s="1"/>
      <c r="J29" s="4"/>
      <c r="K29" s="5"/>
      <c r="L29" s="5"/>
      <c r="M29" s="5"/>
      <c r="X29" s="2"/>
      <c r="Y29" s="1"/>
    </row>
    <row r="30" spans="1:25" s="3" customFormat="1" x14ac:dyDescent="0.2">
      <c r="A30" s="4"/>
      <c r="B30" s="4"/>
      <c r="C30" s="4"/>
      <c r="D30" s="4"/>
      <c r="E30" s="4"/>
      <c r="F30" s="4"/>
      <c r="G30" s="4"/>
      <c r="H30" s="4"/>
      <c r="I30" s="1"/>
      <c r="J30" s="4"/>
      <c r="K30" s="5"/>
      <c r="L30" s="5"/>
      <c r="M30" s="5"/>
      <c r="X30" s="2"/>
      <c r="Y30" s="1"/>
    </row>
    <row r="31" spans="1:25" s="3" customFormat="1" x14ac:dyDescent="0.2">
      <c r="A31" s="1"/>
      <c r="B31" s="1"/>
      <c r="C31" s="1"/>
      <c r="D31" s="1"/>
      <c r="E31" s="1"/>
      <c r="F31" s="1"/>
      <c r="G31" s="1"/>
      <c r="H31" s="1"/>
      <c r="I31" s="1"/>
      <c r="J31" s="4"/>
      <c r="K31" s="5"/>
      <c r="L31" s="5"/>
      <c r="M31" s="5"/>
      <c r="X31" s="2"/>
      <c r="Y31" s="1"/>
    </row>
    <row r="32" spans="1:25" s="3" customFormat="1" x14ac:dyDescent="0.2">
      <c r="A32" s="1"/>
      <c r="B32" s="1"/>
      <c r="C32" s="1"/>
      <c r="D32" s="1"/>
      <c r="E32" s="1"/>
      <c r="F32" s="1"/>
      <c r="G32" s="1"/>
      <c r="H32" s="1"/>
      <c r="I32" s="1"/>
      <c r="J32" s="4"/>
      <c r="K32" s="5"/>
      <c r="L32" s="5"/>
      <c r="M32" s="5"/>
      <c r="X32" s="2"/>
      <c r="Y32" s="1"/>
    </row>
    <row r="33" spans="1:25" s="3" customFormat="1" x14ac:dyDescent="0.2">
      <c r="A33" s="1"/>
      <c r="B33" s="1"/>
      <c r="C33" s="1"/>
      <c r="D33" s="1"/>
      <c r="E33" s="1"/>
      <c r="F33" s="1"/>
      <c r="G33" s="1"/>
      <c r="H33" s="1"/>
      <c r="I33" s="1"/>
      <c r="J33" s="4"/>
      <c r="K33" s="5"/>
      <c r="L33" s="5"/>
      <c r="M33" s="5"/>
      <c r="X33" s="2"/>
      <c r="Y33" s="1"/>
    </row>
    <row r="34" spans="1:25" s="3" customFormat="1" x14ac:dyDescent="0.2">
      <c r="A34" s="1"/>
      <c r="B34" s="1"/>
      <c r="C34" s="1"/>
      <c r="D34" s="1"/>
      <c r="E34" s="1"/>
      <c r="F34" s="1"/>
      <c r="G34" s="1"/>
      <c r="H34" s="1"/>
      <c r="I34" s="1"/>
      <c r="J34" s="4"/>
      <c r="K34" s="5"/>
      <c r="L34" s="5"/>
      <c r="M34" s="5"/>
      <c r="X34" s="2"/>
      <c r="Y34" s="1"/>
    </row>
    <row r="35" spans="1:25" s="3" customFormat="1" x14ac:dyDescent="0.2">
      <c r="A35" s="1"/>
      <c r="B35" s="1"/>
      <c r="C35" s="1"/>
      <c r="D35" s="1"/>
      <c r="E35" s="1"/>
      <c r="F35" s="1"/>
      <c r="G35" s="1"/>
      <c r="H35" s="1"/>
      <c r="I35" s="1"/>
      <c r="J35" s="4"/>
      <c r="K35" s="5"/>
      <c r="L35" s="5"/>
      <c r="M35" s="5"/>
      <c r="X35" s="2"/>
      <c r="Y35" s="1"/>
    </row>
    <row r="36" spans="1:25" s="3" customFormat="1" x14ac:dyDescent="0.2">
      <c r="A36" s="1"/>
      <c r="B36" s="1"/>
      <c r="C36" s="1"/>
      <c r="D36" s="1"/>
      <c r="E36" s="1"/>
      <c r="F36" s="1"/>
      <c r="G36" s="1"/>
      <c r="H36" s="1"/>
      <c r="I36" s="1"/>
      <c r="J36" s="4"/>
      <c r="K36" s="5"/>
      <c r="L36" s="5"/>
      <c r="M36" s="5"/>
      <c r="X36" s="2"/>
      <c r="Y36" s="1"/>
    </row>
    <row r="37" spans="1:25" s="3" customFormat="1" x14ac:dyDescent="0.2">
      <c r="A37" s="1"/>
      <c r="B37" s="1"/>
      <c r="C37" s="1"/>
      <c r="D37" s="1"/>
      <c r="E37" s="1"/>
      <c r="F37" s="1"/>
      <c r="G37" s="1"/>
      <c r="H37" s="1"/>
      <c r="I37" s="1"/>
      <c r="J37" s="4"/>
      <c r="K37" s="5"/>
      <c r="L37" s="5"/>
      <c r="M37" s="5"/>
      <c r="X37" s="2"/>
      <c r="Y37" s="1"/>
    </row>
    <row r="38" spans="1:25" s="3" customFormat="1" x14ac:dyDescent="0.2">
      <c r="A38" s="1"/>
      <c r="B38" s="1"/>
      <c r="C38" s="1"/>
      <c r="D38" s="1"/>
      <c r="E38" s="1"/>
      <c r="F38" s="1"/>
      <c r="G38" s="1"/>
      <c r="H38" s="1"/>
      <c r="I38" s="1"/>
      <c r="J38" s="4"/>
      <c r="K38" s="5"/>
      <c r="L38" s="5"/>
      <c r="M38" s="5"/>
      <c r="X38" s="2"/>
      <c r="Y38" s="1"/>
    </row>
    <row r="39" spans="1:25" s="3" customFormat="1" x14ac:dyDescent="0.2">
      <c r="A39" s="1"/>
      <c r="B39" s="1"/>
      <c r="C39" s="1"/>
      <c r="D39" s="1"/>
      <c r="E39" s="1"/>
      <c r="F39" s="1"/>
      <c r="G39" s="1"/>
      <c r="H39" s="1"/>
      <c r="I39" s="1"/>
      <c r="J39" s="4"/>
      <c r="K39" s="5"/>
      <c r="L39" s="5"/>
      <c r="M39" s="5"/>
      <c r="X39" s="2"/>
      <c r="Y39" s="1"/>
    </row>
    <row r="40" spans="1:25" s="3" customFormat="1" x14ac:dyDescent="0.2">
      <c r="A40" s="1"/>
      <c r="B40" s="1"/>
      <c r="C40" s="1"/>
      <c r="D40" s="1"/>
      <c r="E40" s="1"/>
      <c r="F40" s="1"/>
      <c r="G40" s="1"/>
      <c r="H40" s="1"/>
      <c r="I40" s="1"/>
      <c r="J40" s="4"/>
      <c r="K40" s="5"/>
      <c r="L40" s="5"/>
      <c r="M40" s="5"/>
      <c r="X40" s="2"/>
      <c r="Y40" s="1"/>
    </row>
    <row r="41" spans="1:25" s="3" customFormat="1" x14ac:dyDescent="0.2">
      <c r="A41" s="1"/>
      <c r="B41" s="1"/>
      <c r="C41" s="1"/>
      <c r="D41" s="1"/>
      <c r="E41" s="1"/>
      <c r="F41" s="1"/>
      <c r="G41" s="1"/>
      <c r="H41" s="1"/>
      <c r="I41" s="1"/>
      <c r="J41" s="4"/>
      <c r="K41" s="5"/>
      <c r="L41" s="5"/>
      <c r="M41" s="5"/>
      <c r="X41" s="2"/>
      <c r="Y41" s="1"/>
    </row>
    <row r="42" spans="1:25" s="3" customFormat="1" x14ac:dyDescent="0.2">
      <c r="A42" s="1"/>
      <c r="B42" s="1"/>
      <c r="C42" s="1"/>
      <c r="D42" s="1"/>
      <c r="E42" s="1"/>
      <c r="F42" s="1"/>
      <c r="G42" s="1"/>
      <c r="H42" s="1"/>
      <c r="I42" s="1"/>
      <c r="J42" s="4"/>
      <c r="K42" s="5"/>
      <c r="L42" s="5"/>
      <c r="M42" s="5"/>
      <c r="X42" s="2"/>
      <c r="Y42" s="1"/>
    </row>
    <row r="43" spans="1:25" s="3" customFormat="1" x14ac:dyDescent="0.2">
      <c r="A43" s="1"/>
      <c r="B43" s="1"/>
      <c r="C43" s="1"/>
      <c r="D43" s="1"/>
      <c r="E43" s="1"/>
      <c r="F43" s="1"/>
      <c r="G43" s="1"/>
      <c r="H43" s="1"/>
      <c r="I43" s="1"/>
      <c r="J43" s="4"/>
      <c r="K43" s="5"/>
      <c r="L43" s="5"/>
      <c r="M43" s="5"/>
      <c r="X43" s="2"/>
      <c r="Y43" s="1"/>
    </row>
    <row r="44" spans="1:25" s="3" customFormat="1" x14ac:dyDescent="0.2">
      <c r="A44" s="1"/>
      <c r="B44" s="1"/>
      <c r="C44" s="1"/>
      <c r="D44" s="1"/>
      <c r="E44" s="1"/>
      <c r="F44" s="1"/>
      <c r="G44" s="1"/>
      <c r="H44" s="1"/>
      <c r="I44" s="1"/>
      <c r="J44" s="4"/>
      <c r="K44" s="5"/>
      <c r="L44" s="5"/>
      <c r="M44" s="5"/>
      <c r="X44" s="2"/>
      <c r="Y44" s="1"/>
    </row>
    <row r="45" spans="1:25" s="3" customFormat="1" x14ac:dyDescent="0.2">
      <c r="A45" s="1"/>
      <c r="B45" s="1"/>
      <c r="C45" s="1"/>
      <c r="D45" s="1"/>
      <c r="E45" s="1"/>
      <c r="F45" s="1"/>
      <c r="G45" s="1"/>
      <c r="H45" s="1"/>
      <c r="I45" s="1"/>
      <c r="J45" s="4"/>
      <c r="K45" s="5"/>
      <c r="L45" s="5"/>
      <c r="M45" s="5"/>
      <c r="X45" s="2"/>
      <c r="Y45" s="1"/>
    </row>
    <row r="46" spans="1:25" s="3" customFormat="1" x14ac:dyDescent="0.2">
      <c r="A46" s="1"/>
      <c r="B46" s="1"/>
      <c r="C46" s="1"/>
      <c r="D46" s="1"/>
      <c r="E46" s="1"/>
      <c r="F46" s="1"/>
      <c r="G46" s="1"/>
      <c r="H46" s="1"/>
      <c r="I46" s="1"/>
      <c r="J46" s="4"/>
      <c r="K46" s="5"/>
      <c r="L46" s="5"/>
      <c r="M46" s="5"/>
      <c r="X46" s="2"/>
      <c r="Y46" s="1"/>
    </row>
    <row r="47" spans="1:25" s="3" customFormat="1" x14ac:dyDescent="0.2">
      <c r="A47" s="1"/>
      <c r="B47" s="1"/>
      <c r="C47" s="1"/>
      <c r="D47" s="1"/>
      <c r="E47" s="1"/>
      <c r="F47" s="1"/>
      <c r="G47" s="1"/>
      <c r="H47" s="1"/>
      <c r="I47" s="1"/>
      <c r="J47" s="4"/>
      <c r="K47" s="5"/>
      <c r="L47" s="5"/>
      <c r="M47" s="5"/>
      <c r="X47" s="2"/>
      <c r="Y47" s="1"/>
    </row>
    <row r="48" spans="1:25" s="3" customFormat="1" x14ac:dyDescent="0.2">
      <c r="A48" s="1"/>
      <c r="B48" s="1"/>
      <c r="C48" s="1"/>
      <c r="D48" s="1"/>
      <c r="E48" s="1"/>
      <c r="F48" s="1"/>
      <c r="G48" s="1"/>
      <c r="H48" s="1"/>
      <c r="I48" s="1"/>
      <c r="J48" s="4"/>
      <c r="K48" s="5"/>
      <c r="L48" s="5"/>
      <c r="M48" s="5"/>
      <c r="X48" s="2"/>
      <c r="Y48" s="1"/>
    </row>
    <row r="49" spans="1:25" s="3" customFormat="1" x14ac:dyDescent="0.2">
      <c r="A49" s="1"/>
      <c r="B49" s="1"/>
      <c r="C49" s="1"/>
      <c r="D49" s="1"/>
      <c r="E49" s="1"/>
      <c r="F49" s="1"/>
      <c r="G49" s="1"/>
      <c r="H49" s="1"/>
      <c r="I49" s="1"/>
      <c r="J49" s="4"/>
      <c r="K49" s="5"/>
      <c r="L49" s="5"/>
      <c r="M49" s="5"/>
      <c r="X49" s="2"/>
      <c r="Y49" s="1"/>
    </row>
    <row r="50" spans="1:25" s="3" customFormat="1" x14ac:dyDescent="0.2">
      <c r="A50" s="1"/>
      <c r="B50" s="1"/>
      <c r="C50" s="1"/>
      <c r="D50" s="1"/>
      <c r="E50" s="1"/>
      <c r="F50" s="1"/>
      <c r="G50" s="1"/>
      <c r="H50" s="1"/>
      <c r="I50" s="1"/>
      <c r="J50" s="4"/>
      <c r="K50" s="5"/>
      <c r="L50" s="5"/>
      <c r="M50" s="5"/>
      <c r="X50" s="2"/>
      <c r="Y50" s="1"/>
    </row>
    <row r="51" spans="1:25" s="3" customFormat="1" x14ac:dyDescent="0.2">
      <c r="A51" s="1"/>
      <c r="B51" s="1"/>
      <c r="C51" s="1"/>
      <c r="D51" s="1"/>
      <c r="E51" s="1"/>
      <c r="F51" s="1"/>
      <c r="G51" s="1"/>
      <c r="H51" s="1"/>
      <c r="I51" s="1"/>
      <c r="J51" s="4"/>
      <c r="K51" s="5"/>
      <c r="L51" s="5"/>
      <c r="M51" s="5"/>
      <c r="X51" s="2"/>
      <c r="Y51" s="1"/>
    </row>
    <row r="52" spans="1:25" s="3" customFormat="1" x14ac:dyDescent="0.2">
      <c r="A52" s="1"/>
      <c r="B52" s="1"/>
      <c r="C52" s="1"/>
      <c r="D52" s="1"/>
      <c r="E52" s="1"/>
      <c r="F52" s="1"/>
      <c r="G52" s="1"/>
      <c r="H52" s="1"/>
      <c r="I52" s="1"/>
      <c r="J52" s="4"/>
      <c r="K52" s="5"/>
      <c r="L52" s="5"/>
      <c r="M52" s="5"/>
      <c r="X52" s="2"/>
      <c r="Y52" s="1"/>
    </row>
    <row r="53" spans="1:25" s="3" customFormat="1" x14ac:dyDescent="0.2">
      <c r="A53" s="1"/>
      <c r="B53" s="1"/>
      <c r="C53" s="1"/>
      <c r="D53" s="1"/>
      <c r="E53" s="1"/>
      <c r="F53" s="1"/>
      <c r="G53" s="1"/>
      <c r="H53" s="1"/>
      <c r="I53" s="1"/>
      <c r="J53" s="4"/>
      <c r="K53" s="5"/>
      <c r="L53" s="5"/>
      <c r="M53" s="5"/>
      <c r="X53" s="2"/>
      <c r="Y53" s="1"/>
    </row>
    <row r="54" spans="1:25" s="3" customFormat="1" x14ac:dyDescent="0.2">
      <c r="A54" s="1"/>
      <c r="B54" s="1"/>
      <c r="C54" s="1"/>
      <c r="D54" s="1"/>
      <c r="E54" s="1"/>
      <c r="F54" s="1"/>
      <c r="G54" s="1"/>
      <c r="H54" s="1"/>
      <c r="I54" s="1"/>
      <c r="J54" s="4"/>
      <c r="K54" s="5"/>
      <c r="L54" s="5"/>
      <c r="M54" s="5"/>
      <c r="X54" s="2"/>
      <c r="Y54" s="1"/>
    </row>
    <row r="55" spans="1:25" s="3" customFormat="1" x14ac:dyDescent="0.2">
      <c r="A55" s="1"/>
      <c r="B55" s="1"/>
      <c r="C55" s="1"/>
      <c r="D55" s="1"/>
      <c r="E55" s="1"/>
      <c r="F55" s="1"/>
      <c r="G55" s="1"/>
      <c r="H55" s="1"/>
      <c r="I55" s="1"/>
      <c r="J55" s="4"/>
      <c r="K55" s="5"/>
      <c r="L55" s="5"/>
      <c r="M55" s="5"/>
      <c r="X55" s="2"/>
      <c r="Y55" s="1"/>
    </row>
    <row r="56" spans="1:25" s="3" customFormat="1" x14ac:dyDescent="0.2">
      <c r="A56" s="1"/>
      <c r="B56" s="1"/>
      <c r="C56" s="1"/>
      <c r="D56" s="1"/>
      <c r="E56" s="1"/>
      <c r="F56" s="1"/>
      <c r="G56" s="1"/>
      <c r="H56" s="1"/>
      <c r="I56" s="1"/>
      <c r="J56" s="4"/>
      <c r="K56" s="5"/>
      <c r="L56" s="5"/>
      <c r="M56" s="5"/>
      <c r="X56" s="2"/>
      <c r="Y56" s="1"/>
    </row>
    <row r="57" spans="1:25" s="3" customFormat="1" x14ac:dyDescent="0.2">
      <c r="A57" s="1"/>
      <c r="B57" s="1"/>
      <c r="C57" s="1"/>
      <c r="D57" s="1"/>
      <c r="E57" s="1"/>
      <c r="F57" s="1"/>
      <c r="G57" s="1"/>
      <c r="H57" s="1"/>
      <c r="I57" s="1"/>
      <c r="J57" s="4"/>
      <c r="K57" s="5"/>
      <c r="L57" s="5"/>
      <c r="M57" s="5"/>
      <c r="X57" s="2"/>
      <c r="Y57" s="1"/>
    </row>
    <row r="58" spans="1:25" s="3" customFormat="1" x14ac:dyDescent="0.2">
      <c r="A58" s="1"/>
      <c r="B58" s="1"/>
      <c r="C58" s="1"/>
      <c r="D58" s="1"/>
      <c r="E58" s="1"/>
      <c r="F58" s="1"/>
      <c r="G58" s="1"/>
      <c r="H58" s="1"/>
      <c r="I58" s="1"/>
      <c r="J58" s="4"/>
      <c r="K58" s="5"/>
      <c r="L58" s="5"/>
      <c r="M58" s="5"/>
      <c r="X58" s="2"/>
      <c r="Y58" s="1"/>
    </row>
    <row r="59" spans="1:25" s="3" customFormat="1" x14ac:dyDescent="0.2">
      <c r="A59" s="1"/>
      <c r="B59" s="1"/>
      <c r="C59" s="1"/>
      <c r="D59" s="1"/>
      <c r="E59" s="1"/>
      <c r="F59" s="1"/>
      <c r="G59" s="1"/>
      <c r="H59" s="1"/>
      <c r="I59" s="1"/>
      <c r="J59" s="4"/>
      <c r="K59" s="5"/>
      <c r="L59" s="5"/>
      <c r="M59" s="5"/>
      <c r="X59" s="2"/>
      <c r="Y59" s="1"/>
    </row>
    <row r="60" spans="1:25" s="3" customFormat="1" x14ac:dyDescent="0.2">
      <c r="A60" s="1"/>
      <c r="B60" s="1"/>
      <c r="C60" s="1"/>
      <c r="D60" s="1"/>
      <c r="E60" s="1"/>
      <c r="F60" s="1"/>
      <c r="G60" s="1"/>
      <c r="H60" s="1"/>
      <c r="I60" s="1"/>
      <c r="J60" s="4"/>
      <c r="K60" s="5"/>
      <c r="L60" s="5"/>
      <c r="M60" s="5"/>
      <c r="X60" s="2"/>
      <c r="Y60" s="1"/>
    </row>
    <row r="61" spans="1:25" s="3" customFormat="1" x14ac:dyDescent="0.2">
      <c r="A61" s="1"/>
      <c r="B61" s="1"/>
      <c r="C61" s="1"/>
      <c r="D61" s="1"/>
      <c r="E61" s="1"/>
      <c r="F61" s="1"/>
      <c r="G61" s="1"/>
      <c r="H61" s="1"/>
      <c r="I61" s="1"/>
      <c r="J61" s="4"/>
      <c r="K61" s="5"/>
      <c r="L61" s="5"/>
      <c r="M61" s="5"/>
      <c r="X61" s="2"/>
      <c r="Y61" s="1"/>
    </row>
    <row r="62" spans="1:25" s="3" customFormat="1" x14ac:dyDescent="0.2">
      <c r="A62" s="1"/>
      <c r="B62" s="1"/>
      <c r="C62" s="1"/>
      <c r="D62" s="1"/>
      <c r="E62" s="1"/>
      <c r="F62" s="1"/>
      <c r="G62" s="1"/>
      <c r="H62" s="1"/>
      <c r="I62" s="1"/>
      <c r="J62" s="4"/>
      <c r="K62" s="5"/>
      <c r="L62" s="5"/>
      <c r="M62" s="5"/>
      <c r="X62" s="2"/>
      <c r="Y62" s="1"/>
    </row>
    <row r="63" spans="1:25" s="3" customFormat="1" x14ac:dyDescent="0.2">
      <c r="A63" s="1"/>
      <c r="B63" s="1"/>
      <c r="C63" s="1"/>
      <c r="D63" s="1"/>
      <c r="E63" s="1"/>
      <c r="F63" s="1"/>
      <c r="G63" s="1"/>
      <c r="H63" s="1"/>
      <c r="I63" s="1"/>
      <c r="J63" s="4"/>
      <c r="K63" s="5"/>
      <c r="L63" s="5"/>
      <c r="M63" s="5"/>
      <c r="X63" s="2"/>
      <c r="Y63" s="1"/>
    </row>
    <row r="64" spans="1:25" s="3" customFormat="1" x14ac:dyDescent="0.2">
      <c r="A64" s="1"/>
      <c r="B64" s="1"/>
      <c r="C64" s="1"/>
      <c r="D64" s="1"/>
      <c r="E64" s="1"/>
      <c r="F64" s="1"/>
      <c r="G64" s="1"/>
      <c r="H64" s="1"/>
      <c r="I64" s="1"/>
      <c r="J64" s="4"/>
      <c r="K64" s="5"/>
      <c r="L64" s="5"/>
      <c r="M64" s="5"/>
      <c r="X64" s="2"/>
      <c r="Y64" s="1"/>
    </row>
    <row r="65" spans="1:25" s="3" customFormat="1" x14ac:dyDescent="0.2">
      <c r="A65" s="1"/>
      <c r="B65" s="1"/>
      <c r="C65" s="1"/>
      <c r="D65" s="1"/>
      <c r="E65" s="1"/>
      <c r="F65" s="1"/>
      <c r="G65" s="1"/>
      <c r="H65" s="1"/>
      <c r="I65" s="1"/>
      <c r="J65" s="4"/>
      <c r="K65" s="5"/>
      <c r="L65" s="5"/>
      <c r="M65" s="5"/>
      <c r="X65" s="2"/>
      <c r="Y65" s="1"/>
    </row>
    <row r="66" spans="1:25" s="3" customFormat="1" x14ac:dyDescent="0.2">
      <c r="A66" s="1"/>
      <c r="B66" s="1"/>
      <c r="C66" s="1"/>
      <c r="D66" s="1"/>
      <c r="E66" s="1"/>
      <c r="F66" s="1"/>
      <c r="G66" s="1"/>
      <c r="H66" s="1"/>
      <c r="I66" s="1"/>
      <c r="J66" s="4"/>
      <c r="K66" s="5"/>
      <c r="L66" s="5"/>
      <c r="M66" s="5"/>
      <c r="X66" s="2"/>
      <c r="Y66" s="1"/>
    </row>
    <row r="67" spans="1:25" s="3" customFormat="1" x14ac:dyDescent="0.2">
      <c r="A67" s="1"/>
      <c r="B67" s="1"/>
      <c r="C67" s="1"/>
      <c r="D67" s="1"/>
      <c r="E67" s="1"/>
      <c r="F67" s="1"/>
      <c r="G67" s="1"/>
      <c r="H67" s="1"/>
      <c r="I67" s="1"/>
      <c r="J67" s="4"/>
      <c r="K67" s="5"/>
      <c r="L67" s="5"/>
      <c r="M67" s="5"/>
      <c r="X67" s="2"/>
      <c r="Y67" s="1"/>
    </row>
    <row r="68" spans="1:25" s="3" customFormat="1" x14ac:dyDescent="0.2">
      <c r="A68" s="1"/>
      <c r="B68" s="1"/>
      <c r="C68" s="1"/>
      <c r="D68" s="1"/>
      <c r="E68" s="1"/>
      <c r="F68" s="1"/>
      <c r="G68" s="1"/>
      <c r="H68" s="1"/>
      <c r="I68" s="1"/>
      <c r="J68" s="4"/>
      <c r="K68" s="5"/>
      <c r="L68" s="5"/>
      <c r="M68" s="5"/>
      <c r="X68" s="2"/>
      <c r="Y68" s="1"/>
    </row>
    <row r="69" spans="1:25" s="3" customFormat="1" x14ac:dyDescent="0.2">
      <c r="A69" s="1"/>
      <c r="B69" s="1"/>
      <c r="C69" s="1"/>
      <c r="D69" s="1"/>
      <c r="E69" s="1"/>
      <c r="F69" s="1"/>
      <c r="G69" s="1"/>
      <c r="H69" s="1"/>
      <c r="I69" s="1"/>
      <c r="J69" s="4"/>
      <c r="K69" s="5"/>
      <c r="L69" s="5"/>
      <c r="M69" s="5"/>
      <c r="X69" s="2"/>
      <c r="Y69" s="1"/>
    </row>
    <row r="70" spans="1:25" s="3" customFormat="1" x14ac:dyDescent="0.2">
      <c r="A70" s="1"/>
      <c r="B70" s="1"/>
      <c r="C70" s="1"/>
      <c r="D70" s="1"/>
      <c r="E70" s="1"/>
      <c r="F70" s="1"/>
      <c r="G70" s="1"/>
      <c r="H70" s="1"/>
      <c r="I70" s="1"/>
      <c r="J70" s="4"/>
      <c r="K70" s="5"/>
      <c r="L70" s="5"/>
      <c r="M70" s="5"/>
      <c r="X70" s="2"/>
      <c r="Y70" s="1"/>
    </row>
    <row r="71" spans="1:25" s="3" customFormat="1" x14ac:dyDescent="0.2">
      <c r="A71" s="1"/>
      <c r="B71" s="1"/>
      <c r="C71" s="1"/>
      <c r="D71" s="1"/>
      <c r="E71" s="1"/>
      <c r="F71" s="1"/>
      <c r="G71" s="1"/>
      <c r="H71" s="1"/>
      <c r="I71" s="1"/>
      <c r="J71" s="4"/>
      <c r="K71" s="5"/>
      <c r="L71" s="5"/>
      <c r="M71" s="5"/>
      <c r="X71" s="2"/>
      <c r="Y71" s="1"/>
    </row>
    <row r="72" spans="1:25" s="3" customFormat="1" x14ac:dyDescent="0.2">
      <c r="A72" s="1"/>
      <c r="B72" s="1"/>
      <c r="C72" s="1"/>
      <c r="D72" s="1"/>
      <c r="E72" s="1"/>
      <c r="F72" s="1"/>
      <c r="G72" s="1"/>
      <c r="H72" s="1"/>
      <c r="I72" s="1"/>
      <c r="J72" s="4"/>
      <c r="K72" s="5"/>
      <c r="L72" s="5"/>
      <c r="M72" s="5"/>
      <c r="X72" s="2"/>
      <c r="Y72" s="1"/>
    </row>
    <row r="73" spans="1:25" s="3" customFormat="1" x14ac:dyDescent="0.2">
      <c r="A73" s="1"/>
      <c r="B73" s="1"/>
      <c r="C73" s="1"/>
      <c r="D73" s="1"/>
      <c r="E73" s="1"/>
      <c r="F73" s="1"/>
      <c r="G73" s="1"/>
      <c r="H73" s="1"/>
      <c r="I73" s="1"/>
      <c r="J73" s="4"/>
      <c r="K73" s="5"/>
      <c r="L73" s="5"/>
      <c r="M73" s="5"/>
      <c r="X73" s="2"/>
      <c r="Y73" s="1"/>
    </row>
    <row r="74" spans="1:25" s="3" customFormat="1" x14ac:dyDescent="0.2">
      <c r="A74" s="1"/>
      <c r="B74" s="1"/>
      <c r="C74" s="1"/>
      <c r="D74" s="1"/>
      <c r="E74" s="1"/>
      <c r="F74" s="1"/>
      <c r="G74" s="1"/>
      <c r="H74" s="1"/>
      <c r="I74" s="1"/>
      <c r="J74" s="4"/>
      <c r="K74" s="5"/>
      <c r="L74" s="5"/>
      <c r="M74" s="5"/>
      <c r="X74" s="2"/>
      <c r="Y74" s="1"/>
    </row>
    <row r="75" spans="1:25" s="3" customFormat="1" x14ac:dyDescent="0.2">
      <c r="A75" s="1"/>
      <c r="B75" s="1"/>
      <c r="C75" s="1"/>
      <c r="D75" s="1"/>
      <c r="E75" s="1"/>
      <c r="F75" s="1"/>
      <c r="G75" s="1"/>
      <c r="H75" s="1"/>
      <c r="I75" s="1"/>
      <c r="J75" s="4"/>
      <c r="K75" s="5"/>
      <c r="L75" s="5"/>
      <c r="M75" s="5"/>
      <c r="X75" s="2"/>
      <c r="Y75" s="1"/>
    </row>
    <row r="76" spans="1:25" s="3" customFormat="1" x14ac:dyDescent="0.2">
      <c r="A76" s="1"/>
      <c r="B76" s="1"/>
      <c r="C76" s="1"/>
      <c r="D76" s="1"/>
      <c r="E76" s="1"/>
      <c r="F76" s="1"/>
      <c r="G76" s="1"/>
      <c r="H76" s="1"/>
      <c r="I76" s="1"/>
      <c r="J76" s="4"/>
      <c r="K76" s="5"/>
      <c r="L76" s="5"/>
      <c r="M76" s="5"/>
      <c r="X76" s="2"/>
      <c r="Y76" s="1"/>
    </row>
    <row r="77" spans="1:25" s="3" customFormat="1" x14ac:dyDescent="0.2">
      <c r="A77" s="1"/>
      <c r="B77" s="1"/>
      <c r="C77" s="1"/>
      <c r="D77" s="1"/>
      <c r="E77" s="1"/>
      <c r="F77" s="1"/>
      <c r="G77" s="1"/>
      <c r="H77" s="1"/>
      <c r="I77" s="1"/>
      <c r="J77" s="4"/>
      <c r="K77" s="5"/>
      <c r="L77" s="5"/>
      <c r="M77" s="5"/>
      <c r="X77" s="2"/>
      <c r="Y77" s="1"/>
    </row>
    <row r="78" spans="1:25" s="3" customFormat="1" x14ac:dyDescent="0.2">
      <c r="A78" s="1"/>
      <c r="B78" s="1"/>
      <c r="C78" s="1"/>
      <c r="D78" s="1"/>
      <c r="E78" s="1"/>
      <c r="F78" s="1"/>
      <c r="G78" s="1"/>
      <c r="H78" s="1"/>
      <c r="I78" s="1"/>
      <c r="J78" s="4"/>
      <c r="K78" s="5"/>
      <c r="L78" s="5"/>
      <c r="M78" s="5"/>
      <c r="X78" s="2"/>
      <c r="Y78" s="1"/>
    </row>
    <row r="79" spans="1:25" s="3" customFormat="1" x14ac:dyDescent="0.2">
      <c r="A79" s="1"/>
      <c r="B79" s="1"/>
      <c r="C79" s="1"/>
      <c r="D79" s="1"/>
      <c r="E79" s="1"/>
      <c r="F79" s="1"/>
      <c r="G79" s="1"/>
      <c r="H79" s="1"/>
      <c r="I79" s="1"/>
      <c r="J79" s="4"/>
      <c r="K79" s="5"/>
      <c r="L79" s="5"/>
      <c r="M79" s="5"/>
      <c r="X79" s="2"/>
      <c r="Y79" s="1"/>
    </row>
    <row r="80" spans="1:25" s="3" customFormat="1" x14ac:dyDescent="0.2">
      <c r="A80" s="1"/>
      <c r="B80" s="1"/>
      <c r="C80" s="1"/>
      <c r="D80" s="1"/>
      <c r="E80" s="1"/>
      <c r="F80" s="1"/>
      <c r="G80" s="1"/>
      <c r="H80" s="1"/>
      <c r="I80" s="1"/>
      <c r="J80" s="4"/>
      <c r="K80" s="5"/>
      <c r="L80" s="5"/>
      <c r="M80" s="5"/>
      <c r="X80" s="2"/>
      <c r="Y80" s="1"/>
    </row>
    <row r="81" spans="1:25" s="3" customFormat="1" x14ac:dyDescent="0.2">
      <c r="A81" s="1"/>
      <c r="B81" s="1"/>
      <c r="C81" s="1"/>
      <c r="D81" s="1"/>
      <c r="E81" s="1"/>
      <c r="F81" s="1"/>
      <c r="G81" s="1"/>
      <c r="H81" s="1"/>
      <c r="I81" s="1"/>
      <c r="J81" s="4"/>
      <c r="K81" s="5"/>
      <c r="L81" s="5"/>
      <c r="M81" s="5"/>
      <c r="X81" s="2"/>
      <c r="Y81" s="1"/>
    </row>
    <row r="82" spans="1:25" s="3" customFormat="1" x14ac:dyDescent="0.2">
      <c r="A82" s="1"/>
      <c r="B82" s="1"/>
      <c r="C82" s="1"/>
      <c r="D82" s="1"/>
      <c r="E82" s="1"/>
      <c r="F82" s="1"/>
      <c r="G82" s="1"/>
      <c r="H82" s="1"/>
      <c r="I82" s="1"/>
      <c r="J82" s="4"/>
      <c r="K82" s="5"/>
      <c r="L82" s="5"/>
      <c r="M82" s="5"/>
      <c r="X82" s="2"/>
      <c r="Y82" s="1"/>
    </row>
  </sheetData>
  <mergeCells count="22">
    <mergeCell ref="A5:U5"/>
    <mergeCell ref="V5:W5"/>
    <mergeCell ref="F6:F7"/>
    <mergeCell ref="A6:A7"/>
    <mergeCell ref="B6:B7"/>
    <mergeCell ref="C6:C7"/>
    <mergeCell ref="D6:D7"/>
    <mergeCell ref="E6:E7"/>
    <mergeCell ref="X6:X7"/>
    <mergeCell ref="G6:G7"/>
    <mergeCell ref="H6:H7"/>
    <mergeCell ref="I6:I7"/>
    <mergeCell ref="J6:J7"/>
    <mergeCell ref="K6:K7"/>
    <mergeCell ref="L6:L7"/>
    <mergeCell ref="M6:M7"/>
    <mergeCell ref="N6:N7"/>
    <mergeCell ref="O6:O7"/>
    <mergeCell ref="W6:W7"/>
    <mergeCell ref="T6:T7"/>
    <mergeCell ref="Q6:Q7"/>
    <mergeCell ref="P6:P7"/>
  </mergeCells>
  <printOptions horizontalCentered="1"/>
  <pageMargins left="0.78740157480314965" right="0.78740157480314965" top="0.6692913385826772" bottom="0.86614173228346458" header="0.27559055118110237" footer="0.39370078740157483"/>
  <pageSetup paperSize="9" scale="47" firstPageNumber="125" orientation="landscape" useFirstPageNumber="1" r:id="rId1"/>
  <headerFooter alignWithMargins="0">
    <oddFooter>&amp;L&amp;"Arial,Kurzíva"Zastupitelstvo Olomouckého kraje 18-12-2017
6. - Rozpočet Olomouckého kraje 2018 - návrh rozpočtu
Příloha č. 5b) Projekty spolufinancované z evropských fondů a národních fondů&amp;R&amp;"Arial,Kurzíva"&amp;12Strana &amp;P (celkem 171)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76"/>
  <sheetViews>
    <sheetView showGridLines="0" view="pageBreakPreview" zoomScale="75" zoomScaleNormal="70" zoomScaleSheetLayoutView="75" workbookViewId="0"/>
  </sheetViews>
  <sheetFormatPr defaultColWidth="9.140625" defaultRowHeight="12.75" outlineLevelCol="1" x14ac:dyDescent="0.2"/>
  <cols>
    <col min="1" max="1" width="5.42578125" style="1" customWidth="1"/>
    <col min="2" max="2" width="5.7109375" style="1" hidden="1" customWidth="1"/>
    <col min="3" max="3" width="7.7109375" style="1" hidden="1" customWidth="1" outlineLevel="1"/>
    <col min="4" max="4" width="7.28515625" style="1" hidden="1" customWidth="1" outlineLevel="1"/>
    <col min="5" max="5" width="7.28515625" style="1" customWidth="1" outlineLevel="1"/>
    <col min="6" max="6" width="17.7109375" style="1" hidden="1" customWidth="1" outlineLevel="1"/>
    <col min="7" max="7" width="50.7109375" style="1" customWidth="1" collapsed="1"/>
    <col min="8" max="8" width="67.7109375" style="1" customWidth="1"/>
    <col min="9" max="9" width="7.140625" style="1" customWidth="1"/>
    <col min="10" max="10" width="14.7109375" style="4" customWidth="1"/>
    <col min="11" max="11" width="15.85546875" style="3" customWidth="1"/>
    <col min="12" max="13" width="13.5703125" style="3" customWidth="1"/>
    <col min="14" max="14" width="13.7109375" style="3" customWidth="1"/>
    <col min="15" max="15" width="12.42578125" style="3" customWidth="1"/>
    <col min="16" max="16" width="14.85546875" style="3" customWidth="1"/>
    <col min="17" max="17" width="16.7109375" style="3" customWidth="1"/>
    <col min="18" max="19" width="14.7109375" style="3" hidden="1" customWidth="1"/>
    <col min="20" max="20" width="14.85546875" style="3" customWidth="1"/>
    <col min="21" max="23" width="14.7109375" style="3" hidden="1" customWidth="1"/>
    <col min="24" max="24" width="14.42578125" style="3" customWidth="1"/>
    <col min="25" max="25" width="22.7109375" style="2" hidden="1" customWidth="1"/>
    <col min="26" max="16384" width="9.140625" style="1"/>
  </cols>
  <sheetData>
    <row r="1" spans="1:26" ht="18" x14ac:dyDescent="0.25">
      <c r="A1" s="164" t="s">
        <v>321</v>
      </c>
      <c r="B1" s="165"/>
      <c r="C1" s="165"/>
      <c r="D1" s="165"/>
      <c r="E1" s="165"/>
      <c r="F1" s="166"/>
      <c r="G1" s="167"/>
      <c r="H1" s="168"/>
      <c r="I1" s="165"/>
      <c r="K1" s="169"/>
      <c r="N1" s="170"/>
      <c r="O1" s="170"/>
      <c r="Q1" s="170"/>
      <c r="R1" s="170"/>
      <c r="S1" s="170"/>
      <c r="T1" s="38"/>
      <c r="U1" s="35"/>
      <c r="V1" s="1"/>
      <c r="W1" s="1"/>
      <c r="X1" s="1"/>
      <c r="Y1" s="1"/>
    </row>
    <row r="2" spans="1:26" ht="15.75" x14ac:dyDescent="0.25">
      <c r="A2" s="253" t="s">
        <v>274</v>
      </c>
      <c r="B2" s="117"/>
      <c r="D2" s="117"/>
      <c r="E2" s="171"/>
      <c r="F2" s="172"/>
      <c r="G2" s="253" t="s">
        <v>21</v>
      </c>
      <c r="H2" s="173" t="s">
        <v>322</v>
      </c>
      <c r="I2" s="175"/>
      <c r="K2" s="169"/>
      <c r="N2" s="37"/>
      <c r="O2" s="37"/>
      <c r="Q2" s="37"/>
      <c r="R2" s="37"/>
      <c r="S2" s="37"/>
      <c r="T2" s="36"/>
      <c r="U2" s="35"/>
      <c r="V2" s="1"/>
      <c r="W2" s="1"/>
      <c r="X2" s="1"/>
      <c r="Y2" s="1"/>
    </row>
    <row r="3" spans="1:26" ht="17.25" customHeight="1" x14ac:dyDescent="0.35">
      <c r="A3" s="126"/>
      <c r="B3" s="117"/>
      <c r="D3" s="117"/>
      <c r="E3" s="89"/>
      <c r="F3" s="89"/>
      <c r="G3" s="251" t="s">
        <v>20</v>
      </c>
      <c r="H3" s="89"/>
      <c r="I3" s="89"/>
      <c r="J3" s="89"/>
      <c r="K3" s="90"/>
      <c r="L3" s="89"/>
      <c r="M3" s="90"/>
      <c r="N3" s="89"/>
      <c r="O3" s="89"/>
      <c r="P3" s="89"/>
      <c r="Q3" s="89"/>
      <c r="R3" s="89"/>
      <c r="S3" s="89"/>
      <c r="T3" s="91"/>
      <c r="U3" s="89"/>
      <c r="V3" s="89"/>
      <c r="W3" s="89"/>
      <c r="X3" s="1"/>
      <c r="Y3" s="36"/>
      <c r="Z3" s="35"/>
    </row>
    <row r="4" spans="1:26" ht="17.25" customHeight="1" x14ac:dyDescent="0.35">
      <c r="A4" s="126"/>
      <c r="B4" s="117"/>
      <c r="C4" s="251"/>
      <c r="D4" s="117"/>
      <c r="E4" s="89"/>
      <c r="F4" s="89"/>
      <c r="G4" s="89"/>
      <c r="H4" s="89"/>
      <c r="I4" s="89"/>
      <c r="J4" s="89"/>
      <c r="K4" s="90"/>
      <c r="L4" s="89"/>
      <c r="M4" s="90"/>
      <c r="N4" s="89"/>
      <c r="O4" s="89"/>
      <c r="P4" s="89"/>
      <c r="Q4" s="89"/>
      <c r="R4" s="89"/>
      <c r="S4" s="89"/>
      <c r="T4" s="91"/>
      <c r="U4" s="89"/>
      <c r="V4" s="89"/>
      <c r="W4" s="89"/>
      <c r="X4" s="91" t="s">
        <v>72</v>
      </c>
      <c r="Y4" s="36"/>
      <c r="Z4" s="35"/>
    </row>
    <row r="5" spans="1:26" ht="25.5" customHeight="1" x14ac:dyDescent="0.2">
      <c r="A5" s="358" t="s">
        <v>391</v>
      </c>
      <c r="B5" s="359"/>
      <c r="C5" s="359"/>
      <c r="D5" s="359"/>
      <c r="E5" s="359"/>
      <c r="F5" s="359"/>
      <c r="G5" s="359"/>
      <c r="H5" s="359"/>
      <c r="I5" s="359"/>
      <c r="J5" s="359"/>
      <c r="K5" s="359"/>
      <c r="L5" s="359"/>
      <c r="M5" s="359"/>
      <c r="N5" s="359"/>
      <c r="O5" s="359"/>
      <c r="P5" s="359"/>
      <c r="Q5" s="359"/>
      <c r="R5" s="359"/>
      <c r="S5" s="359"/>
      <c r="T5" s="359"/>
      <c r="U5" s="359"/>
      <c r="V5" s="358"/>
      <c r="W5" s="359"/>
      <c r="X5" s="225"/>
      <c r="Y5" s="227"/>
    </row>
    <row r="6" spans="1:26" ht="25.5" customHeight="1" x14ac:dyDescent="0.2">
      <c r="A6" s="360" t="s">
        <v>19</v>
      </c>
      <c r="B6" s="360" t="s">
        <v>18</v>
      </c>
      <c r="C6" s="361" t="s">
        <v>16</v>
      </c>
      <c r="D6" s="361" t="s">
        <v>15</v>
      </c>
      <c r="E6" s="361" t="s">
        <v>253</v>
      </c>
      <c r="F6" s="361" t="s">
        <v>17</v>
      </c>
      <c r="G6" s="361" t="s">
        <v>14</v>
      </c>
      <c r="H6" s="350" t="s">
        <v>13</v>
      </c>
      <c r="I6" s="364" t="s">
        <v>12</v>
      </c>
      <c r="J6" s="350" t="s">
        <v>11</v>
      </c>
      <c r="K6" s="350" t="s">
        <v>10</v>
      </c>
      <c r="L6" s="351" t="s">
        <v>9</v>
      </c>
      <c r="M6" s="351" t="s">
        <v>8</v>
      </c>
      <c r="N6" s="350" t="s">
        <v>7</v>
      </c>
      <c r="O6" s="353" t="s">
        <v>155</v>
      </c>
      <c r="P6" s="354" t="s">
        <v>5</v>
      </c>
      <c r="Q6" s="354" t="s">
        <v>225</v>
      </c>
      <c r="R6" s="334"/>
      <c r="S6" s="334"/>
      <c r="T6" s="354" t="s">
        <v>431</v>
      </c>
      <c r="U6" s="332"/>
      <c r="V6" s="332"/>
      <c r="W6" s="333"/>
      <c r="X6" s="353" t="s">
        <v>167</v>
      </c>
      <c r="Y6" s="349" t="s">
        <v>6</v>
      </c>
    </row>
    <row r="7" spans="1:26" ht="58.7" customHeight="1" x14ac:dyDescent="0.2">
      <c r="A7" s="360"/>
      <c r="B7" s="360"/>
      <c r="C7" s="361"/>
      <c r="D7" s="361"/>
      <c r="E7" s="361"/>
      <c r="F7" s="361"/>
      <c r="G7" s="361"/>
      <c r="H7" s="350"/>
      <c r="I7" s="364"/>
      <c r="J7" s="350"/>
      <c r="K7" s="350"/>
      <c r="L7" s="352"/>
      <c r="M7" s="352"/>
      <c r="N7" s="350"/>
      <c r="O7" s="353"/>
      <c r="P7" s="355"/>
      <c r="Q7" s="355"/>
      <c r="R7" s="224" t="s">
        <v>163</v>
      </c>
      <c r="S7" s="224" t="s">
        <v>164</v>
      </c>
      <c r="T7" s="355"/>
      <c r="U7" s="335" t="s">
        <v>179</v>
      </c>
      <c r="V7" s="224" t="s">
        <v>180</v>
      </c>
      <c r="W7" s="224" t="s">
        <v>181</v>
      </c>
      <c r="X7" s="353"/>
      <c r="Y7" s="349"/>
    </row>
    <row r="8" spans="1:26" s="30" customFormat="1" ht="25.5" customHeight="1" x14ac:dyDescent="0.3">
      <c r="A8" s="101" t="s">
        <v>3</v>
      </c>
      <c r="B8" s="102"/>
      <c r="C8" s="102"/>
      <c r="D8" s="102"/>
      <c r="E8" s="102"/>
      <c r="F8" s="102"/>
      <c r="G8" s="102"/>
      <c r="H8" s="102"/>
      <c r="I8" s="102"/>
      <c r="J8" s="102"/>
      <c r="K8" s="95">
        <f>SUM(K9:K9)</f>
        <v>18579</v>
      </c>
      <c r="L8" s="95">
        <f>SUM(L9:L9)</f>
        <v>3416</v>
      </c>
      <c r="M8" s="95">
        <f>SUM(M9:M9)</f>
        <v>15409</v>
      </c>
      <c r="N8" s="92"/>
      <c r="O8" s="92">
        <f>SUM(O9:O9)</f>
        <v>246</v>
      </c>
      <c r="P8" s="93">
        <f>SUM(P9:P9)</f>
        <v>6269.5</v>
      </c>
      <c r="Q8" s="93">
        <f>SUM(Q9:Q9)</f>
        <v>1708</v>
      </c>
      <c r="R8" s="93"/>
      <c r="S8" s="93"/>
      <c r="T8" s="93">
        <f>SUM(T9:T9)</f>
        <v>4561.5</v>
      </c>
      <c r="U8" s="93">
        <f t="shared" ref="U8:W8" si="0">SUM(U9:U9)</f>
        <v>2358.5</v>
      </c>
      <c r="V8" s="93">
        <f t="shared" si="0"/>
        <v>200</v>
      </c>
      <c r="W8" s="93">
        <f t="shared" si="0"/>
        <v>2003</v>
      </c>
      <c r="X8" s="92">
        <f>SUM(X9:X9)</f>
        <v>12063.5</v>
      </c>
      <c r="Y8" s="31"/>
    </row>
    <row r="9" spans="1:26" ht="63.75" customHeight="1" x14ac:dyDescent="0.2">
      <c r="A9" s="25">
        <v>1</v>
      </c>
      <c r="B9" s="25" t="s">
        <v>26</v>
      </c>
      <c r="C9" s="25" t="s">
        <v>157</v>
      </c>
      <c r="D9" s="25">
        <v>6121</v>
      </c>
      <c r="E9" s="222">
        <v>61</v>
      </c>
      <c r="F9" s="47">
        <v>60005101140</v>
      </c>
      <c r="G9" s="49" t="s">
        <v>158</v>
      </c>
      <c r="H9" s="81" t="s">
        <v>352</v>
      </c>
      <c r="I9" s="45"/>
      <c r="J9" s="45" t="s">
        <v>2</v>
      </c>
      <c r="K9" s="42">
        <v>18579</v>
      </c>
      <c r="L9" s="42">
        <f>2440+976</f>
        <v>3416</v>
      </c>
      <c r="M9" s="42">
        <f>K9-L9+246</f>
        <v>15409</v>
      </c>
      <c r="N9" s="48" t="s">
        <v>138</v>
      </c>
      <c r="O9" s="40">
        <v>246</v>
      </c>
      <c r="P9" s="41">
        <f t="shared" ref="P9" si="1">Q9+T9</f>
        <v>6269.5</v>
      </c>
      <c r="Q9" s="40">
        <f t="shared" ref="Q9" si="2">SUM(R9:S9)</f>
        <v>1708</v>
      </c>
      <c r="R9" s="40">
        <f>2440/2</f>
        <v>1220</v>
      </c>
      <c r="S9" s="40">
        <f>976/2</f>
        <v>488</v>
      </c>
      <c r="T9" s="239">
        <f>SUM(U9:W9)</f>
        <v>4561.5</v>
      </c>
      <c r="U9" s="40">
        <f>4717/2</f>
        <v>2358.5</v>
      </c>
      <c r="V9" s="40">
        <v>200</v>
      </c>
      <c r="W9" s="98">
        <v>2003</v>
      </c>
      <c r="X9" s="39">
        <f>K9-O9-P9</f>
        <v>12063.5</v>
      </c>
      <c r="Y9" s="99" t="s">
        <v>275</v>
      </c>
    </row>
    <row r="10" spans="1:26" ht="35.25" customHeight="1" x14ac:dyDescent="0.2">
      <c r="A10" s="87" t="s">
        <v>410</v>
      </c>
      <c r="B10" s="88"/>
      <c r="C10" s="88"/>
      <c r="D10" s="88"/>
      <c r="E10" s="220"/>
      <c r="F10" s="88"/>
      <c r="G10" s="88"/>
      <c r="H10" s="88"/>
      <c r="I10" s="107"/>
      <c r="J10" s="107"/>
      <c r="K10" s="23">
        <f>K8</f>
        <v>18579</v>
      </c>
      <c r="L10" s="23">
        <f t="shared" ref="L10:M10" si="3">L8</f>
        <v>3416</v>
      </c>
      <c r="M10" s="23">
        <f t="shared" si="3"/>
        <v>15409</v>
      </c>
      <c r="N10" s="23"/>
      <c r="O10" s="23">
        <f t="shared" ref="O10:X10" si="4">O8</f>
        <v>246</v>
      </c>
      <c r="P10" s="23">
        <f t="shared" si="4"/>
        <v>6269.5</v>
      </c>
      <c r="Q10" s="23">
        <f t="shared" si="4"/>
        <v>1708</v>
      </c>
      <c r="R10" s="23">
        <f t="shared" si="4"/>
        <v>0</v>
      </c>
      <c r="S10" s="23">
        <f t="shared" si="4"/>
        <v>0</v>
      </c>
      <c r="T10" s="23">
        <f t="shared" si="4"/>
        <v>4561.5</v>
      </c>
      <c r="U10" s="23">
        <f t="shared" si="4"/>
        <v>2358.5</v>
      </c>
      <c r="V10" s="23">
        <f t="shared" si="4"/>
        <v>200</v>
      </c>
      <c r="W10" s="23">
        <f t="shared" si="4"/>
        <v>2003</v>
      </c>
      <c r="X10" s="22">
        <f t="shared" si="4"/>
        <v>12063.5</v>
      </c>
      <c r="Y10" s="21"/>
    </row>
    <row r="11" spans="1:26" s="3" customFormat="1" x14ac:dyDescent="0.2">
      <c r="A11" s="4"/>
      <c r="B11" s="4"/>
      <c r="C11" s="4"/>
      <c r="D11" s="4"/>
      <c r="E11" s="4"/>
      <c r="F11" s="4"/>
      <c r="G11" s="20"/>
      <c r="H11" s="4"/>
      <c r="I11" s="19"/>
      <c r="J11" s="18"/>
      <c r="K11" s="17"/>
      <c r="L11" s="17"/>
      <c r="M11" s="17"/>
      <c r="N11" s="16"/>
      <c r="O11" s="16"/>
      <c r="Y11" s="2"/>
      <c r="Z11" s="1"/>
    </row>
    <row r="12" spans="1:26" s="3" customFormat="1" x14ac:dyDescent="0.2">
      <c r="A12" s="4"/>
      <c r="B12" s="4"/>
      <c r="C12" s="4"/>
      <c r="D12" s="4"/>
      <c r="E12" s="4"/>
      <c r="F12" s="4"/>
      <c r="G12" s="4"/>
      <c r="H12" s="4"/>
      <c r="I12" s="15"/>
      <c r="J12" s="6"/>
      <c r="K12" s="5"/>
      <c r="L12" s="5"/>
      <c r="M12" s="5"/>
      <c r="Y12" s="2"/>
      <c r="Z12" s="1"/>
    </row>
    <row r="13" spans="1:26" s="3" customFormat="1" x14ac:dyDescent="0.2">
      <c r="A13" s="4"/>
      <c r="B13" s="4"/>
      <c r="C13" s="4"/>
      <c r="D13" s="4"/>
      <c r="E13" s="4"/>
      <c r="F13" s="4"/>
      <c r="G13" s="4"/>
      <c r="H13" s="4"/>
      <c r="I13" s="15"/>
      <c r="J13" s="6"/>
      <c r="K13" s="5"/>
      <c r="L13" s="5"/>
      <c r="M13" s="5"/>
      <c r="Y13" s="2"/>
      <c r="Z13" s="1"/>
    </row>
    <row r="14" spans="1:26" s="3" customFormat="1" x14ac:dyDescent="0.2">
      <c r="A14" s="4"/>
      <c r="B14" s="4"/>
      <c r="C14" s="4"/>
      <c r="D14" s="4"/>
      <c r="E14" s="4"/>
      <c r="F14" s="4"/>
      <c r="G14" s="4"/>
      <c r="H14" s="4"/>
      <c r="I14" s="1"/>
      <c r="J14" s="4"/>
      <c r="K14" s="5"/>
      <c r="L14" s="5"/>
      <c r="M14" s="5"/>
      <c r="Y14" s="2"/>
      <c r="Z14" s="1"/>
    </row>
    <row r="15" spans="1:26" s="3" customFormat="1" x14ac:dyDescent="0.2">
      <c r="A15" s="4"/>
      <c r="B15" s="4"/>
      <c r="C15" s="4"/>
      <c r="D15" s="4"/>
      <c r="E15" s="4"/>
      <c r="F15" s="4"/>
      <c r="G15" s="4"/>
      <c r="H15" s="4"/>
      <c r="I15" s="1"/>
      <c r="J15" s="4"/>
      <c r="K15" s="5"/>
      <c r="L15" s="5"/>
      <c r="M15" s="5"/>
      <c r="Y15" s="2"/>
      <c r="Z15" s="1"/>
    </row>
    <row r="16" spans="1:26" s="3" customFormat="1" x14ac:dyDescent="0.2">
      <c r="A16" s="4"/>
      <c r="B16" s="4"/>
      <c r="C16" s="4"/>
      <c r="D16" s="4"/>
      <c r="E16" s="4"/>
      <c r="F16" s="4"/>
      <c r="G16" s="4"/>
      <c r="H16" s="4"/>
      <c r="I16" s="1"/>
      <c r="J16" s="4"/>
      <c r="K16" s="5"/>
      <c r="L16" s="5"/>
      <c r="M16" s="5"/>
      <c r="Y16" s="2"/>
      <c r="Z16" s="1"/>
    </row>
    <row r="17" spans="1:26" s="3" customFormat="1" x14ac:dyDescent="0.2">
      <c r="A17" s="4"/>
      <c r="B17" s="4"/>
      <c r="C17" s="4"/>
      <c r="D17" s="4"/>
      <c r="E17" s="4"/>
      <c r="F17" s="4"/>
      <c r="G17" s="4"/>
      <c r="H17" s="4"/>
      <c r="I17" s="1"/>
      <c r="J17" s="4"/>
      <c r="K17" s="5"/>
      <c r="L17" s="5"/>
      <c r="M17" s="5"/>
      <c r="Y17" s="2"/>
      <c r="Z17" s="1"/>
    </row>
    <row r="18" spans="1:26" s="3" customFormat="1" x14ac:dyDescent="0.2">
      <c r="A18" s="4"/>
      <c r="B18" s="4"/>
      <c r="C18" s="4"/>
      <c r="D18" s="4"/>
      <c r="E18" s="4"/>
      <c r="F18" s="4"/>
      <c r="G18" s="4"/>
      <c r="H18" s="4"/>
      <c r="I18" s="1"/>
      <c r="J18" s="4"/>
      <c r="K18" s="5"/>
      <c r="L18" s="5"/>
      <c r="M18" s="5"/>
      <c r="Y18" s="2"/>
      <c r="Z18" s="1"/>
    </row>
    <row r="19" spans="1:26" s="3" customFormat="1" x14ac:dyDescent="0.2">
      <c r="A19" s="4"/>
      <c r="B19" s="4"/>
      <c r="C19" s="4"/>
      <c r="D19" s="4"/>
      <c r="E19" s="4"/>
      <c r="F19" s="4"/>
      <c r="G19" s="4"/>
      <c r="H19" s="4"/>
      <c r="I19" s="1"/>
      <c r="J19" s="4"/>
      <c r="K19" s="5"/>
      <c r="L19" s="5"/>
      <c r="M19" s="5"/>
      <c r="Y19" s="2"/>
      <c r="Z19" s="1"/>
    </row>
    <row r="20" spans="1:26" s="3" customFormat="1" x14ac:dyDescent="0.2">
      <c r="A20" s="4"/>
      <c r="B20" s="4"/>
      <c r="C20" s="4"/>
      <c r="D20" s="4"/>
      <c r="E20" s="4"/>
      <c r="F20" s="4"/>
      <c r="G20" s="4"/>
      <c r="H20" s="4"/>
      <c r="I20" s="1"/>
      <c r="J20" s="4"/>
      <c r="K20" s="5"/>
      <c r="L20" s="5"/>
      <c r="M20" s="5"/>
      <c r="Y20" s="2"/>
      <c r="Z20" s="1"/>
    </row>
    <row r="21" spans="1:26" s="3" customFormat="1" x14ac:dyDescent="0.2">
      <c r="A21" s="4"/>
      <c r="B21" s="4"/>
      <c r="C21" s="4"/>
      <c r="D21" s="4"/>
      <c r="E21" s="4"/>
      <c r="F21" s="4"/>
      <c r="G21" s="4"/>
      <c r="H21" s="4"/>
      <c r="I21" s="1"/>
      <c r="J21" s="4"/>
      <c r="K21" s="5"/>
      <c r="L21" s="5"/>
      <c r="M21" s="5"/>
      <c r="Y21" s="2"/>
      <c r="Z21" s="1"/>
    </row>
    <row r="22" spans="1:26" s="3" customFormat="1" x14ac:dyDescent="0.2">
      <c r="A22" s="4"/>
      <c r="B22" s="4"/>
      <c r="C22" s="4"/>
      <c r="D22" s="4"/>
      <c r="E22" s="4"/>
      <c r="F22" s="4"/>
      <c r="G22" s="4"/>
      <c r="H22" s="4"/>
      <c r="I22" s="1"/>
      <c r="J22" s="4"/>
      <c r="K22" s="5"/>
      <c r="L22" s="5"/>
      <c r="M22" s="5"/>
      <c r="Y22" s="2"/>
      <c r="Z22" s="1"/>
    </row>
    <row r="23" spans="1:26" s="3" customFormat="1" x14ac:dyDescent="0.2">
      <c r="A23" s="4"/>
      <c r="B23" s="4"/>
      <c r="C23" s="4"/>
      <c r="D23" s="4"/>
      <c r="E23" s="4"/>
      <c r="F23" s="4"/>
      <c r="G23" s="4"/>
      <c r="H23" s="4"/>
      <c r="I23" s="1"/>
      <c r="J23" s="4"/>
      <c r="K23" s="5"/>
      <c r="L23" s="5"/>
      <c r="M23" s="5"/>
      <c r="Y23" s="2"/>
      <c r="Z23" s="1"/>
    </row>
    <row r="24" spans="1:26" s="3" customFormat="1" x14ac:dyDescent="0.2">
      <c r="A24" s="4"/>
      <c r="B24" s="4"/>
      <c r="C24" s="4"/>
      <c r="D24" s="4"/>
      <c r="E24" s="4"/>
      <c r="F24" s="4"/>
      <c r="G24" s="4"/>
      <c r="H24" s="4"/>
      <c r="I24" s="1"/>
      <c r="J24" s="4"/>
      <c r="K24" s="5"/>
      <c r="L24" s="5"/>
      <c r="M24" s="5"/>
      <c r="Y24" s="2"/>
      <c r="Z24" s="1"/>
    </row>
    <row r="25" spans="1:26" s="3" customFormat="1" x14ac:dyDescent="0.2">
      <c r="A25" s="1"/>
      <c r="B25" s="1"/>
      <c r="C25" s="1"/>
      <c r="D25" s="1"/>
      <c r="E25" s="1"/>
      <c r="F25" s="1"/>
      <c r="G25" s="1"/>
      <c r="H25" s="1"/>
      <c r="I25" s="1"/>
      <c r="J25" s="4"/>
      <c r="K25" s="5"/>
      <c r="L25" s="5"/>
      <c r="M25" s="5"/>
      <c r="Y25" s="2"/>
      <c r="Z25" s="1"/>
    </row>
    <row r="26" spans="1:26" s="3" customFormat="1" x14ac:dyDescent="0.2">
      <c r="A26" s="1"/>
      <c r="B26" s="1"/>
      <c r="C26" s="1"/>
      <c r="D26" s="1"/>
      <c r="E26" s="1"/>
      <c r="F26" s="1"/>
      <c r="G26" s="1"/>
      <c r="H26" s="1"/>
      <c r="I26" s="1"/>
      <c r="J26" s="4"/>
      <c r="K26" s="5"/>
      <c r="L26" s="5"/>
      <c r="M26" s="5"/>
      <c r="Y26" s="2"/>
      <c r="Z26" s="1"/>
    </row>
    <row r="27" spans="1:26" s="3" customFormat="1" x14ac:dyDescent="0.2">
      <c r="A27" s="1"/>
      <c r="B27" s="1"/>
      <c r="C27" s="1"/>
      <c r="D27" s="1"/>
      <c r="E27" s="1"/>
      <c r="F27" s="1"/>
      <c r="G27" s="1"/>
      <c r="H27" s="1"/>
      <c r="I27" s="1"/>
      <c r="J27" s="4"/>
      <c r="K27" s="5"/>
      <c r="L27" s="5"/>
      <c r="M27" s="5"/>
      <c r="Y27" s="2"/>
      <c r="Z27" s="1"/>
    </row>
    <row r="28" spans="1:26" s="3" customFormat="1" x14ac:dyDescent="0.2">
      <c r="A28" s="1"/>
      <c r="B28" s="1"/>
      <c r="C28" s="1"/>
      <c r="D28" s="1"/>
      <c r="E28" s="1"/>
      <c r="F28" s="1"/>
      <c r="G28" s="1"/>
      <c r="H28" s="1"/>
      <c r="I28" s="1"/>
      <c r="J28" s="4"/>
      <c r="K28" s="5"/>
      <c r="L28" s="5"/>
      <c r="M28" s="5"/>
      <c r="Y28" s="2"/>
      <c r="Z28" s="1"/>
    </row>
    <row r="29" spans="1:26" s="3" customFormat="1" x14ac:dyDescent="0.2">
      <c r="A29" s="1"/>
      <c r="B29" s="1"/>
      <c r="C29" s="1"/>
      <c r="D29" s="1"/>
      <c r="E29" s="1"/>
      <c r="F29" s="1"/>
      <c r="G29" s="1"/>
      <c r="H29" s="1"/>
      <c r="I29" s="1"/>
      <c r="J29" s="4"/>
      <c r="K29" s="5"/>
      <c r="L29" s="5"/>
      <c r="M29" s="5"/>
      <c r="Y29" s="2"/>
      <c r="Z29" s="1"/>
    </row>
    <row r="30" spans="1:26" s="3" customFormat="1" x14ac:dyDescent="0.2">
      <c r="A30" s="1"/>
      <c r="B30" s="1"/>
      <c r="C30" s="1"/>
      <c r="D30" s="1"/>
      <c r="E30" s="1"/>
      <c r="F30" s="1"/>
      <c r="G30" s="1"/>
      <c r="H30" s="1"/>
      <c r="I30" s="1"/>
      <c r="J30" s="4"/>
      <c r="K30" s="5"/>
      <c r="L30" s="5"/>
      <c r="M30" s="5"/>
      <c r="Y30" s="2"/>
      <c r="Z30" s="1"/>
    </row>
    <row r="31" spans="1:26" s="3" customFormat="1" x14ac:dyDescent="0.2">
      <c r="A31" s="1"/>
      <c r="B31" s="1"/>
      <c r="C31" s="1"/>
      <c r="D31" s="1"/>
      <c r="E31" s="1"/>
      <c r="F31" s="1"/>
      <c r="G31" s="1"/>
      <c r="H31" s="1"/>
      <c r="I31" s="1"/>
      <c r="J31" s="4"/>
      <c r="K31" s="5"/>
      <c r="L31" s="5"/>
      <c r="M31" s="5"/>
      <c r="Y31" s="2"/>
      <c r="Z31" s="1"/>
    </row>
    <row r="32" spans="1:26" s="3" customFormat="1" x14ac:dyDescent="0.2">
      <c r="A32" s="1"/>
      <c r="B32" s="1"/>
      <c r="C32" s="1"/>
      <c r="D32" s="1"/>
      <c r="E32" s="1"/>
      <c r="F32" s="1"/>
      <c r="G32" s="1"/>
      <c r="H32" s="1"/>
      <c r="I32" s="1"/>
      <c r="J32" s="4"/>
      <c r="K32" s="5"/>
      <c r="L32" s="5"/>
      <c r="M32" s="5"/>
      <c r="Y32" s="2"/>
      <c r="Z32" s="1"/>
    </row>
    <row r="33" spans="1:26" s="3" customFormat="1" x14ac:dyDescent="0.2">
      <c r="A33" s="1"/>
      <c r="B33" s="1"/>
      <c r="C33" s="1"/>
      <c r="D33" s="1"/>
      <c r="E33" s="1"/>
      <c r="F33" s="1"/>
      <c r="G33" s="1"/>
      <c r="H33" s="1"/>
      <c r="I33" s="1"/>
      <c r="J33" s="4"/>
      <c r="K33" s="5"/>
      <c r="L33" s="5"/>
      <c r="M33" s="5"/>
      <c r="Y33" s="2"/>
      <c r="Z33" s="1"/>
    </row>
    <row r="34" spans="1:26" s="3" customFormat="1" x14ac:dyDescent="0.2">
      <c r="A34" s="1"/>
      <c r="B34" s="1"/>
      <c r="C34" s="1"/>
      <c r="D34" s="1"/>
      <c r="E34" s="1"/>
      <c r="F34" s="1"/>
      <c r="G34" s="1"/>
      <c r="H34" s="1"/>
      <c r="I34" s="1"/>
      <c r="J34" s="4"/>
      <c r="K34" s="5"/>
      <c r="L34" s="5"/>
      <c r="M34" s="5"/>
      <c r="Y34" s="2"/>
      <c r="Z34" s="1"/>
    </row>
    <row r="35" spans="1:26" s="3" customFormat="1" x14ac:dyDescent="0.2">
      <c r="A35" s="1"/>
      <c r="B35" s="1"/>
      <c r="C35" s="1"/>
      <c r="D35" s="1"/>
      <c r="E35" s="1"/>
      <c r="F35" s="1"/>
      <c r="G35" s="1"/>
      <c r="H35" s="1"/>
      <c r="I35" s="1"/>
      <c r="J35" s="4"/>
      <c r="K35" s="5"/>
      <c r="L35" s="5"/>
      <c r="M35" s="5"/>
      <c r="Y35" s="2"/>
      <c r="Z35" s="1"/>
    </row>
    <row r="36" spans="1:26" s="3" customFormat="1" x14ac:dyDescent="0.2">
      <c r="A36" s="1"/>
      <c r="B36" s="1"/>
      <c r="C36" s="1"/>
      <c r="D36" s="1"/>
      <c r="E36" s="1"/>
      <c r="F36" s="1"/>
      <c r="G36" s="1"/>
      <c r="H36" s="1"/>
      <c r="I36" s="1"/>
      <c r="J36" s="4"/>
      <c r="K36" s="5"/>
      <c r="L36" s="5"/>
      <c r="M36" s="5"/>
      <c r="Y36" s="2"/>
      <c r="Z36" s="1"/>
    </row>
    <row r="37" spans="1:26" s="3" customFormat="1" x14ac:dyDescent="0.2">
      <c r="A37" s="1"/>
      <c r="B37" s="1"/>
      <c r="C37" s="1"/>
      <c r="D37" s="1"/>
      <c r="E37" s="1"/>
      <c r="F37" s="1"/>
      <c r="G37" s="1"/>
      <c r="H37" s="1"/>
      <c r="I37" s="1"/>
      <c r="J37" s="4"/>
      <c r="K37" s="5"/>
      <c r="L37" s="5"/>
      <c r="M37" s="5"/>
      <c r="Y37" s="2"/>
      <c r="Z37" s="1"/>
    </row>
    <row r="38" spans="1:26" s="3" customFormat="1" x14ac:dyDescent="0.2">
      <c r="A38" s="1"/>
      <c r="B38" s="1"/>
      <c r="C38" s="1"/>
      <c r="D38" s="1"/>
      <c r="E38" s="1"/>
      <c r="F38" s="1"/>
      <c r="G38" s="1"/>
      <c r="H38" s="1"/>
      <c r="I38" s="1"/>
      <c r="J38" s="4"/>
      <c r="K38" s="5"/>
      <c r="L38" s="5"/>
      <c r="M38" s="5"/>
      <c r="Y38" s="2"/>
      <c r="Z38" s="1"/>
    </row>
    <row r="39" spans="1:26" s="3" customFormat="1" x14ac:dyDescent="0.2">
      <c r="A39" s="1"/>
      <c r="B39" s="1"/>
      <c r="C39" s="1"/>
      <c r="D39" s="1"/>
      <c r="E39" s="1"/>
      <c r="F39" s="1"/>
      <c r="G39" s="1"/>
      <c r="H39" s="1"/>
      <c r="I39" s="1"/>
      <c r="J39" s="4"/>
      <c r="K39" s="5"/>
      <c r="L39" s="5"/>
      <c r="M39" s="5"/>
      <c r="Y39" s="2"/>
      <c r="Z39" s="1"/>
    </row>
    <row r="40" spans="1:26" s="3" customFormat="1" x14ac:dyDescent="0.2">
      <c r="A40" s="1"/>
      <c r="B40" s="1"/>
      <c r="C40" s="1"/>
      <c r="D40" s="1"/>
      <c r="E40" s="1"/>
      <c r="F40" s="1"/>
      <c r="G40" s="1"/>
      <c r="H40" s="1"/>
      <c r="I40" s="1"/>
      <c r="J40" s="4"/>
      <c r="K40" s="5"/>
      <c r="L40" s="5"/>
      <c r="M40" s="5"/>
      <c r="Y40" s="2"/>
      <c r="Z40" s="1"/>
    </row>
    <row r="41" spans="1:26" s="3" customFormat="1" x14ac:dyDescent="0.2">
      <c r="A41" s="1"/>
      <c r="B41" s="1"/>
      <c r="C41" s="1"/>
      <c r="D41" s="1"/>
      <c r="E41" s="1"/>
      <c r="F41" s="1"/>
      <c r="G41" s="1"/>
      <c r="H41" s="1"/>
      <c r="I41" s="1"/>
      <c r="J41" s="4"/>
      <c r="K41" s="5"/>
      <c r="L41" s="5"/>
      <c r="M41" s="5"/>
      <c r="Y41" s="2"/>
      <c r="Z41" s="1"/>
    </row>
    <row r="42" spans="1:26" s="3" customFormat="1" x14ac:dyDescent="0.2">
      <c r="A42" s="1"/>
      <c r="B42" s="1"/>
      <c r="C42" s="1"/>
      <c r="D42" s="1"/>
      <c r="E42" s="1"/>
      <c r="F42" s="1"/>
      <c r="G42" s="1"/>
      <c r="H42" s="1"/>
      <c r="I42" s="1"/>
      <c r="J42" s="4"/>
      <c r="K42" s="5"/>
      <c r="L42" s="5"/>
      <c r="M42" s="5"/>
      <c r="Y42" s="2"/>
      <c r="Z42" s="1"/>
    </row>
    <row r="43" spans="1:26" s="3" customFormat="1" x14ac:dyDescent="0.2">
      <c r="A43" s="1"/>
      <c r="B43" s="1"/>
      <c r="C43" s="1"/>
      <c r="D43" s="1"/>
      <c r="E43" s="1"/>
      <c r="F43" s="1"/>
      <c r="G43" s="1"/>
      <c r="H43" s="1"/>
      <c r="I43" s="1"/>
      <c r="J43" s="4"/>
      <c r="K43" s="5"/>
      <c r="L43" s="5"/>
      <c r="M43" s="5"/>
      <c r="Y43" s="2"/>
      <c r="Z43" s="1"/>
    </row>
    <row r="44" spans="1:26" s="3" customFormat="1" x14ac:dyDescent="0.2">
      <c r="A44" s="1"/>
      <c r="B44" s="1"/>
      <c r="C44" s="1"/>
      <c r="D44" s="1"/>
      <c r="E44" s="1"/>
      <c r="F44" s="1"/>
      <c r="G44" s="1"/>
      <c r="H44" s="1"/>
      <c r="I44" s="1"/>
      <c r="J44" s="4"/>
      <c r="K44" s="5"/>
      <c r="L44" s="5"/>
      <c r="M44" s="5"/>
      <c r="Y44" s="2"/>
      <c r="Z44" s="1"/>
    </row>
    <row r="45" spans="1:26" s="3" customFormat="1" x14ac:dyDescent="0.2">
      <c r="A45" s="1"/>
      <c r="B45" s="1"/>
      <c r="C45" s="1"/>
      <c r="D45" s="1"/>
      <c r="E45" s="1"/>
      <c r="F45" s="1"/>
      <c r="G45" s="1"/>
      <c r="H45" s="1"/>
      <c r="I45" s="1"/>
      <c r="J45" s="4"/>
      <c r="K45" s="5"/>
      <c r="L45" s="5"/>
      <c r="M45" s="5"/>
      <c r="Y45" s="2"/>
      <c r="Z45" s="1"/>
    </row>
    <row r="46" spans="1:26" s="3" customFormat="1" x14ac:dyDescent="0.2">
      <c r="A46" s="1"/>
      <c r="B46" s="1"/>
      <c r="C46" s="1"/>
      <c r="D46" s="1"/>
      <c r="E46" s="1"/>
      <c r="F46" s="1"/>
      <c r="G46" s="1"/>
      <c r="H46" s="1"/>
      <c r="I46" s="1"/>
      <c r="J46" s="4"/>
      <c r="K46" s="5"/>
      <c r="L46" s="5"/>
      <c r="M46" s="5"/>
      <c r="Y46" s="2"/>
      <c r="Z46" s="1"/>
    </row>
    <row r="47" spans="1:26" s="3" customFormat="1" x14ac:dyDescent="0.2">
      <c r="A47" s="1"/>
      <c r="B47" s="1"/>
      <c r="C47" s="1"/>
      <c r="D47" s="1"/>
      <c r="E47" s="1"/>
      <c r="F47" s="1"/>
      <c r="G47" s="1"/>
      <c r="H47" s="1"/>
      <c r="I47" s="1"/>
      <c r="J47" s="4"/>
      <c r="K47" s="5"/>
      <c r="L47" s="5"/>
      <c r="M47" s="5"/>
      <c r="Y47" s="2"/>
      <c r="Z47" s="1"/>
    </row>
    <row r="48" spans="1:26" s="3" customFormat="1" x14ac:dyDescent="0.2">
      <c r="A48" s="1"/>
      <c r="B48" s="1"/>
      <c r="C48" s="1"/>
      <c r="D48" s="1"/>
      <c r="E48" s="1"/>
      <c r="F48" s="1"/>
      <c r="G48" s="1"/>
      <c r="H48" s="1"/>
      <c r="I48" s="1"/>
      <c r="J48" s="4"/>
      <c r="K48" s="5"/>
      <c r="L48" s="5"/>
      <c r="M48" s="5"/>
      <c r="Y48" s="2"/>
      <c r="Z48" s="1"/>
    </row>
    <row r="49" spans="1:26" s="3" customFormat="1" x14ac:dyDescent="0.2">
      <c r="A49" s="1"/>
      <c r="B49" s="1"/>
      <c r="C49" s="1"/>
      <c r="D49" s="1"/>
      <c r="E49" s="1"/>
      <c r="F49" s="1"/>
      <c r="G49" s="1"/>
      <c r="H49" s="1"/>
      <c r="I49" s="1"/>
      <c r="J49" s="4"/>
      <c r="K49" s="5"/>
      <c r="L49" s="5"/>
      <c r="M49" s="5"/>
      <c r="Y49" s="2"/>
      <c r="Z49" s="1"/>
    </row>
    <row r="50" spans="1:26" s="3" customFormat="1" x14ac:dyDescent="0.2">
      <c r="A50" s="1"/>
      <c r="B50" s="1"/>
      <c r="C50" s="1"/>
      <c r="D50" s="1"/>
      <c r="E50" s="1"/>
      <c r="F50" s="1"/>
      <c r="G50" s="1"/>
      <c r="H50" s="1"/>
      <c r="I50" s="1"/>
      <c r="J50" s="4"/>
      <c r="K50" s="5"/>
      <c r="L50" s="5"/>
      <c r="M50" s="5"/>
      <c r="Y50" s="2"/>
      <c r="Z50" s="1"/>
    </row>
    <row r="51" spans="1:26" s="3" customFormat="1" x14ac:dyDescent="0.2">
      <c r="A51" s="1"/>
      <c r="B51" s="1"/>
      <c r="C51" s="1"/>
      <c r="D51" s="1"/>
      <c r="E51" s="1"/>
      <c r="F51" s="1"/>
      <c r="G51" s="1"/>
      <c r="H51" s="1"/>
      <c r="I51" s="1"/>
      <c r="J51" s="4"/>
      <c r="K51" s="5"/>
      <c r="L51" s="5"/>
      <c r="M51" s="5"/>
      <c r="Y51" s="2"/>
      <c r="Z51" s="1"/>
    </row>
    <row r="52" spans="1:26" s="3" customFormat="1" x14ac:dyDescent="0.2">
      <c r="A52" s="1"/>
      <c r="B52" s="1"/>
      <c r="C52" s="1"/>
      <c r="D52" s="1"/>
      <c r="E52" s="1"/>
      <c r="F52" s="1"/>
      <c r="G52" s="1"/>
      <c r="H52" s="1"/>
      <c r="I52" s="1"/>
      <c r="J52" s="4"/>
      <c r="K52" s="5"/>
      <c r="L52" s="5"/>
      <c r="M52" s="5"/>
      <c r="Y52" s="2"/>
      <c r="Z52" s="1"/>
    </row>
    <row r="53" spans="1:26" s="3" customFormat="1" x14ac:dyDescent="0.2">
      <c r="A53" s="1"/>
      <c r="B53" s="1"/>
      <c r="C53" s="1"/>
      <c r="D53" s="1"/>
      <c r="E53" s="1"/>
      <c r="F53" s="1"/>
      <c r="G53" s="1"/>
      <c r="H53" s="1"/>
      <c r="I53" s="1"/>
      <c r="J53" s="4"/>
      <c r="K53" s="5"/>
      <c r="L53" s="5"/>
      <c r="M53" s="5"/>
      <c r="Y53" s="2"/>
      <c r="Z53" s="1"/>
    </row>
    <row r="54" spans="1:26" s="3" customFormat="1" x14ac:dyDescent="0.2">
      <c r="A54" s="1"/>
      <c r="B54" s="1"/>
      <c r="C54" s="1"/>
      <c r="D54" s="1"/>
      <c r="E54" s="1"/>
      <c r="F54" s="1"/>
      <c r="G54" s="1"/>
      <c r="H54" s="1"/>
      <c r="I54" s="1"/>
      <c r="J54" s="4"/>
      <c r="K54" s="5"/>
      <c r="L54" s="5"/>
      <c r="M54" s="5"/>
      <c r="Y54" s="2"/>
      <c r="Z54" s="1"/>
    </row>
    <row r="55" spans="1:26" s="3" customFormat="1" x14ac:dyDescent="0.2">
      <c r="A55" s="1"/>
      <c r="B55" s="1"/>
      <c r="C55" s="1"/>
      <c r="D55" s="1"/>
      <c r="E55" s="1"/>
      <c r="F55" s="1"/>
      <c r="G55" s="1"/>
      <c r="H55" s="1"/>
      <c r="I55" s="1"/>
      <c r="J55" s="4"/>
      <c r="K55" s="5"/>
      <c r="L55" s="5"/>
      <c r="M55" s="5"/>
      <c r="Y55" s="2"/>
      <c r="Z55" s="1"/>
    </row>
    <row r="56" spans="1:26" s="3" customFormat="1" x14ac:dyDescent="0.2">
      <c r="A56" s="1"/>
      <c r="B56" s="1"/>
      <c r="C56" s="1"/>
      <c r="D56" s="1"/>
      <c r="E56" s="1"/>
      <c r="F56" s="1"/>
      <c r="G56" s="1"/>
      <c r="H56" s="1"/>
      <c r="I56" s="1"/>
      <c r="J56" s="4"/>
      <c r="K56" s="5"/>
      <c r="L56" s="5"/>
      <c r="M56" s="5"/>
      <c r="Y56" s="2"/>
      <c r="Z56" s="1"/>
    </row>
    <row r="57" spans="1:26" s="3" customFormat="1" x14ac:dyDescent="0.2">
      <c r="A57" s="1"/>
      <c r="B57" s="1"/>
      <c r="C57" s="1"/>
      <c r="D57" s="1"/>
      <c r="E57" s="1"/>
      <c r="F57" s="1"/>
      <c r="G57" s="1"/>
      <c r="H57" s="1"/>
      <c r="I57" s="1"/>
      <c r="J57" s="4"/>
      <c r="K57" s="5"/>
      <c r="L57" s="5"/>
      <c r="M57" s="5"/>
      <c r="Y57" s="2"/>
      <c r="Z57" s="1"/>
    </row>
    <row r="58" spans="1:26" s="3" customFormat="1" x14ac:dyDescent="0.2">
      <c r="A58" s="1"/>
      <c r="B58" s="1"/>
      <c r="C58" s="1"/>
      <c r="D58" s="1"/>
      <c r="E58" s="1"/>
      <c r="F58" s="1"/>
      <c r="G58" s="1"/>
      <c r="H58" s="1"/>
      <c r="I58" s="1"/>
      <c r="J58" s="4"/>
      <c r="K58" s="5"/>
      <c r="L58" s="5"/>
      <c r="M58" s="5"/>
      <c r="Y58" s="2"/>
      <c r="Z58" s="1"/>
    </row>
    <row r="59" spans="1:26" s="3" customFormat="1" x14ac:dyDescent="0.2">
      <c r="A59" s="1"/>
      <c r="B59" s="1"/>
      <c r="C59" s="1"/>
      <c r="D59" s="1"/>
      <c r="E59" s="1"/>
      <c r="F59" s="1"/>
      <c r="G59" s="1"/>
      <c r="H59" s="1"/>
      <c r="I59" s="1"/>
      <c r="J59" s="4"/>
      <c r="K59" s="5"/>
      <c r="L59" s="5"/>
      <c r="M59" s="5"/>
      <c r="Y59" s="2"/>
      <c r="Z59" s="1"/>
    </row>
    <row r="60" spans="1:26" s="3" customFormat="1" x14ac:dyDescent="0.2">
      <c r="A60" s="1"/>
      <c r="B60" s="1"/>
      <c r="C60" s="1"/>
      <c r="D60" s="1"/>
      <c r="E60" s="1"/>
      <c r="F60" s="1"/>
      <c r="G60" s="1"/>
      <c r="H60" s="1"/>
      <c r="I60" s="1"/>
      <c r="J60" s="4"/>
      <c r="K60" s="5"/>
      <c r="L60" s="5"/>
      <c r="M60" s="5"/>
      <c r="Y60" s="2"/>
      <c r="Z60" s="1"/>
    </row>
    <row r="61" spans="1:26" s="3" customFormat="1" x14ac:dyDescent="0.2">
      <c r="A61" s="1"/>
      <c r="B61" s="1"/>
      <c r="C61" s="1"/>
      <c r="D61" s="1"/>
      <c r="E61" s="1"/>
      <c r="F61" s="1"/>
      <c r="G61" s="1"/>
      <c r="H61" s="1"/>
      <c r="I61" s="1"/>
      <c r="J61" s="4"/>
      <c r="K61" s="5"/>
      <c r="L61" s="5"/>
      <c r="M61" s="5"/>
      <c r="Y61" s="2"/>
      <c r="Z61" s="1"/>
    </row>
    <row r="62" spans="1:26" s="3" customFormat="1" x14ac:dyDescent="0.2">
      <c r="A62" s="1"/>
      <c r="B62" s="1"/>
      <c r="C62" s="1"/>
      <c r="D62" s="1"/>
      <c r="E62" s="1"/>
      <c r="F62" s="1"/>
      <c r="G62" s="1"/>
      <c r="H62" s="1"/>
      <c r="I62" s="1"/>
      <c r="J62" s="4"/>
      <c r="K62" s="5"/>
      <c r="L62" s="5"/>
      <c r="M62" s="5"/>
      <c r="Y62" s="2"/>
      <c r="Z62" s="1"/>
    </row>
    <row r="63" spans="1:26" s="3" customFormat="1" x14ac:dyDescent="0.2">
      <c r="A63" s="1"/>
      <c r="B63" s="1"/>
      <c r="C63" s="1"/>
      <c r="D63" s="1"/>
      <c r="E63" s="1"/>
      <c r="F63" s="1"/>
      <c r="G63" s="1"/>
      <c r="H63" s="1"/>
      <c r="I63" s="1"/>
      <c r="J63" s="4"/>
      <c r="K63" s="5"/>
      <c r="L63" s="5"/>
      <c r="M63" s="5"/>
      <c r="Y63" s="2"/>
      <c r="Z63" s="1"/>
    </row>
    <row r="64" spans="1:26" s="3" customFormat="1" x14ac:dyDescent="0.2">
      <c r="A64" s="1"/>
      <c r="B64" s="1"/>
      <c r="C64" s="1"/>
      <c r="D64" s="1"/>
      <c r="E64" s="1"/>
      <c r="F64" s="1"/>
      <c r="G64" s="1"/>
      <c r="H64" s="1"/>
      <c r="I64" s="1"/>
      <c r="J64" s="4"/>
      <c r="K64" s="5"/>
      <c r="L64" s="5"/>
      <c r="M64" s="5"/>
      <c r="Y64" s="2"/>
      <c r="Z64" s="1"/>
    </row>
    <row r="65" spans="1:26" s="3" customFormat="1" x14ac:dyDescent="0.2">
      <c r="A65" s="1"/>
      <c r="B65" s="1"/>
      <c r="C65" s="1"/>
      <c r="D65" s="1"/>
      <c r="E65" s="1"/>
      <c r="F65" s="1"/>
      <c r="G65" s="1"/>
      <c r="H65" s="1"/>
      <c r="I65" s="1"/>
      <c r="J65" s="4"/>
      <c r="K65" s="5"/>
      <c r="L65" s="5"/>
      <c r="M65" s="5"/>
      <c r="Y65" s="2"/>
      <c r="Z65" s="1"/>
    </row>
    <row r="66" spans="1:26" s="3" customFormat="1" x14ac:dyDescent="0.2">
      <c r="A66" s="1"/>
      <c r="B66" s="1"/>
      <c r="C66" s="1"/>
      <c r="D66" s="1"/>
      <c r="E66" s="1"/>
      <c r="F66" s="1"/>
      <c r="G66" s="1"/>
      <c r="H66" s="1"/>
      <c r="I66" s="1"/>
      <c r="J66" s="4"/>
      <c r="K66" s="5"/>
      <c r="L66" s="5"/>
      <c r="M66" s="5"/>
      <c r="Y66" s="2"/>
      <c r="Z66" s="1"/>
    </row>
    <row r="67" spans="1:26" s="3" customFormat="1" x14ac:dyDescent="0.2">
      <c r="A67" s="1"/>
      <c r="B67" s="1"/>
      <c r="C67" s="1"/>
      <c r="D67" s="1"/>
      <c r="E67" s="1"/>
      <c r="F67" s="1"/>
      <c r="G67" s="1"/>
      <c r="H67" s="1"/>
      <c r="I67" s="1"/>
      <c r="J67" s="4"/>
      <c r="K67" s="5"/>
      <c r="L67" s="5"/>
      <c r="M67" s="5"/>
      <c r="Y67" s="2"/>
      <c r="Z67" s="1"/>
    </row>
    <row r="68" spans="1:26" s="3" customFormat="1" x14ac:dyDescent="0.2">
      <c r="A68" s="1"/>
      <c r="B68" s="1"/>
      <c r="C68" s="1"/>
      <c r="D68" s="1"/>
      <c r="E68" s="1"/>
      <c r="F68" s="1"/>
      <c r="G68" s="1"/>
      <c r="H68" s="1"/>
      <c r="I68" s="1"/>
      <c r="J68" s="4"/>
      <c r="K68" s="5"/>
      <c r="L68" s="5"/>
      <c r="M68" s="5"/>
      <c r="Y68" s="2"/>
      <c r="Z68" s="1"/>
    </row>
    <row r="69" spans="1:26" s="3" customFormat="1" x14ac:dyDescent="0.2">
      <c r="A69" s="1"/>
      <c r="B69" s="1"/>
      <c r="C69" s="1"/>
      <c r="D69" s="1"/>
      <c r="E69" s="1"/>
      <c r="F69" s="1"/>
      <c r="G69" s="1"/>
      <c r="H69" s="1"/>
      <c r="I69" s="1"/>
      <c r="J69" s="4"/>
      <c r="K69" s="5"/>
      <c r="L69" s="5"/>
      <c r="M69" s="5"/>
      <c r="Y69" s="2"/>
      <c r="Z69" s="1"/>
    </row>
    <row r="70" spans="1:26" s="3" customFormat="1" x14ac:dyDescent="0.2">
      <c r="A70" s="1"/>
      <c r="B70" s="1"/>
      <c r="C70" s="1"/>
      <c r="D70" s="1"/>
      <c r="E70" s="1"/>
      <c r="F70" s="1"/>
      <c r="G70" s="1"/>
      <c r="H70" s="1"/>
      <c r="I70" s="1"/>
      <c r="J70" s="4"/>
      <c r="K70" s="5"/>
      <c r="L70" s="5"/>
      <c r="M70" s="5"/>
      <c r="Y70" s="2"/>
      <c r="Z70" s="1"/>
    </row>
    <row r="71" spans="1:26" s="3" customFormat="1" x14ac:dyDescent="0.2">
      <c r="A71" s="1"/>
      <c r="B71" s="1"/>
      <c r="C71" s="1"/>
      <c r="D71" s="1"/>
      <c r="E71" s="1"/>
      <c r="F71" s="1"/>
      <c r="G71" s="1"/>
      <c r="H71" s="1"/>
      <c r="I71" s="1"/>
      <c r="J71" s="4"/>
      <c r="K71" s="5"/>
      <c r="L71" s="5"/>
      <c r="M71" s="5"/>
      <c r="Y71" s="2"/>
      <c r="Z71" s="1"/>
    </row>
    <row r="72" spans="1:26" s="3" customFormat="1" x14ac:dyDescent="0.2">
      <c r="A72" s="1"/>
      <c r="B72" s="1"/>
      <c r="C72" s="1"/>
      <c r="D72" s="1"/>
      <c r="E72" s="1"/>
      <c r="F72" s="1"/>
      <c r="G72" s="1"/>
      <c r="H72" s="1"/>
      <c r="I72" s="1"/>
      <c r="J72" s="4"/>
      <c r="K72" s="5"/>
      <c r="L72" s="5"/>
      <c r="M72" s="5"/>
      <c r="Y72" s="2"/>
      <c r="Z72" s="1"/>
    </row>
    <row r="73" spans="1:26" s="3" customFormat="1" x14ac:dyDescent="0.2">
      <c r="A73" s="1"/>
      <c r="B73" s="1"/>
      <c r="C73" s="1"/>
      <c r="D73" s="1"/>
      <c r="E73" s="1"/>
      <c r="F73" s="1"/>
      <c r="G73" s="1"/>
      <c r="H73" s="1"/>
      <c r="I73" s="1"/>
      <c r="J73" s="4"/>
      <c r="K73" s="5"/>
      <c r="L73" s="5"/>
      <c r="M73" s="5"/>
      <c r="Y73" s="2"/>
      <c r="Z73" s="1"/>
    </row>
    <row r="74" spans="1:26" s="3" customFormat="1" x14ac:dyDescent="0.2">
      <c r="A74" s="1"/>
      <c r="B74" s="1"/>
      <c r="C74" s="1"/>
      <c r="D74" s="1"/>
      <c r="E74" s="1"/>
      <c r="F74" s="1"/>
      <c r="G74" s="1"/>
      <c r="H74" s="1"/>
      <c r="I74" s="1"/>
      <c r="J74" s="4"/>
      <c r="K74" s="5"/>
      <c r="L74" s="5"/>
      <c r="M74" s="5"/>
      <c r="Y74" s="2"/>
      <c r="Z74" s="1"/>
    </row>
    <row r="75" spans="1:26" s="3" customFormat="1" x14ac:dyDescent="0.2">
      <c r="A75" s="1"/>
      <c r="B75" s="1"/>
      <c r="C75" s="1"/>
      <c r="D75" s="1"/>
      <c r="E75" s="1"/>
      <c r="F75" s="1"/>
      <c r="G75" s="1"/>
      <c r="H75" s="1"/>
      <c r="I75" s="1"/>
      <c r="J75" s="4"/>
      <c r="K75" s="5"/>
      <c r="L75" s="5"/>
      <c r="M75" s="5"/>
      <c r="Y75" s="2"/>
      <c r="Z75" s="1"/>
    </row>
    <row r="76" spans="1:26" s="3" customFormat="1" x14ac:dyDescent="0.2">
      <c r="A76" s="1"/>
      <c r="B76" s="1"/>
      <c r="C76" s="1"/>
      <c r="D76" s="1"/>
      <c r="E76" s="1"/>
      <c r="F76" s="1"/>
      <c r="G76" s="1"/>
      <c r="H76" s="1"/>
      <c r="I76" s="1"/>
      <c r="J76" s="4"/>
      <c r="K76" s="5"/>
      <c r="L76" s="5"/>
      <c r="M76" s="5"/>
      <c r="Y76" s="2"/>
      <c r="Z76" s="1"/>
    </row>
  </sheetData>
  <mergeCells count="22">
    <mergeCell ref="A5:U5"/>
    <mergeCell ref="V5:W5"/>
    <mergeCell ref="N6:N7"/>
    <mergeCell ref="O6:O7"/>
    <mergeCell ref="E6:E7"/>
    <mergeCell ref="T6:T7"/>
    <mergeCell ref="X6:X7"/>
    <mergeCell ref="Y6:Y7"/>
    <mergeCell ref="M6:M7"/>
    <mergeCell ref="A6:A7"/>
    <mergeCell ref="B6:B7"/>
    <mergeCell ref="C6:C7"/>
    <mergeCell ref="D6:D7"/>
    <mergeCell ref="F6:F7"/>
    <mergeCell ref="G6:G7"/>
    <mergeCell ref="H6:H7"/>
    <mergeCell ref="I6:I7"/>
    <mergeCell ref="J6:J7"/>
    <mergeCell ref="K6:K7"/>
    <mergeCell ref="L6:L7"/>
    <mergeCell ref="P6:P7"/>
    <mergeCell ref="Q6:Q7"/>
  </mergeCells>
  <printOptions horizontalCentered="1"/>
  <pageMargins left="0.78740157480314965" right="0.78740157480314965" top="0.6692913385826772" bottom="0.86614173228346458" header="0.27559055118110237" footer="0.39370078740157483"/>
  <pageSetup paperSize="9" scale="46" firstPageNumber="126" orientation="landscape" useFirstPageNumber="1" r:id="rId1"/>
  <headerFooter alignWithMargins="0">
    <oddFooter>&amp;L&amp;"Arial,Kurzíva"Zastupitelstvo Olomouckého kraje 18-12-2017
6. - Rozpočet Olomouckého kraje 2018 - návrh rozpočtu
Příloha č. 5b) Projekty spolufinancované z evropských fondů a národních fondů&amp;R&amp;"Arial,Kurzíva"&amp;12Strana &amp;P (celkem 171)</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U95"/>
  <sheetViews>
    <sheetView showGridLines="0" view="pageBreakPreview" zoomScale="80" zoomScaleNormal="70" zoomScaleSheetLayoutView="80" workbookViewId="0"/>
  </sheetViews>
  <sheetFormatPr defaultColWidth="9.140625" defaultRowHeight="12.75" outlineLevelCol="1" x14ac:dyDescent="0.2"/>
  <cols>
    <col min="1" max="1" width="5.42578125" style="1" customWidth="1"/>
    <col min="2" max="2" width="9" style="1" hidden="1" customWidth="1"/>
    <col min="3" max="3" width="17.7109375" style="1" hidden="1" customWidth="1" outlineLevel="1"/>
    <col min="4" max="4" width="7.7109375" style="1" hidden="1" customWidth="1" outlineLevel="1"/>
    <col min="5" max="5" width="7.28515625" style="1" hidden="1" customWidth="1" outlineLevel="1"/>
    <col min="6" max="6" width="7.28515625" style="1" customWidth="1" outlineLevel="1"/>
    <col min="7" max="7" width="50.7109375" style="1" customWidth="1"/>
    <col min="8" max="8" width="41.7109375" style="1" customWidth="1"/>
    <col min="9" max="9" width="7.140625" style="1" customWidth="1"/>
    <col min="10" max="10" width="13.140625" style="4" customWidth="1"/>
    <col min="11" max="15" width="14.5703125" style="3" customWidth="1"/>
    <col min="16" max="16" width="16.5703125" style="3" customWidth="1"/>
    <col min="17" max="19" width="16.85546875" style="3" customWidth="1"/>
    <col min="20" max="20" width="20.42578125" style="3" customWidth="1"/>
    <col min="21" max="16384" width="9.140625" style="1"/>
  </cols>
  <sheetData>
    <row r="1" spans="1:21" ht="18" x14ac:dyDescent="0.25">
      <c r="A1" s="164" t="s">
        <v>323</v>
      </c>
      <c r="B1" s="165"/>
      <c r="C1" s="165"/>
      <c r="D1" s="165"/>
      <c r="E1" s="165"/>
      <c r="F1" s="165"/>
      <c r="G1" s="167"/>
      <c r="H1" s="168"/>
      <c r="I1" s="165"/>
      <c r="N1" s="170"/>
      <c r="O1" s="170"/>
      <c r="Q1" s="170"/>
      <c r="R1" s="170"/>
      <c r="S1" s="170"/>
      <c r="T1" s="170"/>
      <c r="U1" s="35"/>
    </row>
    <row r="2" spans="1:21" ht="15.75" x14ac:dyDescent="0.25">
      <c r="A2" s="253" t="s">
        <v>274</v>
      </c>
      <c r="B2" s="117"/>
      <c r="D2" s="117"/>
      <c r="E2" s="171"/>
      <c r="F2" s="171"/>
      <c r="G2" s="253" t="s">
        <v>200</v>
      </c>
      <c r="H2" s="173" t="s">
        <v>324</v>
      </c>
      <c r="I2" s="175"/>
      <c r="N2" s="37"/>
      <c r="O2" s="37"/>
      <c r="Q2" s="37"/>
      <c r="R2" s="37"/>
      <c r="S2" s="37"/>
      <c r="T2" s="37"/>
      <c r="U2" s="35"/>
    </row>
    <row r="3" spans="1:21" ht="23.25" x14ac:dyDescent="0.35">
      <c r="A3" s="126"/>
      <c r="B3" s="117"/>
      <c r="D3" s="117"/>
      <c r="E3" s="171"/>
      <c r="F3" s="171"/>
      <c r="G3" s="251" t="s">
        <v>20</v>
      </c>
      <c r="H3" s="174"/>
      <c r="I3" s="175"/>
      <c r="N3" s="37"/>
      <c r="O3" s="37"/>
      <c r="Q3" s="37"/>
      <c r="R3" s="37"/>
      <c r="S3" s="37"/>
      <c r="T3" s="37"/>
      <c r="U3" s="35"/>
    </row>
    <row r="4" spans="1:21" ht="17.25" customHeight="1" x14ac:dyDescent="0.2">
      <c r="A4" s="171"/>
      <c r="B4" s="171"/>
      <c r="C4" s="171"/>
      <c r="D4" s="171"/>
      <c r="E4" s="171"/>
      <c r="F4" s="171"/>
      <c r="G4" s="171"/>
      <c r="H4" s="176"/>
      <c r="I4" s="171"/>
      <c r="N4" s="37"/>
      <c r="O4" s="37"/>
      <c r="Q4" s="37"/>
      <c r="R4" s="37"/>
      <c r="S4" s="37"/>
      <c r="T4" s="91" t="s">
        <v>72</v>
      </c>
      <c r="U4" s="35"/>
    </row>
    <row r="5" spans="1:21" ht="25.5" customHeight="1" x14ac:dyDescent="0.2">
      <c r="A5" s="358" t="s">
        <v>392</v>
      </c>
      <c r="B5" s="359"/>
      <c r="C5" s="359"/>
      <c r="D5" s="359"/>
      <c r="E5" s="359"/>
      <c r="F5" s="359"/>
      <c r="G5" s="359"/>
      <c r="H5" s="359"/>
      <c r="I5" s="359"/>
      <c r="J5" s="359"/>
      <c r="K5" s="359"/>
      <c r="L5" s="359"/>
      <c r="M5" s="359"/>
      <c r="N5" s="359"/>
      <c r="O5" s="359"/>
      <c r="P5" s="359"/>
      <c r="Q5" s="359"/>
      <c r="R5" s="359"/>
      <c r="S5" s="359"/>
      <c r="T5" s="398"/>
    </row>
    <row r="6" spans="1:21" ht="25.5" customHeight="1" x14ac:dyDescent="0.2">
      <c r="A6" s="360" t="s">
        <v>19</v>
      </c>
      <c r="B6" s="360" t="s">
        <v>18</v>
      </c>
      <c r="C6" s="361" t="s">
        <v>17</v>
      </c>
      <c r="D6" s="361" t="s">
        <v>16</v>
      </c>
      <c r="E6" s="361" t="s">
        <v>15</v>
      </c>
      <c r="F6" s="361" t="s">
        <v>253</v>
      </c>
      <c r="G6" s="361" t="s">
        <v>14</v>
      </c>
      <c r="H6" s="350" t="s">
        <v>13</v>
      </c>
      <c r="I6" s="364" t="s">
        <v>12</v>
      </c>
      <c r="J6" s="350" t="s">
        <v>11</v>
      </c>
      <c r="K6" s="350" t="s">
        <v>10</v>
      </c>
      <c r="L6" s="351" t="s">
        <v>9</v>
      </c>
      <c r="M6" s="351" t="s">
        <v>8</v>
      </c>
      <c r="N6" s="350" t="s">
        <v>7</v>
      </c>
      <c r="O6" s="353" t="s">
        <v>155</v>
      </c>
      <c r="P6" s="354" t="s">
        <v>203</v>
      </c>
      <c r="Q6" s="354" t="s">
        <v>225</v>
      </c>
      <c r="R6" s="354" t="s">
        <v>432</v>
      </c>
      <c r="S6" s="354" t="s">
        <v>431</v>
      </c>
      <c r="T6" s="353" t="s">
        <v>167</v>
      </c>
    </row>
    <row r="7" spans="1:21" ht="58.7" customHeight="1" x14ac:dyDescent="0.2">
      <c r="A7" s="360"/>
      <c r="B7" s="360"/>
      <c r="C7" s="361"/>
      <c r="D7" s="361"/>
      <c r="E7" s="361"/>
      <c r="F7" s="361"/>
      <c r="G7" s="361"/>
      <c r="H7" s="350"/>
      <c r="I7" s="364"/>
      <c r="J7" s="350"/>
      <c r="K7" s="350"/>
      <c r="L7" s="352"/>
      <c r="M7" s="352"/>
      <c r="N7" s="350"/>
      <c r="O7" s="353"/>
      <c r="P7" s="355"/>
      <c r="Q7" s="355"/>
      <c r="R7" s="355"/>
      <c r="S7" s="355"/>
      <c r="T7" s="353"/>
    </row>
    <row r="8" spans="1:21" ht="27.75" customHeight="1" x14ac:dyDescent="0.2">
      <c r="A8" s="101" t="s">
        <v>3</v>
      </c>
      <c r="B8" s="102"/>
      <c r="C8" s="102"/>
      <c r="D8" s="102"/>
      <c r="E8" s="102"/>
      <c r="F8" s="102"/>
      <c r="G8" s="102"/>
      <c r="H8" s="102"/>
      <c r="I8" s="102"/>
      <c r="J8" s="102"/>
      <c r="K8" s="95">
        <f>SUM(K9:K9)</f>
        <v>5233</v>
      </c>
      <c r="L8" s="95">
        <f>SUM(L9:L9)</f>
        <v>4708</v>
      </c>
      <c r="M8" s="95">
        <f>SUM(M9:M9)</f>
        <v>525</v>
      </c>
      <c r="N8" s="102"/>
      <c r="O8" s="95">
        <f t="shared" ref="O8" si="0">SUM(O9:O9)</f>
        <v>61</v>
      </c>
      <c r="P8" s="95">
        <f>SUM(P9:P10)</f>
        <v>5172</v>
      </c>
      <c r="Q8" s="95">
        <f>SUM(Q9:Q10)</f>
        <v>4395</v>
      </c>
      <c r="R8" s="95">
        <f>SUM(R9:R10)</f>
        <v>314</v>
      </c>
      <c r="S8" s="95">
        <f>SUM(S9:S10)</f>
        <v>463</v>
      </c>
      <c r="T8" s="95">
        <f t="shared" ref="T8" si="1">SUM(T9:T10)</f>
        <v>0</v>
      </c>
    </row>
    <row r="9" spans="1:21" ht="41.25" customHeight="1" x14ac:dyDescent="0.2">
      <c r="A9" s="377">
        <v>1</v>
      </c>
      <c r="B9" s="377" t="s">
        <v>29</v>
      </c>
      <c r="C9" s="380">
        <v>60005101166</v>
      </c>
      <c r="D9" s="377">
        <v>3533</v>
      </c>
      <c r="E9" s="198">
        <v>6122</v>
      </c>
      <c r="F9" s="198">
        <v>61</v>
      </c>
      <c r="G9" s="409" t="s">
        <v>213</v>
      </c>
      <c r="H9" s="368" t="s">
        <v>205</v>
      </c>
      <c r="I9" s="411"/>
      <c r="J9" s="413"/>
      <c r="K9" s="391">
        <v>5233</v>
      </c>
      <c r="L9" s="391">
        <v>4708</v>
      </c>
      <c r="M9" s="391">
        <v>525</v>
      </c>
      <c r="N9" s="365">
        <v>2018</v>
      </c>
      <c r="O9" s="391">
        <v>61</v>
      </c>
      <c r="P9" s="255">
        <v>4823</v>
      </c>
      <c r="Q9" s="238">
        <v>4395</v>
      </c>
      <c r="R9" s="238">
        <v>0</v>
      </c>
      <c r="S9" s="238">
        <v>428</v>
      </c>
      <c r="T9" s="239">
        <v>0</v>
      </c>
    </row>
    <row r="10" spans="1:21" ht="41.25" customHeight="1" x14ac:dyDescent="0.2">
      <c r="A10" s="378"/>
      <c r="B10" s="378"/>
      <c r="C10" s="381"/>
      <c r="D10" s="378"/>
      <c r="E10" s="192">
        <v>5169</v>
      </c>
      <c r="F10" s="198">
        <v>51</v>
      </c>
      <c r="G10" s="410"/>
      <c r="H10" s="369"/>
      <c r="I10" s="412"/>
      <c r="J10" s="414"/>
      <c r="K10" s="408"/>
      <c r="L10" s="408"/>
      <c r="M10" s="408"/>
      <c r="N10" s="366"/>
      <c r="O10" s="408"/>
      <c r="P10" s="255">
        <v>349</v>
      </c>
      <c r="Q10" s="238">
        <v>0</v>
      </c>
      <c r="R10" s="238">
        <v>314</v>
      </c>
      <c r="S10" s="238">
        <v>35</v>
      </c>
      <c r="T10" s="239">
        <v>0</v>
      </c>
    </row>
    <row r="11" spans="1:21" ht="35.25" customHeight="1" x14ac:dyDescent="0.2">
      <c r="A11" s="320" t="s">
        <v>411</v>
      </c>
      <c r="B11" s="321"/>
      <c r="C11" s="321"/>
      <c r="D11" s="321"/>
      <c r="E11" s="321"/>
      <c r="F11" s="321"/>
      <c r="G11" s="321"/>
      <c r="H11" s="321"/>
      <c r="I11" s="321"/>
      <c r="J11" s="321"/>
      <c r="K11" s="23">
        <f t="shared" ref="K11:M11" si="2">SUM(K9:K9)</f>
        <v>5233</v>
      </c>
      <c r="L11" s="23">
        <f t="shared" si="2"/>
        <v>4708</v>
      </c>
      <c r="M11" s="23">
        <f t="shared" si="2"/>
        <v>525</v>
      </c>
      <c r="N11" s="23"/>
      <c r="O11" s="23">
        <f>SUM(O9:O9)</f>
        <v>61</v>
      </c>
      <c r="P11" s="23">
        <f>SUM(P9:P10)</f>
        <v>5172</v>
      </c>
      <c r="Q11" s="23">
        <f>SUM(Q9:Q10)</f>
        <v>4395</v>
      </c>
      <c r="R11" s="23">
        <f>SUM(R9:R10)</f>
        <v>314</v>
      </c>
      <c r="S11" s="23">
        <f>SUM(S9:S10)</f>
        <v>463</v>
      </c>
      <c r="T11" s="22">
        <f>SUM(T9:T10)</f>
        <v>0</v>
      </c>
    </row>
    <row r="12" spans="1:21" s="3" customFormat="1" x14ac:dyDescent="0.2">
      <c r="A12" s="4"/>
      <c r="B12" s="4"/>
      <c r="C12" s="4"/>
      <c r="D12" s="4"/>
      <c r="E12" s="4"/>
      <c r="F12" s="4"/>
      <c r="G12" s="20"/>
      <c r="H12" s="4"/>
      <c r="I12" s="19"/>
      <c r="J12" s="18"/>
      <c r="K12" s="17"/>
      <c r="L12" s="17"/>
      <c r="M12" s="17"/>
      <c r="N12" s="16"/>
      <c r="O12" s="16"/>
      <c r="U12" s="1"/>
    </row>
    <row r="13" spans="1:21" s="3" customFormat="1" x14ac:dyDescent="0.2">
      <c r="A13" s="4"/>
      <c r="B13" s="4"/>
      <c r="C13" s="4"/>
      <c r="D13" s="4"/>
      <c r="E13" s="4"/>
      <c r="F13" s="4"/>
      <c r="G13" s="4"/>
      <c r="H13" s="4"/>
      <c r="I13" s="15"/>
      <c r="J13" s="6"/>
      <c r="K13" s="5"/>
      <c r="L13" s="5"/>
      <c r="M13" s="5"/>
      <c r="U13" s="1"/>
    </row>
    <row r="14" spans="1:21" s="3" customFormat="1" x14ac:dyDescent="0.2">
      <c r="A14" s="4"/>
      <c r="B14" s="4"/>
      <c r="C14" s="4"/>
      <c r="D14" s="4"/>
      <c r="E14" s="4"/>
      <c r="F14" s="4"/>
      <c r="G14" s="4"/>
      <c r="H14" s="4"/>
      <c r="I14" s="15"/>
      <c r="J14" s="6"/>
      <c r="K14" s="5"/>
      <c r="L14" s="5"/>
      <c r="M14" s="5"/>
      <c r="U14" s="1"/>
    </row>
    <row r="15" spans="1:21" s="7" customFormat="1" ht="15" x14ac:dyDescent="0.2">
      <c r="A15" s="13"/>
      <c r="B15" s="13"/>
      <c r="C15" s="13"/>
      <c r="D15" s="14"/>
      <c r="E15" s="13"/>
      <c r="F15" s="13"/>
      <c r="G15" s="13"/>
      <c r="H15" s="13"/>
      <c r="I15" s="12"/>
      <c r="J15" s="11"/>
      <c r="K15" s="10"/>
      <c r="L15" s="10"/>
      <c r="M15" s="10"/>
      <c r="U15" s="8"/>
    </row>
    <row r="16" spans="1:21" s="3" customFormat="1" x14ac:dyDescent="0.2">
      <c r="A16" s="4"/>
      <c r="B16" s="4"/>
      <c r="C16" s="4"/>
      <c r="D16" s="4"/>
      <c r="E16" s="4"/>
      <c r="F16" s="4"/>
      <c r="G16" s="4"/>
      <c r="H16" s="4"/>
      <c r="I16" s="1"/>
      <c r="J16" s="6"/>
      <c r="K16" s="5"/>
      <c r="L16" s="5"/>
      <c r="M16" s="5"/>
      <c r="U16" s="1"/>
    </row>
    <row r="17" spans="1:21" s="3" customFormat="1" x14ac:dyDescent="0.2">
      <c r="A17" s="4"/>
      <c r="B17" s="4"/>
      <c r="C17" s="4"/>
      <c r="D17" s="4"/>
      <c r="E17" s="4"/>
      <c r="F17" s="4"/>
      <c r="G17" s="4"/>
      <c r="H17" s="4"/>
      <c r="I17" s="1"/>
      <c r="J17" s="6"/>
      <c r="K17" s="5"/>
      <c r="L17" s="5"/>
      <c r="M17" s="5"/>
      <c r="U17" s="1"/>
    </row>
    <row r="18" spans="1:21" s="3" customFormat="1" x14ac:dyDescent="0.2">
      <c r="A18" s="4"/>
      <c r="B18" s="4"/>
      <c r="C18" s="4"/>
      <c r="D18" s="4"/>
      <c r="E18" s="4"/>
      <c r="F18" s="4"/>
      <c r="G18" s="4"/>
      <c r="H18" s="4"/>
      <c r="I18" s="1"/>
      <c r="J18" s="6"/>
      <c r="K18" s="5"/>
      <c r="L18" s="5"/>
      <c r="M18" s="5"/>
      <c r="U18" s="1"/>
    </row>
    <row r="19" spans="1:21" s="3" customFormat="1" x14ac:dyDescent="0.2">
      <c r="A19" s="4"/>
      <c r="B19" s="4"/>
      <c r="C19" s="4"/>
      <c r="D19" s="4"/>
      <c r="E19" s="4"/>
      <c r="F19" s="4"/>
      <c r="G19" s="4"/>
      <c r="H19" s="4"/>
      <c r="I19" s="1"/>
      <c r="J19" s="6"/>
      <c r="K19" s="5"/>
      <c r="L19" s="5"/>
      <c r="M19" s="5"/>
      <c r="U19" s="1"/>
    </row>
    <row r="20" spans="1:21" s="3" customFormat="1" x14ac:dyDescent="0.2">
      <c r="A20" s="4"/>
      <c r="B20" s="4"/>
      <c r="C20" s="4"/>
      <c r="D20" s="4"/>
      <c r="E20" s="4"/>
      <c r="F20" s="4"/>
      <c r="G20" s="4"/>
      <c r="H20" s="4"/>
      <c r="I20" s="1"/>
      <c r="J20" s="6"/>
      <c r="K20" s="5"/>
      <c r="L20" s="5"/>
      <c r="M20" s="5"/>
      <c r="U20" s="1"/>
    </row>
    <row r="21" spans="1:21" s="3" customFormat="1" x14ac:dyDescent="0.2">
      <c r="A21" s="4"/>
      <c r="B21" s="4"/>
      <c r="C21" s="4"/>
      <c r="D21" s="4"/>
      <c r="E21" s="4"/>
      <c r="F21" s="4"/>
      <c r="G21" s="4"/>
      <c r="H21" s="4"/>
      <c r="I21" s="1"/>
      <c r="J21" s="6"/>
      <c r="K21" s="5"/>
      <c r="L21" s="5"/>
      <c r="M21" s="5"/>
      <c r="U21" s="1"/>
    </row>
    <row r="22" spans="1:21" s="3" customFormat="1" x14ac:dyDescent="0.2">
      <c r="A22" s="4"/>
      <c r="B22" s="4"/>
      <c r="C22" s="4"/>
      <c r="D22" s="4"/>
      <c r="E22" s="4"/>
      <c r="F22" s="4"/>
      <c r="G22" s="4"/>
      <c r="H22" s="4"/>
      <c r="I22" s="1"/>
      <c r="J22" s="6"/>
      <c r="K22" s="5"/>
      <c r="L22" s="5"/>
      <c r="M22" s="5"/>
      <c r="U22" s="1"/>
    </row>
    <row r="23" spans="1:21" s="3" customFormat="1" x14ac:dyDescent="0.2">
      <c r="A23" s="4"/>
      <c r="B23" s="4"/>
      <c r="C23" s="4"/>
      <c r="D23" s="4"/>
      <c r="E23" s="4"/>
      <c r="F23" s="4"/>
      <c r="G23" s="4"/>
      <c r="H23" s="4"/>
      <c r="I23" s="1"/>
      <c r="J23" s="6"/>
      <c r="K23" s="5"/>
      <c r="L23" s="5"/>
      <c r="M23" s="5"/>
      <c r="U23" s="1"/>
    </row>
    <row r="24" spans="1:21" s="3" customFormat="1" x14ac:dyDescent="0.2">
      <c r="A24" s="4"/>
      <c r="B24" s="4"/>
      <c r="C24" s="4"/>
      <c r="D24" s="4"/>
      <c r="E24" s="4"/>
      <c r="F24" s="4"/>
      <c r="G24" s="4"/>
      <c r="H24" s="4"/>
      <c r="I24" s="1"/>
      <c r="J24" s="6"/>
      <c r="K24" s="5"/>
      <c r="L24" s="5"/>
      <c r="M24" s="5"/>
      <c r="U24" s="1"/>
    </row>
    <row r="25" spans="1:21" s="3" customFormat="1" x14ac:dyDescent="0.2">
      <c r="A25" s="4"/>
      <c r="B25" s="4"/>
      <c r="C25" s="4"/>
      <c r="D25" s="4"/>
      <c r="E25" s="4"/>
      <c r="F25" s="4"/>
      <c r="G25" s="4"/>
      <c r="H25" s="4"/>
      <c r="I25" s="1"/>
      <c r="J25" s="6"/>
      <c r="K25" s="5"/>
      <c r="L25" s="5"/>
      <c r="M25" s="5"/>
      <c r="U25" s="1"/>
    </row>
    <row r="26" spans="1:21" s="3" customFormat="1" x14ac:dyDescent="0.2">
      <c r="A26" s="4"/>
      <c r="B26" s="4"/>
      <c r="C26" s="4"/>
      <c r="D26" s="4"/>
      <c r="E26" s="4"/>
      <c r="F26" s="4"/>
      <c r="G26" s="4"/>
      <c r="H26" s="4"/>
      <c r="I26" s="1"/>
      <c r="J26" s="6"/>
      <c r="K26" s="5"/>
      <c r="L26" s="5"/>
      <c r="M26" s="5"/>
      <c r="U26" s="1"/>
    </row>
    <row r="27" spans="1:21" s="3" customFormat="1" x14ac:dyDescent="0.2">
      <c r="A27" s="4"/>
      <c r="B27" s="4"/>
      <c r="C27" s="4"/>
      <c r="D27" s="4"/>
      <c r="E27" s="4"/>
      <c r="F27" s="4"/>
      <c r="G27" s="4"/>
      <c r="H27" s="4"/>
      <c r="I27" s="1"/>
      <c r="J27" s="6"/>
      <c r="K27" s="5"/>
      <c r="L27" s="5"/>
      <c r="M27" s="5"/>
      <c r="U27" s="1"/>
    </row>
    <row r="28" spans="1:21" s="3" customFormat="1" x14ac:dyDescent="0.2">
      <c r="A28" s="4"/>
      <c r="B28" s="4"/>
      <c r="C28" s="4"/>
      <c r="D28" s="4"/>
      <c r="E28" s="4"/>
      <c r="F28" s="4"/>
      <c r="G28" s="4"/>
      <c r="H28" s="4"/>
      <c r="I28" s="1"/>
      <c r="J28" s="6"/>
      <c r="K28" s="5"/>
      <c r="L28" s="5"/>
      <c r="M28" s="5"/>
      <c r="U28" s="1"/>
    </row>
    <row r="29" spans="1:21" s="3" customFormat="1" x14ac:dyDescent="0.2">
      <c r="A29" s="4"/>
      <c r="B29" s="4"/>
      <c r="C29" s="4"/>
      <c r="D29" s="4"/>
      <c r="E29" s="4"/>
      <c r="F29" s="4"/>
      <c r="G29" s="4"/>
      <c r="H29" s="4"/>
      <c r="I29" s="1"/>
      <c r="J29" s="6"/>
      <c r="K29" s="5"/>
      <c r="L29" s="5"/>
      <c r="M29" s="5"/>
      <c r="U29" s="1"/>
    </row>
    <row r="30" spans="1:21" s="3" customFormat="1" x14ac:dyDescent="0.2">
      <c r="A30" s="4"/>
      <c r="B30" s="4"/>
      <c r="C30" s="4"/>
      <c r="D30" s="4"/>
      <c r="E30" s="4"/>
      <c r="F30" s="4"/>
      <c r="G30" s="4"/>
      <c r="H30" s="4"/>
      <c r="I30" s="1"/>
      <c r="J30" s="6"/>
      <c r="K30" s="5"/>
      <c r="L30" s="5"/>
      <c r="M30" s="5"/>
      <c r="U30" s="1"/>
    </row>
    <row r="31" spans="1:21" s="3" customFormat="1" x14ac:dyDescent="0.2">
      <c r="A31" s="4"/>
      <c r="B31" s="4"/>
      <c r="C31" s="4"/>
      <c r="D31" s="4"/>
      <c r="E31" s="4"/>
      <c r="F31" s="4"/>
      <c r="G31" s="4"/>
      <c r="H31" s="4"/>
      <c r="I31" s="1"/>
      <c r="J31" s="6"/>
      <c r="K31" s="5"/>
      <c r="L31" s="5"/>
      <c r="M31" s="5"/>
      <c r="U31" s="1"/>
    </row>
    <row r="32" spans="1:21" s="3" customFormat="1" x14ac:dyDescent="0.2">
      <c r="A32" s="4"/>
      <c r="B32" s="4"/>
      <c r="C32" s="4"/>
      <c r="D32" s="4"/>
      <c r="E32" s="4"/>
      <c r="F32" s="4"/>
      <c r="G32" s="4"/>
      <c r="H32" s="4"/>
      <c r="I32" s="1"/>
      <c r="J32" s="6"/>
      <c r="K32" s="5"/>
      <c r="L32" s="5"/>
      <c r="M32" s="5"/>
      <c r="U32" s="1"/>
    </row>
    <row r="33" spans="1:21" s="3" customFormat="1" x14ac:dyDescent="0.2">
      <c r="A33" s="4"/>
      <c r="B33" s="4"/>
      <c r="C33" s="4"/>
      <c r="D33" s="4"/>
      <c r="E33" s="4"/>
      <c r="F33" s="4"/>
      <c r="G33" s="4"/>
      <c r="H33" s="4"/>
      <c r="I33" s="1"/>
      <c r="J33" s="4"/>
      <c r="K33" s="5"/>
      <c r="L33" s="5"/>
      <c r="M33" s="5"/>
      <c r="U33" s="1"/>
    </row>
    <row r="34" spans="1:21" s="3" customFormat="1" x14ac:dyDescent="0.2">
      <c r="A34" s="4"/>
      <c r="B34" s="4"/>
      <c r="C34" s="4"/>
      <c r="D34" s="4"/>
      <c r="E34" s="4"/>
      <c r="F34" s="4"/>
      <c r="G34" s="4"/>
      <c r="H34" s="4"/>
      <c r="I34" s="1"/>
      <c r="J34" s="4"/>
      <c r="K34" s="5"/>
      <c r="L34" s="5"/>
      <c r="M34" s="5"/>
      <c r="U34" s="1"/>
    </row>
    <row r="35" spans="1:21" s="3" customFormat="1" x14ac:dyDescent="0.2">
      <c r="A35" s="4"/>
      <c r="B35" s="4"/>
      <c r="C35" s="4"/>
      <c r="D35" s="4"/>
      <c r="E35" s="4"/>
      <c r="F35" s="4"/>
      <c r="G35" s="4"/>
      <c r="H35" s="4"/>
      <c r="I35" s="1"/>
      <c r="J35" s="4"/>
      <c r="K35" s="5"/>
      <c r="L35" s="5"/>
      <c r="M35" s="5"/>
      <c r="U35" s="1"/>
    </row>
    <row r="36" spans="1:21" s="3" customFormat="1" x14ac:dyDescent="0.2">
      <c r="A36" s="4"/>
      <c r="B36" s="4"/>
      <c r="C36" s="4"/>
      <c r="D36" s="4"/>
      <c r="E36" s="4"/>
      <c r="F36" s="4"/>
      <c r="G36" s="4"/>
      <c r="H36" s="4"/>
      <c r="I36" s="1"/>
      <c r="J36" s="4"/>
      <c r="K36" s="5"/>
      <c r="L36" s="5"/>
      <c r="M36" s="5"/>
      <c r="U36" s="1"/>
    </row>
    <row r="37" spans="1:21" s="3" customFormat="1" x14ac:dyDescent="0.2">
      <c r="A37" s="4"/>
      <c r="B37" s="4"/>
      <c r="C37" s="4"/>
      <c r="D37" s="4"/>
      <c r="E37" s="4"/>
      <c r="F37" s="4"/>
      <c r="G37" s="4"/>
      <c r="H37" s="4"/>
      <c r="I37" s="1"/>
      <c r="J37" s="4"/>
      <c r="K37" s="5"/>
      <c r="L37" s="5"/>
      <c r="M37" s="5"/>
      <c r="U37" s="1"/>
    </row>
    <row r="38" spans="1:21" s="3" customFormat="1" x14ac:dyDescent="0.2">
      <c r="A38" s="4"/>
      <c r="B38" s="4"/>
      <c r="C38" s="4"/>
      <c r="D38" s="4"/>
      <c r="E38" s="4"/>
      <c r="F38" s="4"/>
      <c r="G38" s="4"/>
      <c r="H38" s="4"/>
      <c r="I38" s="1"/>
      <c r="J38" s="4"/>
      <c r="K38" s="5"/>
      <c r="L38" s="5"/>
      <c r="M38" s="5"/>
      <c r="U38" s="1"/>
    </row>
    <row r="39" spans="1:21" s="3" customFormat="1" x14ac:dyDescent="0.2">
      <c r="A39" s="4"/>
      <c r="B39" s="4"/>
      <c r="C39" s="4"/>
      <c r="D39" s="4"/>
      <c r="E39" s="4"/>
      <c r="F39" s="4"/>
      <c r="G39" s="4"/>
      <c r="H39" s="4"/>
      <c r="I39" s="1"/>
      <c r="J39" s="4"/>
      <c r="K39" s="5"/>
      <c r="L39" s="5"/>
      <c r="M39" s="5"/>
      <c r="U39" s="1"/>
    </row>
    <row r="40" spans="1:21" s="3" customFormat="1" x14ac:dyDescent="0.2">
      <c r="A40" s="4"/>
      <c r="B40" s="4"/>
      <c r="C40" s="4"/>
      <c r="D40" s="4"/>
      <c r="E40" s="4"/>
      <c r="F40" s="4"/>
      <c r="G40" s="4"/>
      <c r="H40" s="4"/>
      <c r="I40" s="1"/>
      <c r="J40" s="4"/>
      <c r="K40" s="5"/>
      <c r="L40" s="5"/>
      <c r="M40" s="5"/>
      <c r="U40" s="1"/>
    </row>
    <row r="41" spans="1:21" s="3" customFormat="1" x14ac:dyDescent="0.2">
      <c r="A41" s="4"/>
      <c r="B41" s="4"/>
      <c r="C41" s="4"/>
      <c r="D41" s="4"/>
      <c r="E41" s="4"/>
      <c r="F41" s="4"/>
      <c r="G41" s="4"/>
      <c r="H41" s="4"/>
      <c r="I41" s="1"/>
      <c r="J41" s="4"/>
      <c r="K41" s="5"/>
      <c r="L41" s="5"/>
      <c r="M41" s="5"/>
      <c r="U41" s="1"/>
    </row>
    <row r="42" spans="1:21" s="3" customFormat="1" x14ac:dyDescent="0.2">
      <c r="A42" s="4"/>
      <c r="B42" s="4"/>
      <c r="C42" s="4"/>
      <c r="D42" s="4"/>
      <c r="E42" s="4"/>
      <c r="F42" s="4"/>
      <c r="G42" s="4"/>
      <c r="H42" s="4"/>
      <c r="I42" s="1"/>
      <c r="J42" s="4"/>
      <c r="K42" s="5"/>
      <c r="L42" s="5"/>
      <c r="M42" s="5"/>
      <c r="U42" s="1"/>
    </row>
    <row r="43" spans="1:21" s="3" customFormat="1" x14ac:dyDescent="0.2">
      <c r="A43" s="4"/>
      <c r="B43" s="4"/>
      <c r="C43" s="4"/>
      <c r="D43" s="4"/>
      <c r="E43" s="4"/>
      <c r="F43" s="4"/>
      <c r="G43" s="4"/>
      <c r="H43" s="4"/>
      <c r="I43" s="1"/>
      <c r="J43" s="4"/>
      <c r="K43" s="5"/>
      <c r="L43" s="5"/>
      <c r="M43" s="5"/>
      <c r="U43" s="1"/>
    </row>
    <row r="44" spans="1:21" s="3" customFormat="1" x14ac:dyDescent="0.2">
      <c r="A44" s="1"/>
      <c r="B44" s="1"/>
      <c r="C44" s="1"/>
      <c r="D44" s="1"/>
      <c r="E44" s="1"/>
      <c r="F44" s="1"/>
      <c r="G44" s="1"/>
      <c r="H44" s="1"/>
      <c r="I44" s="1"/>
      <c r="J44" s="4"/>
      <c r="K44" s="5"/>
      <c r="L44" s="5"/>
      <c r="M44" s="5"/>
      <c r="U44" s="1"/>
    </row>
    <row r="45" spans="1:21" s="3" customFormat="1" x14ac:dyDescent="0.2">
      <c r="A45" s="1"/>
      <c r="B45" s="1"/>
      <c r="C45" s="1"/>
      <c r="D45" s="1"/>
      <c r="E45" s="1"/>
      <c r="F45" s="1"/>
      <c r="G45" s="1"/>
      <c r="H45" s="1"/>
      <c r="I45" s="1"/>
      <c r="J45" s="4"/>
      <c r="K45" s="5"/>
      <c r="L45" s="5"/>
      <c r="M45" s="5"/>
      <c r="U45" s="1"/>
    </row>
    <row r="46" spans="1:21" s="3" customFormat="1" x14ac:dyDescent="0.2">
      <c r="A46" s="1"/>
      <c r="B46" s="1"/>
      <c r="C46" s="1"/>
      <c r="D46" s="1"/>
      <c r="E46" s="1"/>
      <c r="F46" s="1"/>
      <c r="G46" s="1"/>
      <c r="H46" s="1"/>
      <c r="I46" s="1"/>
      <c r="J46" s="4"/>
      <c r="K46" s="5"/>
      <c r="L46" s="5"/>
      <c r="M46" s="5"/>
      <c r="U46" s="1"/>
    </row>
    <row r="47" spans="1:21" s="3" customFormat="1" x14ac:dyDescent="0.2">
      <c r="A47" s="1"/>
      <c r="B47" s="1"/>
      <c r="C47" s="1"/>
      <c r="D47" s="1"/>
      <c r="E47" s="1"/>
      <c r="F47" s="1"/>
      <c r="G47" s="1"/>
      <c r="H47" s="1"/>
      <c r="I47" s="1"/>
      <c r="J47" s="4"/>
      <c r="K47" s="5"/>
      <c r="L47" s="5"/>
      <c r="M47" s="5"/>
      <c r="U47" s="1"/>
    </row>
    <row r="48" spans="1:21" s="3" customFormat="1" x14ac:dyDescent="0.2">
      <c r="A48" s="1"/>
      <c r="B48" s="1"/>
      <c r="C48" s="1"/>
      <c r="D48" s="1"/>
      <c r="E48" s="1"/>
      <c r="F48" s="1"/>
      <c r="G48" s="1"/>
      <c r="H48" s="1"/>
      <c r="I48" s="1"/>
      <c r="J48" s="4"/>
      <c r="K48" s="5"/>
      <c r="L48" s="5"/>
      <c r="M48" s="5"/>
      <c r="U48" s="1"/>
    </row>
    <row r="49" spans="1:21" s="3" customFormat="1" x14ac:dyDescent="0.2">
      <c r="A49" s="1"/>
      <c r="B49" s="1"/>
      <c r="C49" s="1"/>
      <c r="D49" s="1"/>
      <c r="E49" s="1"/>
      <c r="F49" s="1"/>
      <c r="G49" s="1"/>
      <c r="H49" s="1"/>
      <c r="I49" s="1"/>
      <c r="J49" s="4"/>
      <c r="K49" s="5"/>
      <c r="L49" s="5"/>
      <c r="M49" s="5"/>
      <c r="U49" s="1"/>
    </row>
    <row r="50" spans="1:21" s="3" customFormat="1" x14ac:dyDescent="0.2">
      <c r="A50" s="1"/>
      <c r="B50" s="1"/>
      <c r="C50" s="1"/>
      <c r="D50" s="1"/>
      <c r="E50" s="1"/>
      <c r="F50" s="1"/>
      <c r="G50" s="1"/>
      <c r="H50" s="1"/>
      <c r="I50" s="1"/>
      <c r="J50" s="4"/>
      <c r="K50" s="5"/>
      <c r="L50" s="5"/>
      <c r="M50" s="5"/>
      <c r="U50" s="1"/>
    </row>
    <row r="51" spans="1:21" s="3" customFormat="1" x14ac:dyDescent="0.2">
      <c r="A51" s="1"/>
      <c r="B51" s="1"/>
      <c r="C51" s="1"/>
      <c r="D51" s="1"/>
      <c r="E51" s="1"/>
      <c r="F51" s="1"/>
      <c r="G51" s="1"/>
      <c r="H51" s="1"/>
      <c r="I51" s="1"/>
      <c r="J51" s="4"/>
      <c r="K51" s="5"/>
      <c r="L51" s="5"/>
      <c r="M51" s="5"/>
      <c r="U51" s="1"/>
    </row>
    <row r="52" spans="1:21" s="3" customFormat="1" x14ac:dyDescent="0.2">
      <c r="A52" s="1"/>
      <c r="B52" s="1"/>
      <c r="C52" s="1"/>
      <c r="D52" s="1"/>
      <c r="E52" s="1"/>
      <c r="F52" s="1"/>
      <c r="G52" s="1"/>
      <c r="H52" s="1"/>
      <c r="I52" s="1"/>
      <c r="J52" s="4"/>
      <c r="K52" s="5"/>
      <c r="L52" s="5"/>
      <c r="M52" s="5"/>
      <c r="U52" s="1"/>
    </row>
    <row r="53" spans="1:21" s="3" customFormat="1" x14ac:dyDescent="0.2">
      <c r="A53" s="1"/>
      <c r="B53" s="1"/>
      <c r="C53" s="1"/>
      <c r="D53" s="1"/>
      <c r="E53" s="1"/>
      <c r="F53" s="1"/>
      <c r="G53" s="1"/>
      <c r="H53" s="1"/>
      <c r="I53" s="1"/>
      <c r="J53" s="4"/>
      <c r="K53" s="5"/>
      <c r="L53" s="5"/>
      <c r="M53" s="5"/>
      <c r="U53" s="1"/>
    </row>
    <row r="54" spans="1:21" s="3" customFormat="1" x14ac:dyDescent="0.2">
      <c r="A54" s="1"/>
      <c r="B54" s="1"/>
      <c r="C54" s="1"/>
      <c r="D54" s="1"/>
      <c r="E54" s="1"/>
      <c r="F54" s="1"/>
      <c r="G54" s="1"/>
      <c r="H54" s="1"/>
      <c r="I54" s="1"/>
      <c r="J54" s="4"/>
      <c r="K54" s="5"/>
      <c r="L54" s="5"/>
      <c r="M54" s="5"/>
      <c r="U54" s="1"/>
    </row>
    <row r="55" spans="1:21" s="3" customFormat="1" x14ac:dyDescent="0.2">
      <c r="A55" s="1"/>
      <c r="B55" s="1"/>
      <c r="C55" s="1"/>
      <c r="D55" s="1"/>
      <c r="E55" s="1"/>
      <c r="F55" s="1"/>
      <c r="G55" s="1"/>
      <c r="H55" s="1"/>
      <c r="I55" s="1"/>
      <c r="J55" s="4"/>
      <c r="K55" s="5"/>
      <c r="L55" s="5"/>
      <c r="M55" s="5"/>
      <c r="U55" s="1"/>
    </row>
    <row r="56" spans="1:21" s="3" customFormat="1" x14ac:dyDescent="0.2">
      <c r="A56" s="1"/>
      <c r="B56" s="1"/>
      <c r="C56" s="1"/>
      <c r="D56" s="1"/>
      <c r="E56" s="1"/>
      <c r="F56" s="1"/>
      <c r="G56" s="1"/>
      <c r="H56" s="1"/>
      <c r="I56" s="1"/>
      <c r="J56" s="4"/>
      <c r="K56" s="5"/>
      <c r="L56" s="5"/>
      <c r="M56" s="5"/>
      <c r="U56" s="1"/>
    </row>
    <row r="57" spans="1:21" s="3" customFormat="1" x14ac:dyDescent="0.2">
      <c r="A57" s="1"/>
      <c r="B57" s="1"/>
      <c r="C57" s="1"/>
      <c r="D57" s="1"/>
      <c r="E57" s="1"/>
      <c r="F57" s="1"/>
      <c r="G57" s="1"/>
      <c r="H57" s="1"/>
      <c r="I57" s="1"/>
      <c r="J57" s="4"/>
      <c r="K57" s="5"/>
      <c r="L57" s="5"/>
      <c r="M57" s="5"/>
      <c r="U57" s="1"/>
    </row>
    <row r="58" spans="1:21" s="3" customFormat="1" x14ac:dyDescent="0.2">
      <c r="A58" s="1"/>
      <c r="B58" s="1"/>
      <c r="C58" s="1"/>
      <c r="D58" s="1"/>
      <c r="E58" s="1"/>
      <c r="F58" s="1"/>
      <c r="G58" s="1"/>
      <c r="H58" s="1"/>
      <c r="I58" s="1"/>
      <c r="J58" s="4"/>
      <c r="K58" s="5"/>
      <c r="L58" s="5"/>
      <c r="M58" s="5"/>
      <c r="U58" s="1"/>
    </row>
    <row r="59" spans="1:21" s="3" customFormat="1" x14ac:dyDescent="0.2">
      <c r="A59" s="1"/>
      <c r="B59" s="1"/>
      <c r="C59" s="1"/>
      <c r="D59" s="1"/>
      <c r="E59" s="1"/>
      <c r="F59" s="1"/>
      <c r="G59" s="1"/>
      <c r="H59" s="1"/>
      <c r="I59" s="1"/>
      <c r="J59" s="4"/>
      <c r="K59" s="5"/>
      <c r="L59" s="5"/>
      <c r="M59" s="5"/>
      <c r="U59" s="1"/>
    </row>
    <row r="60" spans="1:21" s="3" customFormat="1" x14ac:dyDescent="0.2">
      <c r="A60" s="1"/>
      <c r="B60" s="1"/>
      <c r="C60" s="1"/>
      <c r="D60" s="1"/>
      <c r="E60" s="1"/>
      <c r="F60" s="1"/>
      <c r="G60" s="1"/>
      <c r="H60" s="1"/>
      <c r="I60" s="1"/>
      <c r="J60" s="4"/>
      <c r="K60" s="5"/>
      <c r="L60" s="5"/>
      <c r="M60" s="5"/>
      <c r="U60" s="1"/>
    </row>
    <row r="61" spans="1:21" s="3" customFormat="1" x14ac:dyDescent="0.2">
      <c r="A61" s="1"/>
      <c r="B61" s="1"/>
      <c r="C61" s="1"/>
      <c r="D61" s="1"/>
      <c r="E61" s="1"/>
      <c r="F61" s="1"/>
      <c r="G61" s="1"/>
      <c r="H61" s="1"/>
      <c r="I61" s="1"/>
      <c r="J61" s="4"/>
      <c r="K61" s="5"/>
      <c r="L61" s="5"/>
      <c r="M61" s="5"/>
      <c r="U61" s="1"/>
    </row>
    <row r="62" spans="1:21" s="3" customFormat="1" x14ac:dyDescent="0.2">
      <c r="A62" s="1"/>
      <c r="B62" s="1"/>
      <c r="C62" s="1"/>
      <c r="D62" s="1"/>
      <c r="E62" s="1"/>
      <c r="F62" s="1"/>
      <c r="G62" s="1"/>
      <c r="H62" s="1"/>
      <c r="I62" s="1"/>
      <c r="J62" s="4"/>
      <c r="K62" s="5"/>
      <c r="L62" s="5"/>
      <c r="M62" s="5"/>
      <c r="U62" s="1"/>
    </row>
    <row r="63" spans="1:21" s="3" customFormat="1" x14ac:dyDescent="0.2">
      <c r="A63" s="1"/>
      <c r="B63" s="1"/>
      <c r="C63" s="1"/>
      <c r="D63" s="1"/>
      <c r="E63" s="1"/>
      <c r="F63" s="1"/>
      <c r="G63" s="1"/>
      <c r="H63" s="1"/>
      <c r="I63" s="1"/>
      <c r="J63" s="4"/>
      <c r="K63" s="5"/>
      <c r="L63" s="5"/>
      <c r="M63" s="5"/>
      <c r="U63" s="1"/>
    </row>
    <row r="64" spans="1:21" s="3" customFormat="1" x14ac:dyDescent="0.2">
      <c r="A64" s="1"/>
      <c r="B64" s="1"/>
      <c r="C64" s="1"/>
      <c r="D64" s="1"/>
      <c r="E64" s="1"/>
      <c r="F64" s="1"/>
      <c r="G64" s="1"/>
      <c r="H64" s="1"/>
      <c r="I64" s="1"/>
      <c r="J64" s="4"/>
      <c r="K64" s="5"/>
      <c r="L64" s="5"/>
      <c r="M64" s="5"/>
      <c r="U64" s="1"/>
    </row>
    <row r="65" spans="1:21" s="3" customFormat="1" x14ac:dyDescent="0.2">
      <c r="A65" s="1"/>
      <c r="B65" s="1"/>
      <c r="C65" s="1"/>
      <c r="D65" s="1"/>
      <c r="E65" s="1"/>
      <c r="F65" s="1"/>
      <c r="G65" s="1"/>
      <c r="H65" s="1"/>
      <c r="I65" s="1"/>
      <c r="J65" s="4"/>
      <c r="K65" s="5"/>
      <c r="L65" s="5"/>
      <c r="M65" s="5"/>
      <c r="U65" s="1"/>
    </row>
    <row r="66" spans="1:21" s="3" customFormat="1" x14ac:dyDescent="0.2">
      <c r="A66" s="1"/>
      <c r="B66" s="1"/>
      <c r="C66" s="1"/>
      <c r="D66" s="1"/>
      <c r="E66" s="1"/>
      <c r="F66" s="1"/>
      <c r="G66" s="1"/>
      <c r="H66" s="1"/>
      <c r="I66" s="1"/>
      <c r="J66" s="4"/>
      <c r="K66" s="5"/>
      <c r="L66" s="5"/>
      <c r="M66" s="5"/>
      <c r="U66" s="1"/>
    </row>
    <row r="67" spans="1:21" s="3" customFormat="1" x14ac:dyDescent="0.2">
      <c r="A67" s="1"/>
      <c r="B67" s="1"/>
      <c r="C67" s="1"/>
      <c r="D67" s="1"/>
      <c r="E67" s="1"/>
      <c r="F67" s="1"/>
      <c r="G67" s="1"/>
      <c r="H67" s="1"/>
      <c r="I67" s="1"/>
      <c r="J67" s="4"/>
      <c r="K67" s="5"/>
      <c r="L67" s="5"/>
      <c r="M67" s="5"/>
      <c r="U67" s="1"/>
    </row>
    <row r="68" spans="1:21" s="3" customFormat="1" x14ac:dyDescent="0.2">
      <c r="A68" s="1"/>
      <c r="B68" s="1"/>
      <c r="C68" s="1"/>
      <c r="D68" s="1"/>
      <c r="E68" s="1"/>
      <c r="F68" s="1"/>
      <c r="G68" s="1"/>
      <c r="H68" s="1"/>
      <c r="I68" s="1"/>
      <c r="J68" s="4"/>
      <c r="K68" s="5"/>
      <c r="L68" s="5"/>
      <c r="M68" s="5"/>
      <c r="U68" s="1"/>
    </row>
    <row r="69" spans="1:21" s="3" customFormat="1" x14ac:dyDescent="0.2">
      <c r="A69" s="1"/>
      <c r="B69" s="1"/>
      <c r="C69" s="1"/>
      <c r="D69" s="1"/>
      <c r="E69" s="1"/>
      <c r="F69" s="1"/>
      <c r="G69" s="1"/>
      <c r="H69" s="1"/>
      <c r="I69" s="1"/>
      <c r="J69" s="4"/>
      <c r="K69" s="5"/>
      <c r="L69" s="5"/>
      <c r="M69" s="5"/>
      <c r="U69" s="1"/>
    </row>
    <row r="70" spans="1:21" s="3" customFormat="1" x14ac:dyDescent="0.2">
      <c r="A70" s="1"/>
      <c r="B70" s="1"/>
      <c r="C70" s="1"/>
      <c r="D70" s="1"/>
      <c r="E70" s="1"/>
      <c r="F70" s="1"/>
      <c r="G70" s="1"/>
      <c r="H70" s="1"/>
      <c r="I70" s="1"/>
      <c r="J70" s="4"/>
      <c r="K70" s="5"/>
      <c r="L70" s="5"/>
      <c r="M70" s="5"/>
      <c r="U70" s="1"/>
    </row>
    <row r="71" spans="1:21" s="3" customFormat="1" x14ac:dyDescent="0.2">
      <c r="A71" s="1"/>
      <c r="B71" s="1"/>
      <c r="C71" s="1"/>
      <c r="D71" s="1"/>
      <c r="E71" s="1"/>
      <c r="F71" s="1"/>
      <c r="G71" s="1"/>
      <c r="H71" s="1"/>
      <c r="I71" s="1"/>
      <c r="J71" s="4"/>
      <c r="K71" s="5"/>
      <c r="L71" s="5"/>
      <c r="M71" s="5"/>
      <c r="U71" s="1"/>
    </row>
    <row r="72" spans="1:21" s="3" customFormat="1" x14ac:dyDescent="0.2">
      <c r="A72" s="1"/>
      <c r="B72" s="1"/>
      <c r="C72" s="1"/>
      <c r="D72" s="1"/>
      <c r="E72" s="1"/>
      <c r="F72" s="1"/>
      <c r="G72" s="1"/>
      <c r="H72" s="1"/>
      <c r="I72" s="1"/>
      <c r="J72" s="4"/>
      <c r="K72" s="5"/>
      <c r="L72" s="5"/>
      <c r="M72" s="5"/>
      <c r="U72" s="1"/>
    </row>
    <row r="73" spans="1:21" s="3" customFormat="1" x14ac:dyDescent="0.2">
      <c r="A73" s="1"/>
      <c r="B73" s="1"/>
      <c r="C73" s="1"/>
      <c r="D73" s="1"/>
      <c r="E73" s="1"/>
      <c r="F73" s="1"/>
      <c r="G73" s="1"/>
      <c r="H73" s="1"/>
      <c r="I73" s="1"/>
      <c r="J73" s="4"/>
      <c r="K73" s="5"/>
      <c r="L73" s="5"/>
      <c r="M73" s="5"/>
      <c r="U73" s="1"/>
    </row>
    <row r="74" spans="1:21" s="3" customFormat="1" x14ac:dyDescent="0.2">
      <c r="A74" s="1"/>
      <c r="B74" s="1"/>
      <c r="C74" s="1"/>
      <c r="D74" s="1"/>
      <c r="E74" s="1"/>
      <c r="F74" s="1"/>
      <c r="G74" s="1"/>
      <c r="H74" s="1"/>
      <c r="I74" s="1"/>
      <c r="J74" s="4"/>
      <c r="K74" s="5"/>
      <c r="L74" s="5"/>
      <c r="M74" s="5"/>
      <c r="U74" s="1"/>
    </row>
    <row r="75" spans="1:21" s="3" customFormat="1" x14ac:dyDescent="0.2">
      <c r="A75" s="1"/>
      <c r="B75" s="1"/>
      <c r="C75" s="1"/>
      <c r="D75" s="1"/>
      <c r="E75" s="1"/>
      <c r="F75" s="1"/>
      <c r="G75" s="1"/>
      <c r="H75" s="1"/>
      <c r="I75" s="1"/>
      <c r="J75" s="4"/>
      <c r="K75" s="5"/>
      <c r="L75" s="5"/>
      <c r="M75" s="5"/>
      <c r="U75" s="1"/>
    </row>
    <row r="76" spans="1:21" s="3" customFormat="1" x14ac:dyDescent="0.2">
      <c r="A76" s="1"/>
      <c r="B76" s="1"/>
      <c r="C76" s="1"/>
      <c r="D76" s="1"/>
      <c r="E76" s="1"/>
      <c r="F76" s="1"/>
      <c r="G76" s="1"/>
      <c r="H76" s="1"/>
      <c r="I76" s="1"/>
      <c r="J76" s="4"/>
      <c r="K76" s="5"/>
      <c r="L76" s="5"/>
      <c r="M76" s="5"/>
      <c r="U76" s="1"/>
    </row>
    <row r="77" spans="1:21" s="3" customFormat="1" x14ac:dyDescent="0.2">
      <c r="A77" s="1"/>
      <c r="B77" s="1"/>
      <c r="C77" s="1"/>
      <c r="D77" s="1"/>
      <c r="E77" s="1"/>
      <c r="F77" s="1"/>
      <c r="G77" s="1"/>
      <c r="H77" s="1"/>
      <c r="I77" s="1"/>
      <c r="J77" s="4"/>
      <c r="K77" s="5"/>
      <c r="L77" s="5"/>
      <c r="M77" s="5"/>
      <c r="U77" s="1"/>
    </row>
    <row r="78" spans="1:21" s="3" customFormat="1" x14ac:dyDescent="0.2">
      <c r="A78" s="1"/>
      <c r="B78" s="1"/>
      <c r="C78" s="1"/>
      <c r="D78" s="1"/>
      <c r="E78" s="1"/>
      <c r="F78" s="1"/>
      <c r="G78" s="1"/>
      <c r="H78" s="1"/>
      <c r="I78" s="1"/>
      <c r="J78" s="4"/>
      <c r="K78" s="5"/>
      <c r="L78" s="5"/>
      <c r="M78" s="5"/>
      <c r="U78" s="1"/>
    </row>
    <row r="79" spans="1:21" s="3" customFormat="1" x14ac:dyDescent="0.2">
      <c r="A79" s="1"/>
      <c r="B79" s="1"/>
      <c r="C79" s="1"/>
      <c r="D79" s="1"/>
      <c r="E79" s="1"/>
      <c r="F79" s="1"/>
      <c r="G79" s="1"/>
      <c r="H79" s="1"/>
      <c r="I79" s="1"/>
      <c r="J79" s="4"/>
      <c r="K79" s="5"/>
      <c r="L79" s="5"/>
      <c r="M79" s="5"/>
      <c r="U79" s="1"/>
    </row>
    <row r="80" spans="1:21" s="3" customFormat="1" x14ac:dyDescent="0.2">
      <c r="A80" s="1"/>
      <c r="B80" s="1"/>
      <c r="C80" s="1"/>
      <c r="D80" s="1"/>
      <c r="E80" s="1"/>
      <c r="F80" s="1"/>
      <c r="G80" s="1"/>
      <c r="H80" s="1"/>
      <c r="I80" s="1"/>
      <c r="J80" s="4"/>
      <c r="K80" s="5"/>
      <c r="L80" s="5"/>
      <c r="M80" s="5"/>
      <c r="U80" s="1"/>
    </row>
    <row r="81" spans="1:21" s="3" customFormat="1" x14ac:dyDescent="0.2">
      <c r="A81" s="1"/>
      <c r="B81" s="1"/>
      <c r="C81" s="1"/>
      <c r="D81" s="1"/>
      <c r="E81" s="1"/>
      <c r="F81" s="1"/>
      <c r="G81" s="1"/>
      <c r="H81" s="1"/>
      <c r="I81" s="1"/>
      <c r="J81" s="4"/>
      <c r="K81" s="5"/>
      <c r="L81" s="5"/>
      <c r="M81" s="5"/>
      <c r="U81" s="1"/>
    </row>
    <row r="82" spans="1:21" s="3" customFormat="1" x14ac:dyDescent="0.2">
      <c r="A82" s="1"/>
      <c r="B82" s="1"/>
      <c r="C82" s="1"/>
      <c r="D82" s="1"/>
      <c r="E82" s="1"/>
      <c r="F82" s="1"/>
      <c r="G82" s="1"/>
      <c r="H82" s="1"/>
      <c r="I82" s="1"/>
      <c r="J82" s="4"/>
      <c r="K82" s="5"/>
      <c r="L82" s="5"/>
      <c r="M82" s="5"/>
      <c r="U82" s="1"/>
    </row>
    <row r="83" spans="1:21" s="3" customFormat="1" x14ac:dyDescent="0.2">
      <c r="A83" s="1"/>
      <c r="B83" s="1"/>
      <c r="C83" s="1"/>
      <c r="D83" s="1"/>
      <c r="E83" s="1"/>
      <c r="F83" s="1"/>
      <c r="G83" s="1"/>
      <c r="H83" s="1"/>
      <c r="I83" s="1"/>
      <c r="J83" s="4"/>
      <c r="K83" s="5"/>
      <c r="L83" s="5"/>
      <c r="M83" s="5"/>
      <c r="U83" s="1"/>
    </row>
    <row r="84" spans="1:21" s="3" customFormat="1" x14ac:dyDescent="0.2">
      <c r="A84" s="1"/>
      <c r="B84" s="1"/>
      <c r="C84" s="1"/>
      <c r="D84" s="1"/>
      <c r="E84" s="1"/>
      <c r="F84" s="1"/>
      <c r="G84" s="1"/>
      <c r="H84" s="1"/>
      <c r="I84" s="1"/>
      <c r="J84" s="4"/>
      <c r="K84" s="5"/>
      <c r="L84" s="5"/>
      <c r="M84" s="5"/>
      <c r="U84" s="1"/>
    </row>
    <row r="85" spans="1:21" s="3" customFormat="1" x14ac:dyDescent="0.2">
      <c r="A85" s="1"/>
      <c r="B85" s="1"/>
      <c r="C85" s="1"/>
      <c r="D85" s="1"/>
      <c r="E85" s="1"/>
      <c r="F85" s="1"/>
      <c r="G85" s="1"/>
      <c r="H85" s="1"/>
      <c r="I85" s="1"/>
      <c r="J85" s="4"/>
      <c r="K85" s="5"/>
      <c r="L85" s="5"/>
      <c r="M85" s="5"/>
      <c r="U85" s="1"/>
    </row>
    <row r="86" spans="1:21" s="3" customFormat="1" x14ac:dyDescent="0.2">
      <c r="A86" s="1"/>
      <c r="B86" s="1"/>
      <c r="C86" s="1"/>
      <c r="D86" s="1"/>
      <c r="E86" s="1"/>
      <c r="F86" s="1"/>
      <c r="G86" s="1"/>
      <c r="H86" s="1"/>
      <c r="I86" s="1"/>
      <c r="J86" s="4"/>
      <c r="K86" s="5"/>
      <c r="L86" s="5"/>
      <c r="M86" s="5"/>
      <c r="U86" s="1"/>
    </row>
    <row r="87" spans="1:21" s="3" customFormat="1" x14ac:dyDescent="0.2">
      <c r="A87" s="1"/>
      <c r="B87" s="1"/>
      <c r="C87" s="1"/>
      <c r="D87" s="1"/>
      <c r="E87" s="1"/>
      <c r="F87" s="1"/>
      <c r="G87" s="1"/>
      <c r="H87" s="1"/>
      <c r="I87" s="1"/>
      <c r="J87" s="4"/>
      <c r="K87" s="5"/>
      <c r="L87" s="5"/>
      <c r="M87" s="5"/>
      <c r="U87" s="1"/>
    </row>
    <row r="88" spans="1:21" s="3" customFormat="1" x14ac:dyDescent="0.2">
      <c r="A88" s="1"/>
      <c r="B88" s="1"/>
      <c r="C88" s="1"/>
      <c r="D88" s="1"/>
      <c r="E88" s="1"/>
      <c r="F88" s="1"/>
      <c r="G88" s="1"/>
      <c r="H88" s="1"/>
      <c r="I88" s="1"/>
      <c r="J88" s="4"/>
      <c r="K88" s="5"/>
      <c r="L88" s="5"/>
      <c r="M88" s="5"/>
      <c r="U88" s="1"/>
    </row>
    <row r="89" spans="1:21" s="3" customFormat="1" x14ac:dyDescent="0.2">
      <c r="A89" s="1"/>
      <c r="B89" s="1"/>
      <c r="C89" s="1"/>
      <c r="D89" s="1"/>
      <c r="E89" s="1"/>
      <c r="F89" s="1"/>
      <c r="G89" s="1"/>
      <c r="H89" s="1"/>
      <c r="I89" s="1"/>
      <c r="J89" s="4"/>
      <c r="K89" s="5"/>
      <c r="L89" s="5"/>
      <c r="M89" s="5"/>
      <c r="U89" s="1"/>
    </row>
    <row r="90" spans="1:21" s="3" customFormat="1" x14ac:dyDescent="0.2">
      <c r="A90" s="1"/>
      <c r="B90" s="1"/>
      <c r="C90" s="1"/>
      <c r="D90" s="1"/>
      <c r="E90" s="1"/>
      <c r="F90" s="1"/>
      <c r="G90" s="1"/>
      <c r="H90" s="1"/>
      <c r="I90" s="1"/>
      <c r="J90" s="4"/>
      <c r="K90" s="5"/>
      <c r="L90" s="5"/>
      <c r="M90" s="5"/>
      <c r="U90" s="1"/>
    </row>
    <row r="91" spans="1:21" s="3" customFormat="1" x14ac:dyDescent="0.2">
      <c r="A91" s="1"/>
      <c r="B91" s="1"/>
      <c r="C91" s="1"/>
      <c r="D91" s="1"/>
      <c r="E91" s="1"/>
      <c r="F91" s="1"/>
      <c r="G91" s="1"/>
      <c r="H91" s="1"/>
      <c r="I91" s="1"/>
      <c r="J91" s="4"/>
      <c r="K91" s="5"/>
      <c r="L91" s="5"/>
      <c r="M91" s="5"/>
      <c r="U91" s="1"/>
    </row>
    <row r="92" spans="1:21" s="3" customFormat="1" x14ac:dyDescent="0.2">
      <c r="A92" s="1"/>
      <c r="B92" s="1"/>
      <c r="C92" s="1"/>
      <c r="D92" s="1"/>
      <c r="E92" s="1"/>
      <c r="F92" s="1"/>
      <c r="G92" s="1"/>
      <c r="H92" s="1"/>
      <c r="I92" s="1"/>
      <c r="J92" s="4"/>
      <c r="K92" s="5"/>
      <c r="L92" s="5"/>
      <c r="M92" s="5"/>
      <c r="U92" s="1"/>
    </row>
    <row r="93" spans="1:21" s="3" customFormat="1" x14ac:dyDescent="0.2">
      <c r="A93" s="1"/>
      <c r="B93" s="1"/>
      <c r="C93" s="1"/>
      <c r="D93" s="1"/>
      <c r="E93" s="1"/>
      <c r="F93" s="1"/>
      <c r="G93" s="1"/>
      <c r="H93" s="1"/>
      <c r="I93" s="1"/>
      <c r="J93" s="4"/>
      <c r="K93" s="5"/>
      <c r="L93" s="5"/>
      <c r="M93" s="5"/>
      <c r="U93" s="1"/>
    </row>
    <row r="94" spans="1:21" s="3" customFormat="1" x14ac:dyDescent="0.2">
      <c r="A94" s="1"/>
      <c r="B94" s="1"/>
      <c r="C94" s="1"/>
      <c r="D94" s="1"/>
      <c r="E94" s="1"/>
      <c r="F94" s="1"/>
      <c r="G94" s="1"/>
      <c r="H94" s="1"/>
      <c r="I94" s="1"/>
      <c r="J94" s="4"/>
      <c r="K94" s="5"/>
      <c r="L94" s="5"/>
      <c r="M94" s="5"/>
      <c r="U94" s="1"/>
    </row>
    <row r="95" spans="1:21" s="3" customFormat="1" x14ac:dyDescent="0.2">
      <c r="A95" s="1"/>
      <c r="B95" s="1"/>
      <c r="C95" s="1"/>
      <c r="D95" s="1"/>
      <c r="E95" s="1"/>
      <c r="F95" s="1"/>
      <c r="G95" s="1"/>
      <c r="H95" s="1"/>
      <c r="I95" s="1"/>
      <c r="J95" s="4"/>
      <c r="K95" s="5"/>
      <c r="L95" s="5"/>
      <c r="M95" s="5"/>
      <c r="U95" s="1"/>
    </row>
  </sheetData>
  <mergeCells count="34">
    <mergeCell ref="A5:T5"/>
    <mergeCell ref="A6:A7"/>
    <mergeCell ref="B6:B7"/>
    <mergeCell ref="C6:C7"/>
    <mergeCell ref="D6:D7"/>
    <mergeCell ref="E6:E7"/>
    <mergeCell ref="G6:G7"/>
    <mergeCell ref="H6:H7"/>
    <mergeCell ref="I6:I7"/>
    <mergeCell ref="J6:J7"/>
    <mergeCell ref="F6:F7"/>
    <mergeCell ref="T6:T7"/>
    <mergeCell ref="N6:N7"/>
    <mergeCell ref="O6:O7"/>
    <mergeCell ref="K6:K7"/>
    <mergeCell ref="L6:L7"/>
    <mergeCell ref="M6:M7"/>
    <mergeCell ref="I9:I10"/>
    <mergeCell ref="J9:J10"/>
    <mergeCell ref="N9:N10"/>
    <mergeCell ref="H9:H10"/>
    <mergeCell ref="K9:K10"/>
    <mergeCell ref="L9:L10"/>
    <mergeCell ref="M9:M10"/>
    <mergeCell ref="A9:A10"/>
    <mergeCell ref="B9:B10"/>
    <mergeCell ref="C9:C10"/>
    <mergeCell ref="D9:D10"/>
    <mergeCell ref="G9:G10"/>
    <mergeCell ref="P6:P7"/>
    <mergeCell ref="Q6:Q7"/>
    <mergeCell ref="R6:R7"/>
    <mergeCell ref="S6:S7"/>
    <mergeCell ref="O9:O10"/>
  </mergeCells>
  <pageMargins left="0.70866141732283472" right="0.70866141732283472" top="0.78740157480314965" bottom="0.78740157480314965" header="0.31496062992125984" footer="0.31496062992125984"/>
  <pageSetup paperSize="9" scale="46" firstPageNumber="127" fitToHeight="0" orientation="landscape" cellComments="asDisplayed" useFirstPageNumber="1" r:id="rId1"/>
  <headerFooter>
    <oddFooter>&amp;L&amp;"Arial,Kurzíva"Zastupitelstvo Olomouckého kraje 18-12-2017
6. - Rozpočet Olomouckého kraje 2018 - návrh rozpočtu
Příloha č. 5b) Projekty spolufinancované z evropských fondů a národních fondů&amp;R&amp;"Arial,Kurzíva"Strana &amp;P (celkem 171)</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Y78"/>
  <sheetViews>
    <sheetView showGridLines="0" view="pageBreakPreview" zoomScale="80" zoomScaleNormal="70" zoomScaleSheetLayoutView="80" workbookViewId="0"/>
  </sheetViews>
  <sheetFormatPr defaultColWidth="9.140625" defaultRowHeight="12.75" outlineLevelCol="1" x14ac:dyDescent="0.2"/>
  <cols>
    <col min="1" max="1" width="5.42578125" style="1" customWidth="1"/>
    <col min="2" max="2" width="5.7109375" style="1" hidden="1" customWidth="1"/>
    <col min="3" max="3" width="7.7109375" style="1" hidden="1" customWidth="1" outlineLevel="1"/>
    <col min="4" max="4" width="7.28515625" style="1" hidden="1" customWidth="1" outlineLevel="1"/>
    <col min="5" max="5" width="7.28515625" style="1" customWidth="1" outlineLevel="1"/>
    <col min="6" max="6" width="17.7109375" style="1" hidden="1" customWidth="1" outlineLevel="1"/>
    <col min="7" max="7" width="50.7109375" style="1" customWidth="1" collapsed="1"/>
    <col min="8" max="8" width="60.42578125" style="1" customWidth="1"/>
    <col min="9" max="9" width="7.140625" style="1" customWidth="1"/>
    <col min="10" max="10" width="14.7109375" style="4" customWidth="1"/>
    <col min="11" max="13" width="13.5703125" style="3" customWidth="1"/>
    <col min="14" max="14" width="13.7109375" style="3" customWidth="1"/>
    <col min="15" max="15" width="12.42578125" style="3" customWidth="1"/>
    <col min="16" max="16" width="14.85546875" style="3" customWidth="1"/>
    <col min="17" max="17" width="17.140625" style="3" customWidth="1"/>
    <col min="18" max="19" width="14.7109375" style="3" hidden="1" customWidth="1"/>
    <col min="20" max="20" width="14.85546875" style="3" customWidth="1"/>
    <col min="21" max="22" width="14.7109375" style="3" hidden="1" customWidth="1"/>
    <col min="23" max="23" width="14.42578125" style="3" customWidth="1"/>
    <col min="24" max="24" width="22.7109375" style="2" hidden="1" customWidth="1"/>
    <col min="25" max="16384" width="9.140625" style="1"/>
  </cols>
  <sheetData>
    <row r="1" spans="1:25" ht="18" x14ac:dyDescent="0.25">
      <c r="A1" s="164" t="s">
        <v>326</v>
      </c>
      <c r="B1" s="165"/>
      <c r="C1" s="165"/>
      <c r="D1" s="165"/>
      <c r="E1" s="165"/>
      <c r="F1" s="166"/>
      <c r="G1" s="167"/>
      <c r="H1" s="168"/>
      <c r="I1" s="165"/>
      <c r="K1" s="169"/>
      <c r="N1" s="170"/>
      <c r="O1" s="170"/>
      <c r="Q1" s="170"/>
      <c r="R1" s="170"/>
      <c r="S1" s="170"/>
      <c r="T1" s="38"/>
      <c r="U1" s="35"/>
      <c r="V1" s="1"/>
      <c r="W1" s="1"/>
      <c r="X1" s="1"/>
    </row>
    <row r="2" spans="1:25" ht="15.75" x14ac:dyDescent="0.25">
      <c r="A2" s="253" t="s">
        <v>274</v>
      </c>
      <c r="B2" s="117"/>
      <c r="D2" s="117"/>
      <c r="E2" s="171"/>
      <c r="F2" s="172"/>
      <c r="G2" s="253" t="s">
        <v>276</v>
      </c>
      <c r="H2" s="173" t="s">
        <v>325</v>
      </c>
      <c r="I2" s="175"/>
      <c r="K2" s="169"/>
      <c r="N2" s="37"/>
      <c r="O2" s="37"/>
      <c r="Q2" s="37"/>
      <c r="R2" s="37"/>
      <c r="S2" s="37"/>
      <c r="T2" s="36"/>
      <c r="U2" s="35"/>
      <c r="V2" s="1"/>
      <c r="W2" s="1"/>
      <c r="X2" s="1"/>
    </row>
    <row r="3" spans="1:25" ht="17.25" customHeight="1" x14ac:dyDescent="0.35">
      <c r="A3" s="126"/>
      <c r="B3" s="117"/>
      <c r="D3" s="117"/>
      <c r="E3" s="89"/>
      <c r="F3" s="89"/>
      <c r="G3" s="251" t="s">
        <v>20</v>
      </c>
      <c r="H3" s="89"/>
      <c r="I3" s="89"/>
      <c r="J3" s="89"/>
      <c r="K3" s="90"/>
      <c r="L3" s="89"/>
      <c r="M3" s="90"/>
      <c r="N3" s="89"/>
      <c r="O3" s="89"/>
      <c r="P3" s="89"/>
      <c r="Q3" s="89"/>
      <c r="R3" s="89"/>
      <c r="S3" s="89"/>
      <c r="T3" s="91"/>
      <c r="U3" s="89"/>
      <c r="V3" s="89"/>
      <c r="X3" s="36"/>
      <c r="Y3" s="35"/>
    </row>
    <row r="4" spans="1:25" ht="17.25" customHeight="1" x14ac:dyDescent="0.35">
      <c r="A4" s="126"/>
      <c r="B4" s="117"/>
      <c r="C4" s="251"/>
      <c r="D4" s="117"/>
      <c r="E4" s="89"/>
      <c r="F4" s="89"/>
      <c r="G4" s="89"/>
      <c r="H4" s="89"/>
      <c r="I4" s="89"/>
      <c r="J4" s="89"/>
      <c r="K4" s="90"/>
      <c r="L4" s="89"/>
      <c r="M4" s="90"/>
      <c r="N4" s="89"/>
      <c r="O4" s="89"/>
      <c r="P4" s="89"/>
      <c r="Q4" s="89"/>
      <c r="R4" s="89"/>
      <c r="S4" s="89"/>
      <c r="T4" s="91"/>
      <c r="U4" s="89"/>
      <c r="V4" s="89"/>
      <c r="W4" s="91" t="s">
        <v>72</v>
      </c>
      <c r="X4" s="36"/>
      <c r="Y4" s="35"/>
    </row>
    <row r="5" spans="1:25" ht="25.5" customHeight="1" x14ac:dyDescent="0.2">
      <c r="A5" s="358" t="s">
        <v>393</v>
      </c>
      <c r="B5" s="359"/>
      <c r="C5" s="359"/>
      <c r="D5" s="359"/>
      <c r="E5" s="359"/>
      <c r="F5" s="359"/>
      <c r="G5" s="359"/>
      <c r="H5" s="359"/>
      <c r="I5" s="359"/>
      <c r="J5" s="359"/>
      <c r="K5" s="359"/>
      <c r="L5" s="359"/>
      <c r="M5" s="359"/>
      <c r="N5" s="359"/>
      <c r="O5" s="359"/>
      <c r="P5" s="359"/>
      <c r="Q5" s="359"/>
      <c r="R5" s="359"/>
      <c r="S5" s="359"/>
      <c r="T5" s="359"/>
      <c r="U5" s="359"/>
      <c r="V5" s="358"/>
      <c r="W5" s="359"/>
      <c r="X5" s="34"/>
    </row>
    <row r="6" spans="1:25" ht="25.5" customHeight="1" x14ac:dyDescent="0.2">
      <c r="A6" s="360" t="s">
        <v>19</v>
      </c>
      <c r="B6" s="360" t="s">
        <v>18</v>
      </c>
      <c r="C6" s="361" t="s">
        <v>16</v>
      </c>
      <c r="D6" s="361" t="s">
        <v>15</v>
      </c>
      <c r="E6" s="361" t="s">
        <v>253</v>
      </c>
      <c r="F6" s="361" t="s">
        <v>17</v>
      </c>
      <c r="G6" s="361" t="s">
        <v>297</v>
      </c>
      <c r="H6" s="350" t="s">
        <v>13</v>
      </c>
      <c r="I6" s="364" t="s">
        <v>12</v>
      </c>
      <c r="J6" s="350" t="s">
        <v>11</v>
      </c>
      <c r="K6" s="350" t="s">
        <v>10</v>
      </c>
      <c r="L6" s="351" t="s">
        <v>9</v>
      </c>
      <c r="M6" s="351" t="s">
        <v>8</v>
      </c>
      <c r="N6" s="350" t="s">
        <v>7</v>
      </c>
      <c r="O6" s="353" t="s">
        <v>155</v>
      </c>
      <c r="P6" s="354" t="s">
        <v>5</v>
      </c>
      <c r="Q6" s="354" t="s">
        <v>225</v>
      </c>
      <c r="R6" s="334"/>
      <c r="S6" s="334"/>
      <c r="T6" s="354" t="s">
        <v>431</v>
      </c>
      <c r="U6" s="332"/>
      <c r="V6" s="333"/>
      <c r="W6" s="353" t="s">
        <v>167</v>
      </c>
      <c r="X6" s="395" t="s">
        <v>6</v>
      </c>
    </row>
    <row r="7" spans="1:25" ht="58.7" customHeight="1" x14ac:dyDescent="0.2">
      <c r="A7" s="360"/>
      <c r="B7" s="360"/>
      <c r="C7" s="361"/>
      <c r="D7" s="361"/>
      <c r="E7" s="361"/>
      <c r="F7" s="361"/>
      <c r="G7" s="361"/>
      <c r="H7" s="350"/>
      <c r="I7" s="364"/>
      <c r="J7" s="350"/>
      <c r="K7" s="350"/>
      <c r="L7" s="352"/>
      <c r="M7" s="352"/>
      <c r="N7" s="350"/>
      <c r="O7" s="353"/>
      <c r="P7" s="355"/>
      <c r="Q7" s="355"/>
      <c r="R7" s="224" t="s">
        <v>163</v>
      </c>
      <c r="S7" s="224" t="s">
        <v>164</v>
      </c>
      <c r="T7" s="355"/>
      <c r="U7" s="335" t="s">
        <v>165</v>
      </c>
      <c r="V7" s="224" t="s">
        <v>166</v>
      </c>
      <c r="W7" s="353"/>
      <c r="X7" s="395"/>
    </row>
    <row r="8" spans="1:25" s="30" customFormat="1" ht="25.5" customHeight="1" x14ac:dyDescent="0.3">
      <c r="A8" s="101" t="s">
        <v>290</v>
      </c>
      <c r="B8" s="102"/>
      <c r="C8" s="102"/>
      <c r="D8" s="102"/>
      <c r="E8" s="102"/>
      <c r="F8" s="102"/>
      <c r="G8" s="102"/>
      <c r="H8" s="102"/>
      <c r="I8" s="102"/>
      <c r="J8" s="102"/>
      <c r="K8" s="92">
        <f>SUM(K9:K9)</f>
        <v>5850</v>
      </c>
      <c r="L8" s="92">
        <f>SUM(L9:L9)</f>
        <v>4500</v>
      </c>
      <c r="M8" s="92">
        <f>SUM(M9:M9)</f>
        <v>1350</v>
      </c>
      <c r="N8" s="92"/>
      <c r="O8" s="92">
        <f>SUM(O9:O9)</f>
        <v>0</v>
      </c>
      <c r="P8" s="93">
        <f>SUM(P9:P9)</f>
        <v>4750</v>
      </c>
      <c r="Q8" s="93">
        <f>SUM(Q9:Q9)</f>
        <v>4250</v>
      </c>
      <c r="R8" s="93"/>
      <c r="S8" s="93"/>
      <c r="T8" s="93">
        <f>SUM(T9:T9)</f>
        <v>500</v>
      </c>
      <c r="U8" s="93"/>
      <c r="V8" s="93"/>
      <c r="W8" s="92">
        <f>SUM(W9:W9)</f>
        <v>1100</v>
      </c>
      <c r="X8" s="31"/>
    </row>
    <row r="9" spans="1:25" s="26" customFormat="1" ht="47.25" x14ac:dyDescent="0.2">
      <c r="A9" s="247">
        <v>1</v>
      </c>
      <c r="B9" s="247"/>
      <c r="C9" s="247">
        <v>3523</v>
      </c>
      <c r="D9" s="247">
        <v>6351</v>
      </c>
      <c r="E9" s="247">
        <v>63</v>
      </c>
      <c r="F9" s="248">
        <v>66014001700</v>
      </c>
      <c r="G9" s="43" t="s">
        <v>318</v>
      </c>
      <c r="H9" s="82" t="s">
        <v>205</v>
      </c>
      <c r="I9" s="45"/>
      <c r="J9" s="45" t="s">
        <v>2</v>
      </c>
      <c r="K9" s="250">
        <v>5850</v>
      </c>
      <c r="L9" s="250">
        <v>4500</v>
      </c>
      <c r="M9" s="250">
        <v>1350</v>
      </c>
      <c r="N9" s="48" t="s">
        <v>22</v>
      </c>
      <c r="O9" s="40">
        <v>0</v>
      </c>
      <c r="P9" s="256">
        <f t="shared" ref="P9" si="0">Q9+T9</f>
        <v>4750</v>
      </c>
      <c r="Q9" s="40">
        <v>4250</v>
      </c>
      <c r="R9" s="40"/>
      <c r="S9" s="40"/>
      <c r="T9" s="249">
        <v>500</v>
      </c>
      <c r="U9" s="40">
        <f>3358-194</f>
        <v>3164</v>
      </c>
      <c r="V9" s="40">
        <v>2990</v>
      </c>
      <c r="W9" s="249">
        <f t="shared" ref="W9" si="1">K9-O9-P9</f>
        <v>1100</v>
      </c>
      <c r="X9" s="53"/>
    </row>
    <row r="10" spans="1:25" s="30" customFormat="1" ht="25.5" customHeight="1" x14ac:dyDescent="0.3">
      <c r="A10" s="244" t="s">
        <v>299</v>
      </c>
      <c r="B10" s="245"/>
      <c r="C10" s="245"/>
      <c r="D10" s="245"/>
      <c r="E10" s="245"/>
      <c r="F10" s="245"/>
      <c r="G10" s="245"/>
      <c r="H10" s="245"/>
      <c r="I10" s="245"/>
      <c r="J10" s="95"/>
      <c r="K10" s="95">
        <f>SUM(K11:K11)</f>
        <v>2404</v>
      </c>
      <c r="L10" s="95">
        <f>SUM(L11:L11)</f>
        <v>1923</v>
      </c>
      <c r="M10" s="95">
        <f>SUM(M11:M11)</f>
        <v>481</v>
      </c>
      <c r="N10" s="316"/>
      <c r="O10" s="95">
        <f t="shared" ref="O10:W10" si="2">SUM(O11:O11)</f>
        <v>0</v>
      </c>
      <c r="P10" s="95">
        <f t="shared" si="2"/>
        <v>481</v>
      </c>
      <c r="Q10" s="95">
        <f t="shared" si="2"/>
        <v>0</v>
      </c>
      <c r="R10" s="95">
        <f t="shared" si="2"/>
        <v>0</v>
      </c>
      <c r="S10" s="95">
        <f t="shared" si="2"/>
        <v>0</v>
      </c>
      <c r="T10" s="95">
        <f t="shared" si="2"/>
        <v>481</v>
      </c>
      <c r="U10" s="95">
        <f t="shared" si="2"/>
        <v>1000</v>
      </c>
      <c r="V10" s="95">
        <f t="shared" si="2"/>
        <v>0</v>
      </c>
      <c r="W10" s="95">
        <f t="shared" si="2"/>
        <v>1923</v>
      </c>
      <c r="X10" s="108"/>
    </row>
    <row r="11" spans="1:25" ht="78.75" x14ac:dyDescent="0.2">
      <c r="A11" s="247">
        <v>1</v>
      </c>
      <c r="B11" s="247"/>
      <c r="C11" s="247">
        <v>3533</v>
      </c>
      <c r="D11" s="247">
        <v>6351</v>
      </c>
      <c r="E11" s="247">
        <v>63</v>
      </c>
      <c r="F11" s="248">
        <v>66014001704</v>
      </c>
      <c r="G11" s="46" t="s">
        <v>320</v>
      </c>
      <c r="H11" s="289" t="s">
        <v>345</v>
      </c>
      <c r="I11" s="45"/>
      <c r="J11" s="45" t="s">
        <v>2</v>
      </c>
      <c r="K11" s="246">
        <v>2404</v>
      </c>
      <c r="L11" s="246">
        <v>1923</v>
      </c>
      <c r="M11" s="246">
        <v>481</v>
      </c>
      <c r="N11" s="48">
        <v>2018</v>
      </c>
      <c r="O11" s="40">
        <v>0</v>
      </c>
      <c r="P11" s="256">
        <f>Q11+T11</f>
        <v>481</v>
      </c>
      <c r="Q11" s="40">
        <v>0</v>
      </c>
      <c r="R11" s="40"/>
      <c r="S11" s="40"/>
      <c r="T11" s="249">
        <v>481</v>
      </c>
      <c r="U11" s="40">
        <v>1000</v>
      </c>
      <c r="V11" s="40"/>
      <c r="W11" s="249">
        <f>K11-O11-P11</f>
        <v>1923</v>
      </c>
      <c r="X11" s="53"/>
    </row>
    <row r="12" spans="1:25" ht="35.25" customHeight="1" x14ac:dyDescent="0.2">
      <c r="A12" s="241" t="s">
        <v>319</v>
      </c>
      <c r="B12" s="242"/>
      <c r="C12" s="242"/>
      <c r="D12" s="242"/>
      <c r="E12" s="242"/>
      <c r="F12" s="242"/>
      <c r="G12" s="318"/>
      <c r="H12" s="318"/>
      <c r="I12" s="318"/>
      <c r="J12" s="319"/>
      <c r="K12" s="23">
        <f>K8+K10</f>
        <v>8254</v>
      </c>
      <c r="L12" s="23">
        <f>L8+L10</f>
        <v>6423</v>
      </c>
      <c r="M12" s="23">
        <f>M8+M10</f>
        <v>1831</v>
      </c>
      <c r="N12" s="23"/>
      <c r="O12" s="23">
        <f>O8+O10</f>
        <v>0</v>
      </c>
      <c r="P12" s="23">
        <f>P8+P10</f>
        <v>5231</v>
      </c>
      <c r="Q12" s="23">
        <f>Q8+Q10</f>
        <v>4250</v>
      </c>
      <c r="R12" s="23">
        <f t="shared" ref="R12:V12" si="3">R8+R10</f>
        <v>0</v>
      </c>
      <c r="S12" s="23">
        <f t="shared" si="3"/>
        <v>0</v>
      </c>
      <c r="T12" s="23">
        <f>T8+T10</f>
        <v>981</v>
      </c>
      <c r="U12" s="23">
        <f t="shared" si="3"/>
        <v>1000</v>
      </c>
      <c r="V12" s="23">
        <f t="shared" si="3"/>
        <v>0</v>
      </c>
      <c r="W12" s="22">
        <f>W8+W10</f>
        <v>3023</v>
      </c>
      <c r="X12" s="21"/>
    </row>
    <row r="13" spans="1:25" s="3" customFormat="1" x14ac:dyDescent="0.2">
      <c r="A13" s="4"/>
      <c r="B13" s="4"/>
      <c r="C13" s="4"/>
      <c r="D13" s="4"/>
      <c r="E13" s="4"/>
      <c r="F13" s="4"/>
      <c r="G13" s="20"/>
      <c r="H13" s="4"/>
      <c r="I13" s="19"/>
      <c r="J13" s="18"/>
      <c r="K13" s="17"/>
      <c r="L13" s="17"/>
      <c r="M13" s="17"/>
      <c r="N13" s="16"/>
      <c r="O13" s="16"/>
      <c r="X13" s="2"/>
      <c r="Y13" s="1"/>
    </row>
    <row r="14" spans="1:25" s="3" customFormat="1" x14ac:dyDescent="0.2">
      <c r="A14" s="4"/>
      <c r="B14" s="4"/>
      <c r="C14" s="4"/>
      <c r="D14" s="4"/>
      <c r="E14" s="4"/>
      <c r="F14" s="4"/>
      <c r="G14" s="4"/>
      <c r="H14" s="4"/>
      <c r="I14" s="15"/>
      <c r="J14" s="6"/>
      <c r="K14" s="5"/>
      <c r="L14" s="5"/>
      <c r="M14" s="5"/>
      <c r="X14" s="2"/>
      <c r="Y14" s="1"/>
    </row>
    <row r="15" spans="1:25" s="3" customFormat="1" x14ac:dyDescent="0.2">
      <c r="A15" s="4"/>
      <c r="B15" s="4"/>
      <c r="C15" s="4"/>
      <c r="D15" s="4"/>
      <c r="E15" s="4"/>
      <c r="F15" s="4"/>
      <c r="G15" s="4"/>
      <c r="H15" s="4"/>
      <c r="I15" s="15"/>
      <c r="J15" s="6"/>
      <c r="K15" s="5"/>
      <c r="L15" s="5"/>
      <c r="M15" s="5"/>
      <c r="X15" s="2"/>
      <c r="Y15" s="1"/>
    </row>
    <row r="16" spans="1:25" s="3" customFormat="1" x14ac:dyDescent="0.2">
      <c r="A16" s="4"/>
      <c r="B16" s="4"/>
      <c r="C16" s="4"/>
      <c r="D16" s="4"/>
      <c r="E16" s="4"/>
      <c r="F16" s="4"/>
      <c r="G16" s="4"/>
      <c r="H16" s="4"/>
      <c r="I16" s="1"/>
      <c r="J16" s="4"/>
      <c r="K16" s="5"/>
      <c r="L16" s="5"/>
      <c r="M16" s="5"/>
      <c r="X16" s="2"/>
      <c r="Y16" s="1"/>
    </row>
    <row r="17" spans="1:25" s="3" customFormat="1" x14ac:dyDescent="0.2">
      <c r="A17" s="4"/>
      <c r="B17" s="4"/>
      <c r="C17" s="4"/>
      <c r="D17" s="4"/>
      <c r="E17" s="4"/>
      <c r="F17" s="4"/>
      <c r="G17" s="4"/>
      <c r="H17" s="4"/>
      <c r="I17" s="1"/>
      <c r="J17" s="4"/>
      <c r="K17" s="5"/>
      <c r="L17" s="5"/>
      <c r="M17" s="5"/>
      <c r="X17" s="2"/>
      <c r="Y17" s="1"/>
    </row>
    <row r="18" spans="1:25" s="3" customFormat="1" x14ac:dyDescent="0.2">
      <c r="A18" s="4"/>
      <c r="B18" s="4"/>
      <c r="C18" s="4"/>
      <c r="D18" s="4"/>
      <c r="E18" s="4"/>
      <c r="F18" s="4"/>
      <c r="G18" s="4"/>
      <c r="H18" s="4"/>
      <c r="I18" s="1"/>
      <c r="J18" s="4"/>
      <c r="K18" s="5"/>
      <c r="L18" s="5"/>
      <c r="M18" s="5"/>
      <c r="X18" s="2"/>
      <c r="Y18" s="1"/>
    </row>
    <row r="19" spans="1:25" s="3" customFormat="1" x14ac:dyDescent="0.2">
      <c r="A19" s="4"/>
      <c r="B19" s="4"/>
      <c r="C19" s="4"/>
      <c r="D19" s="4"/>
      <c r="E19" s="4"/>
      <c r="F19" s="4"/>
      <c r="G19" s="4"/>
      <c r="H19" s="4"/>
      <c r="I19" s="1"/>
      <c r="J19" s="4"/>
      <c r="K19" s="5"/>
      <c r="L19" s="5"/>
      <c r="M19" s="5"/>
      <c r="X19" s="2"/>
      <c r="Y19" s="1"/>
    </row>
    <row r="20" spans="1:25" s="3" customFormat="1" x14ac:dyDescent="0.2">
      <c r="A20" s="4"/>
      <c r="B20" s="4"/>
      <c r="C20" s="4"/>
      <c r="D20" s="4"/>
      <c r="E20" s="4"/>
      <c r="F20" s="4"/>
      <c r="G20" s="4"/>
      <c r="H20" s="4"/>
      <c r="I20" s="1"/>
      <c r="J20" s="4"/>
      <c r="K20" s="5"/>
      <c r="L20" s="5"/>
      <c r="M20" s="5"/>
      <c r="X20" s="2"/>
      <c r="Y20" s="1"/>
    </row>
    <row r="21" spans="1:25" s="3" customFormat="1" x14ac:dyDescent="0.2">
      <c r="A21" s="4"/>
      <c r="B21" s="4"/>
      <c r="C21" s="4"/>
      <c r="D21" s="4"/>
      <c r="E21" s="4"/>
      <c r="F21" s="4"/>
      <c r="G21" s="4"/>
      <c r="H21" s="4"/>
      <c r="I21" s="1"/>
      <c r="J21" s="4"/>
      <c r="K21" s="5"/>
      <c r="L21" s="5"/>
      <c r="M21" s="5"/>
      <c r="X21" s="2"/>
      <c r="Y21" s="1"/>
    </row>
    <row r="22" spans="1:25" s="3" customFormat="1" x14ac:dyDescent="0.2">
      <c r="A22" s="4"/>
      <c r="B22" s="4"/>
      <c r="C22" s="4"/>
      <c r="D22" s="4"/>
      <c r="E22" s="4"/>
      <c r="F22" s="4"/>
      <c r="G22" s="4"/>
      <c r="H22" s="4"/>
      <c r="I22" s="1"/>
      <c r="J22" s="4"/>
      <c r="K22" s="5"/>
      <c r="L22" s="5"/>
      <c r="M22" s="5"/>
      <c r="X22" s="2"/>
      <c r="Y22" s="1"/>
    </row>
    <row r="23" spans="1:25" s="3" customFormat="1" x14ac:dyDescent="0.2">
      <c r="A23" s="4"/>
      <c r="B23" s="4"/>
      <c r="C23" s="4"/>
      <c r="D23" s="4"/>
      <c r="E23" s="4"/>
      <c r="F23" s="4"/>
      <c r="G23" s="4"/>
      <c r="H23" s="4"/>
      <c r="I23" s="1"/>
      <c r="J23" s="4"/>
      <c r="K23" s="5"/>
      <c r="L23" s="5"/>
      <c r="M23" s="5"/>
      <c r="X23" s="2"/>
      <c r="Y23" s="1"/>
    </row>
    <row r="24" spans="1:25" s="3" customFormat="1" x14ac:dyDescent="0.2">
      <c r="A24" s="4"/>
      <c r="B24" s="4"/>
      <c r="C24" s="4"/>
      <c r="D24" s="4"/>
      <c r="E24" s="4"/>
      <c r="F24" s="4"/>
      <c r="G24" s="4"/>
      <c r="H24" s="4"/>
      <c r="I24" s="1"/>
      <c r="J24" s="4"/>
      <c r="K24" s="5"/>
      <c r="L24" s="5"/>
      <c r="M24" s="5"/>
      <c r="X24" s="2"/>
      <c r="Y24" s="1"/>
    </row>
    <row r="25" spans="1:25" s="3" customFormat="1" x14ac:dyDescent="0.2">
      <c r="A25" s="4"/>
      <c r="B25" s="4"/>
      <c r="C25" s="4"/>
      <c r="D25" s="4"/>
      <c r="E25" s="4"/>
      <c r="F25" s="4"/>
      <c r="G25" s="4"/>
      <c r="H25" s="4"/>
      <c r="I25" s="1"/>
      <c r="J25" s="4"/>
      <c r="K25" s="5"/>
      <c r="L25" s="5"/>
      <c r="M25" s="5"/>
      <c r="X25" s="2"/>
      <c r="Y25" s="1"/>
    </row>
    <row r="26" spans="1:25" s="3" customFormat="1" x14ac:dyDescent="0.2">
      <c r="A26" s="4"/>
      <c r="B26" s="4"/>
      <c r="C26" s="4"/>
      <c r="D26" s="4"/>
      <c r="E26" s="4"/>
      <c r="F26" s="4"/>
      <c r="G26" s="4"/>
      <c r="H26" s="4"/>
      <c r="I26" s="1"/>
      <c r="J26" s="4"/>
      <c r="K26" s="5"/>
      <c r="L26" s="5"/>
      <c r="M26" s="5"/>
      <c r="X26" s="2"/>
      <c r="Y26" s="1"/>
    </row>
    <row r="27" spans="1:25" s="3" customFormat="1" x14ac:dyDescent="0.2">
      <c r="A27" s="1"/>
      <c r="B27" s="1"/>
      <c r="C27" s="1"/>
      <c r="D27" s="1"/>
      <c r="E27" s="1"/>
      <c r="F27" s="1"/>
      <c r="G27" s="1"/>
      <c r="H27" s="1"/>
      <c r="I27" s="1"/>
      <c r="J27" s="4"/>
      <c r="K27" s="5"/>
      <c r="L27" s="5"/>
      <c r="M27" s="5"/>
      <c r="X27" s="2"/>
      <c r="Y27" s="1"/>
    </row>
    <row r="28" spans="1:25" s="3" customFormat="1" x14ac:dyDescent="0.2">
      <c r="A28" s="1"/>
      <c r="B28" s="1"/>
      <c r="C28" s="1"/>
      <c r="D28" s="1"/>
      <c r="E28" s="1"/>
      <c r="F28" s="1"/>
      <c r="G28" s="1"/>
      <c r="H28" s="1"/>
      <c r="I28" s="1"/>
      <c r="J28" s="4"/>
      <c r="K28" s="5"/>
      <c r="L28" s="5"/>
      <c r="M28" s="5"/>
      <c r="X28" s="2"/>
      <c r="Y28" s="1"/>
    </row>
    <row r="29" spans="1:25" s="3" customFormat="1" x14ac:dyDescent="0.2">
      <c r="A29" s="1"/>
      <c r="B29" s="1"/>
      <c r="C29" s="1"/>
      <c r="D29" s="1"/>
      <c r="E29" s="1"/>
      <c r="F29" s="1"/>
      <c r="G29" s="1"/>
      <c r="H29" s="1"/>
      <c r="I29" s="1"/>
      <c r="J29" s="4"/>
      <c r="K29" s="5"/>
      <c r="L29" s="5"/>
      <c r="M29" s="5"/>
      <c r="X29" s="2"/>
      <c r="Y29" s="1"/>
    </row>
    <row r="30" spans="1:25" s="3" customFormat="1" x14ac:dyDescent="0.2">
      <c r="A30" s="1"/>
      <c r="B30" s="1"/>
      <c r="C30" s="1"/>
      <c r="D30" s="1"/>
      <c r="E30" s="1"/>
      <c r="F30" s="1"/>
      <c r="G30" s="1"/>
      <c r="H30" s="1"/>
      <c r="I30" s="1"/>
      <c r="J30" s="4"/>
      <c r="K30" s="5"/>
      <c r="L30" s="5"/>
      <c r="M30" s="5"/>
      <c r="X30" s="2"/>
      <c r="Y30" s="1"/>
    </row>
    <row r="31" spans="1:25" s="3" customFormat="1" x14ac:dyDescent="0.2">
      <c r="A31" s="1"/>
      <c r="B31" s="1"/>
      <c r="C31" s="1"/>
      <c r="D31" s="1"/>
      <c r="E31" s="1"/>
      <c r="F31" s="1"/>
      <c r="G31" s="1"/>
      <c r="H31" s="1"/>
      <c r="I31" s="1"/>
      <c r="J31" s="4"/>
      <c r="K31" s="5"/>
      <c r="L31" s="5"/>
      <c r="M31" s="5"/>
      <c r="X31" s="2"/>
      <c r="Y31" s="1"/>
    </row>
    <row r="32" spans="1:25" s="3" customFormat="1" x14ac:dyDescent="0.2">
      <c r="A32" s="1"/>
      <c r="B32" s="1"/>
      <c r="C32" s="1"/>
      <c r="D32" s="1"/>
      <c r="E32" s="1"/>
      <c r="F32" s="1"/>
      <c r="G32" s="1"/>
      <c r="H32" s="1"/>
      <c r="I32" s="1"/>
      <c r="J32" s="4"/>
      <c r="K32" s="5"/>
      <c r="L32" s="5"/>
      <c r="M32" s="5"/>
      <c r="X32" s="2"/>
      <c r="Y32" s="1"/>
    </row>
    <row r="33" spans="1:25" s="3" customFormat="1" x14ac:dyDescent="0.2">
      <c r="A33" s="1"/>
      <c r="B33" s="1"/>
      <c r="C33" s="1"/>
      <c r="D33" s="1"/>
      <c r="E33" s="1"/>
      <c r="F33" s="1"/>
      <c r="G33" s="1"/>
      <c r="H33" s="1"/>
      <c r="I33" s="1"/>
      <c r="J33" s="4"/>
      <c r="K33" s="5"/>
      <c r="L33" s="5"/>
      <c r="M33" s="5"/>
      <c r="X33" s="2"/>
      <c r="Y33" s="1"/>
    </row>
    <row r="34" spans="1:25" s="3" customFormat="1" x14ac:dyDescent="0.2">
      <c r="A34" s="1"/>
      <c r="B34" s="1"/>
      <c r="C34" s="1"/>
      <c r="D34" s="1"/>
      <c r="E34" s="1"/>
      <c r="F34" s="1"/>
      <c r="G34" s="1"/>
      <c r="H34" s="1"/>
      <c r="I34" s="1"/>
      <c r="J34" s="4"/>
      <c r="K34" s="5"/>
      <c r="L34" s="5"/>
      <c r="M34" s="5"/>
      <c r="X34" s="2"/>
      <c r="Y34" s="1"/>
    </row>
    <row r="35" spans="1:25" s="3" customFormat="1" x14ac:dyDescent="0.2">
      <c r="A35" s="1"/>
      <c r="B35" s="1"/>
      <c r="C35" s="1"/>
      <c r="D35" s="1"/>
      <c r="E35" s="1"/>
      <c r="F35" s="1"/>
      <c r="G35" s="1"/>
      <c r="H35" s="1"/>
      <c r="I35" s="1"/>
      <c r="J35" s="4"/>
      <c r="K35" s="5"/>
      <c r="L35" s="5"/>
      <c r="M35" s="5"/>
      <c r="X35" s="2"/>
      <c r="Y35" s="1"/>
    </row>
    <row r="36" spans="1:25" s="3" customFormat="1" x14ac:dyDescent="0.2">
      <c r="A36" s="1"/>
      <c r="B36" s="1"/>
      <c r="C36" s="1"/>
      <c r="D36" s="1"/>
      <c r="E36" s="1"/>
      <c r="F36" s="1"/>
      <c r="G36" s="1"/>
      <c r="H36" s="1"/>
      <c r="I36" s="1"/>
      <c r="J36" s="4"/>
      <c r="K36" s="5"/>
      <c r="L36" s="5"/>
      <c r="M36" s="5"/>
      <c r="X36" s="2"/>
      <c r="Y36" s="1"/>
    </row>
    <row r="37" spans="1:25" s="3" customFormat="1" x14ac:dyDescent="0.2">
      <c r="A37" s="1"/>
      <c r="B37" s="1"/>
      <c r="C37" s="1"/>
      <c r="D37" s="1"/>
      <c r="E37" s="1"/>
      <c r="F37" s="1"/>
      <c r="G37" s="1"/>
      <c r="H37" s="1"/>
      <c r="I37" s="1"/>
      <c r="J37" s="4"/>
      <c r="K37" s="5"/>
      <c r="L37" s="5"/>
      <c r="M37" s="5"/>
      <c r="X37" s="2"/>
      <c r="Y37" s="1"/>
    </row>
    <row r="38" spans="1:25" s="3" customFormat="1" x14ac:dyDescent="0.2">
      <c r="A38" s="1"/>
      <c r="B38" s="1"/>
      <c r="C38" s="1"/>
      <c r="D38" s="1"/>
      <c r="E38" s="1"/>
      <c r="F38" s="1"/>
      <c r="G38" s="1"/>
      <c r="H38" s="1"/>
      <c r="I38" s="1"/>
      <c r="J38" s="4"/>
      <c r="K38" s="5"/>
      <c r="L38" s="5"/>
      <c r="M38" s="5"/>
      <c r="X38" s="2"/>
      <c r="Y38" s="1"/>
    </row>
    <row r="39" spans="1:25" s="3" customFormat="1" x14ac:dyDescent="0.2">
      <c r="A39" s="1"/>
      <c r="B39" s="1"/>
      <c r="C39" s="1"/>
      <c r="D39" s="1"/>
      <c r="E39" s="1"/>
      <c r="F39" s="1"/>
      <c r="G39" s="1"/>
      <c r="H39" s="1"/>
      <c r="I39" s="1"/>
      <c r="J39" s="4"/>
      <c r="K39" s="5"/>
      <c r="L39" s="5"/>
      <c r="M39" s="5"/>
      <c r="X39" s="2"/>
      <c r="Y39" s="1"/>
    </row>
    <row r="40" spans="1:25" s="3" customFormat="1" x14ac:dyDescent="0.2">
      <c r="A40" s="1"/>
      <c r="B40" s="1"/>
      <c r="C40" s="1"/>
      <c r="D40" s="1"/>
      <c r="E40" s="1"/>
      <c r="F40" s="1"/>
      <c r="G40" s="1"/>
      <c r="H40" s="1"/>
      <c r="I40" s="1"/>
      <c r="J40" s="4"/>
      <c r="K40" s="5"/>
      <c r="L40" s="5"/>
      <c r="M40" s="5"/>
      <c r="X40" s="2"/>
      <c r="Y40" s="1"/>
    </row>
    <row r="41" spans="1:25" s="3" customFormat="1" x14ac:dyDescent="0.2">
      <c r="A41" s="1"/>
      <c r="B41" s="1"/>
      <c r="C41" s="1"/>
      <c r="D41" s="1"/>
      <c r="E41" s="1"/>
      <c r="F41" s="1"/>
      <c r="G41" s="1"/>
      <c r="H41" s="1"/>
      <c r="I41" s="1"/>
      <c r="J41" s="4"/>
      <c r="K41" s="5"/>
      <c r="L41" s="5"/>
      <c r="M41" s="5"/>
      <c r="X41" s="2"/>
      <c r="Y41" s="1"/>
    </row>
    <row r="42" spans="1:25" s="3" customFormat="1" x14ac:dyDescent="0.2">
      <c r="A42" s="1"/>
      <c r="B42" s="1"/>
      <c r="C42" s="1"/>
      <c r="D42" s="1"/>
      <c r="E42" s="1"/>
      <c r="F42" s="1"/>
      <c r="G42" s="1"/>
      <c r="H42" s="1"/>
      <c r="I42" s="1"/>
      <c r="J42" s="4"/>
      <c r="K42" s="5"/>
      <c r="L42" s="5"/>
      <c r="M42" s="5"/>
      <c r="X42" s="2"/>
      <c r="Y42" s="1"/>
    </row>
    <row r="43" spans="1:25" s="3" customFormat="1" x14ac:dyDescent="0.2">
      <c r="A43" s="1"/>
      <c r="B43" s="1"/>
      <c r="C43" s="1"/>
      <c r="D43" s="1"/>
      <c r="E43" s="1"/>
      <c r="F43" s="1"/>
      <c r="G43" s="1"/>
      <c r="H43" s="1"/>
      <c r="I43" s="1"/>
      <c r="J43" s="4"/>
      <c r="K43" s="5"/>
      <c r="L43" s="5"/>
      <c r="M43" s="5"/>
      <c r="X43" s="2"/>
      <c r="Y43" s="1"/>
    </row>
    <row r="44" spans="1:25" s="3" customFormat="1" x14ac:dyDescent="0.2">
      <c r="A44" s="1"/>
      <c r="B44" s="1"/>
      <c r="C44" s="1"/>
      <c r="D44" s="1"/>
      <c r="E44" s="1"/>
      <c r="F44" s="1"/>
      <c r="G44" s="1"/>
      <c r="H44" s="1"/>
      <c r="I44" s="1"/>
      <c r="J44" s="4"/>
      <c r="K44" s="5"/>
      <c r="L44" s="5"/>
      <c r="M44" s="5"/>
      <c r="X44" s="2"/>
      <c r="Y44" s="1"/>
    </row>
    <row r="45" spans="1:25" s="3" customFormat="1" x14ac:dyDescent="0.2">
      <c r="A45" s="1"/>
      <c r="B45" s="1"/>
      <c r="C45" s="1"/>
      <c r="D45" s="1"/>
      <c r="E45" s="1"/>
      <c r="F45" s="1"/>
      <c r="G45" s="1"/>
      <c r="H45" s="1"/>
      <c r="I45" s="1"/>
      <c r="J45" s="4"/>
      <c r="K45" s="5"/>
      <c r="L45" s="5"/>
      <c r="M45" s="5"/>
      <c r="X45" s="2"/>
      <c r="Y45" s="1"/>
    </row>
    <row r="46" spans="1:25" s="3" customFormat="1" x14ac:dyDescent="0.2">
      <c r="A46" s="1"/>
      <c r="B46" s="1"/>
      <c r="C46" s="1"/>
      <c r="D46" s="1"/>
      <c r="E46" s="1"/>
      <c r="F46" s="1"/>
      <c r="G46" s="1"/>
      <c r="H46" s="1"/>
      <c r="I46" s="1"/>
      <c r="J46" s="4"/>
      <c r="K46" s="5"/>
      <c r="L46" s="5"/>
      <c r="M46" s="5"/>
      <c r="X46" s="2"/>
      <c r="Y46" s="1"/>
    </row>
    <row r="47" spans="1:25" s="3" customFormat="1" x14ac:dyDescent="0.2">
      <c r="A47" s="1"/>
      <c r="B47" s="1"/>
      <c r="C47" s="1"/>
      <c r="D47" s="1"/>
      <c r="E47" s="1"/>
      <c r="F47" s="1"/>
      <c r="G47" s="1"/>
      <c r="H47" s="1"/>
      <c r="I47" s="1"/>
      <c r="J47" s="4"/>
      <c r="K47" s="5"/>
      <c r="L47" s="5"/>
      <c r="M47" s="5"/>
      <c r="X47" s="2"/>
      <c r="Y47" s="1"/>
    </row>
    <row r="48" spans="1:25" s="3" customFormat="1" x14ac:dyDescent="0.2">
      <c r="A48" s="1"/>
      <c r="B48" s="1"/>
      <c r="C48" s="1"/>
      <c r="D48" s="1"/>
      <c r="E48" s="1"/>
      <c r="F48" s="1"/>
      <c r="G48" s="1"/>
      <c r="H48" s="1"/>
      <c r="I48" s="1"/>
      <c r="J48" s="4"/>
      <c r="K48" s="5"/>
      <c r="L48" s="5"/>
      <c r="M48" s="5"/>
      <c r="X48" s="2"/>
      <c r="Y48" s="1"/>
    </row>
    <row r="49" spans="1:25" s="3" customFormat="1" x14ac:dyDescent="0.2">
      <c r="A49" s="1"/>
      <c r="B49" s="1"/>
      <c r="C49" s="1"/>
      <c r="D49" s="1"/>
      <c r="E49" s="1"/>
      <c r="F49" s="1"/>
      <c r="G49" s="1"/>
      <c r="H49" s="1"/>
      <c r="I49" s="1"/>
      <c r="J49" s="4"/>
      <c r="K49" s="5"/>
      <c r="L49" s="5"/>
      <c r="M49" s="5"/>
      <c r="X49" s="2"/>
      <c r="Y49" s="1"/>
    </row>
    <row r="50" spans="1:25" s="3" customFormat="1" x14ac:dyDescent="0.2">
      <c r="A50" s="1"/>
      <c r="B50" s="1"/>
      <c r="C50" s="1"/>
      <c r="D50" s="1"/>
      <c r="E50" s="1"/>
      <c r="F50" s="1"/>
      <c r="G50" s="1"/>
      <c r="H50" s="1"/>
      <c r="I50" s="1"/>
      <c r="J50" s="4"/>
      <c r="K50" s="5"/>
      <c r="L50" s="5"/>
      <c r="M50" s="5"/>
      <c r="X50" s="2"/>
      <c r="Y50" s="1"/>
    </row>
    <row r="51" spans="1:25" s="3" customFormat="1" x14ac:dyDescent="0.2">
      <c r="A51" s="1"/>
      <c r="B51" s="1"/>
      <c r="C51" s="1"/>
      <c r="D51" s="1"/>
      <c r="E51" s="1"/>
      <c r="F51" s="1"/>
      <c r="G51" s="1"/>
      <c r="H51" s="1"/>
      <c r="I51" s="1"/>
      <c r="J51" s="4"/>
      <c r="K51" s="5"/>
      <c r="L51" s="5"/>
      <c r="M51" s="5"/>
      <c r="X51" s="2"/>
      <c r="Y51" s="1"/>
    </row>
    <row r="52" spans="1:25" s="3" customFormat="1" x14ac:dyDescent="0.2">
      <c r="A52" s="1"/>
      <c r="B52" s="1"/>
      <c r="C52" s="1"/>
      <c r="D52" s="1"/>
      <c r="E52" s="1"/>
      <c r="F52" s="1"/>
      <c r="G52" s="1"/>
      <c r="H52" s="1"/>
      <c r="I52" s="1"/>
      <c r="J52" s="4"/>
      <c r="K52" s="5"/>
      <c r="L52" s="5"/>
      <c r="M52" s="5"/>
      <c r="X52" s="2"/>
      <c r="Y52" s="1"/>
    </row>
    <row r="53" spans="1:25" s="3" customFormat="1" x14ac:dyDescent="0.2">
      <c r="A53" s="1"/>
      <c r="B53" s="1"/>
      <c r="C53" s="1"/>
      <c r="D53" s="1"/>
      <c r="E53" s="1"/>
      <c r="F53" s="1"/>
      <c r="G53" s="1"/>
      <c r="H53" s="1"/>
      <c r="I53" s="1"/>
      <c r="J53" s="4"/>
      <c r="K53" s="5"/>
      <c r="L53" s="5"/>
      <c r="M53" s="5"/>
      <c r="X53" s="2"/>
      <c r="Y53" s="1"/>
    </row>
    <row r="54" spans="1:25" s="3" customFormat="1" x14ac:dyDescent="0.2">
      <c r="A54" s="1"/>
      <c r="B54" s="1"/>
      <c r="C54" s="1"/>
      <c r="D54" s="1"/>
      <c r="E54" s="1"/>
      <c r="F54" s="1"/>
      <c r="G54" s="1"/>
      <c r="H54" s="1"/>
      <c r="I54" s="1"/>
      <c r="J54" s="4"/>
      <c r="K54" s="5"/>
      <c r="L54" s="5"/>
      <c r="M54" s="5"/>
      <c r="X54" s="2"/>
      <c r="Y54" s="1"/>
    </row>
    <row r="55" spans="1:25" s="3" customFormat="1" x14ac:dyDescent="0.2">
      <c r="A55" s="1"/>
      <c r="B55" s="1"/>
      <c r="C55" s="1"/>
      <c r="D55" s="1"/>
      <c r="E55" s="1"/>
      <c r="F55" s="1"/>
      <c r="G55" s="1"/>
      <c r="H55" s="1"/>
      <c r="I55" s="1"/>
      <c r="J55" s="4"/>
      <c r="K55" s="5"/>
      <c r="L55" s="5"/>
      <c r="M55" s="5"/>
      <c r="X55" s="2"/>
      <c r="Y55" s="1"/>
    </row>
    <row r="56" spans="1:25" s="3" customFormat="1" x14ac:dyDescent="0.2">
      <c r="A56" s="1"/>
      <c r="B56" s="1"/>
      <c r="C56" s="1"/>
      <c r="D56" s="1"/>
      <c r="E56" s="1"/>
      <c r="F56" s="1"/>
      <c r="G56" s="1"/>
      <c r="H56" s="1"/>
      <c r="I56" s="1"/>
      <c r="J56" s="4"/>
      <c r="K56" s="5"/>
      <c r="L56" s="5"/>
      <c r="M56" s="5"/>
      <c r="X56" s="2"/>
      <c r="Y56" s="1"/>
    </row>
    <row r="57" spans="1:25" s="3" customFormat="1" x14ac:dyDescent="0.2">
      <c r="A57" s="1"/>
      <c r="B57" s="1"/>
      <c r="C57" s="1"/>
      <c r="D57" s="1"/>
      <c r="E57" s="1"/>
      <c r="F57" s="1"/>
      <c r="G57" s="1"/>
      <c r="H57" s="1"/>
      <c r="I57" s="1"/>
      <c r="J57" s="4"/>
      <c r="K57" s="5"/>
      <c r="L57" s="5"/>
      <c r="M57" s="5"/>
      <c r="X57" s="2"/>
      <c r="Y57" s="1"/>
    </row>
    <row r="58" spans="1:25" s="3" customFormat="1" x14ac:dyDescent="0.2">
      <c r="A58" s="1"/>
      <c r="B58" s="1"/>
      <c r="C58" s="1"/>
      <c r="D58" s="1"/>
      <c r="E58" s="1"/>
      <c r="F58" s="1"/>
      <c r="G58" s="1"/>
      <c r="H58" s="1"/>
      <c r="I58" s="1"/>
      <c r="J58" s="4"/>
      <c r="K58" s="5"/>
      <c r="L58" s="5"/>
      <c r="M58" s="5"/>
      <c r="X58" s="2"/>
      <c r="Y58" s="1"/>
    </row>
    <row r="59" spans="1:25" s="3" customFormat="1" x14ac:dyDescent="0.2">
      <c r="A59" s="1"/>
      <c r="B59" s="1"/>
      <c r="C59" s="1"/>
      <c r="D59" s="1"/>
      <c r="E59" s="1"/>
      <c r="F59" s="1"/>
      <c r="G59" s="1"/>
      <c r="H59" s="1"/>
      <c r="I59" s="1"/>
      <c r="J59" s="4"/>
      <c r="K59" s="5"/>
      <c r="L59" s="5"/>
      <c r="M59" s="5"/>
      <c r="X59" s="2"/>
      <c r="Y59" s="1"/>
    </row>
    <row r="60" spans="1:25" s="3" customFormat="1" x14ac:dyDescent="0.2">
      <c r="A60" s="1"/>
      <c r="B60" s="1"/>
      <c r="C60" s="1"/>
      <c r="D60" s="1"/>
      <c r="E60" s="1"/>
      <c r="F60" s="1"/>
      <c r="G60" s="1"/>
      <c r="H60" s="1"/>
      <c r="I60" s="1"/>
      <c r="J60" s="4"/>
      <c r="K60" s="5"/>
      <c r="L60" s="5"/>
      <c r="M60" s="5"/>
      <c r="X60" s="2"/>
      <c r="Y60" s="1"/>
    </row>
    <row r="61" spans="1:25" s="3" customFormat="1" x14ac:dyDescent="0.2">
      <c r="A61" s="1"/>
      <c r="B61" s="1"/>
      <c r="C61" s="1"/>
      <c r="D61" s="1"/>
      <c r="E61" s="1"/>
      <c r="F61" s="1"/>
      <c r="G61" s="1"/>
      <c r="H61" s="1"/>
      <c r="I61" s="1"/>
      <c r="J61" s="4"/>
      <c r="K61" s="5"/>
      <c r="L61" s="5"/>
      <c r="M61" s="5"/>
      <c r="X61" s="2"/>
      <c r="Y61" s="1"/>
    </row>
    <row r="62" spans="1:25" s="3" customFormat="1" x14ac:dyDescent="0.2">
      <c r="A62" s="1"/>
      <c r="B62" s="1"/>
      <c r="C62" s="1"/>
      <c r="D62" s="1"/>
      <c r="E62" s="1"/>
      <c r="F62" s="1"/>
      <c r="G62" s="1"/>
      <c r="H62" s="1"/>
      <c r="I62" s="1"/>
      <c r="J62" s="4"/>
      <c r="K62" s="5"/>
      <c r="L62" s="5"/>
      <c r="M62" s="5"/>
      <c r="X62" s="2"/>
      <c r="Y62" s="1"/>
    </row>
    <row r="63" spans="1:25" s="3" customFormat="1" x14ac:dyDescent="0.2">
      <c r="A63" s="1"/>
      <c r="B63" s="1"/>
      <c r="C63" s="1"/>
      <c r="D63" s="1"/>
      <c r="E63" s="1"/>
      <c r="F63" s="1"/>
      <c r="G63" s="1"/>
      <c r="H63" s="1"/>
      <c r="I63" s="1"/>
      <c r="J63" s="4"/>
      <c r="K63" s="5"/>
      <c r="L63" s="5"/>
      <c r="M63" s="5"/>
      <c r="X63" s="2"/>
      <c r="Y63" s="1"/>
    </row>
    <row r="64" spans="1:25" s="3" customFormat="1" x14ac:dyDescent="0.2">
      <c r="A64" s="1"/>
      <c r="B64" s="1"/>
      <c r="C64" s="1"/>
      <c r="D64" s="1"/>
      <c r="E64" s="1"/>
      <c r="F64" s="1"/>
      <c r="G64" s="1"/>
      <c r="H64" s="1"/>
      <c r="I64" s="1"/>
      <c r="J64" s="4"/>
      <c r="K64" s="5"/>
      <c r="L64" s="5"/>
      <c r="M64" s="5"/>
      <c r="X64" s="2"/>
      <c r="Y64" s="1"/>
    </row>
    <row r="65" spans="1:25" s="3" customFormat="1" x14ac:dyDescent="0.2">
      <c r="A65" s="1"/>
      <c r="B65" s="1"/>
      <c r="C65" s="1"/>
      <c r="D65" s="1"/>
      <c r="E65" s="1"/>
      <c r="F65" s="1"/>
      <c r="G65" s="1"/>
      <c r="H65" s="1"/>
      <c r="I65" s="1"/>
      <c r="J65" s="4"/>
      <c r="K65" s="5"/>
      <c r="L65" s="5"/>
      <c r="M65" s="5"/>
      <c r="X65" s="2"/>
      <c r="Y65" s="1"/>
    </row>
    <row r="66" spans="1:25" s="3" customFormat="1" x14ac:dyDescent="0.2">
      <c r="A66" s="1"/>
      <c r="B66" s="1"/>
      <c r="C66" s="1"/>
      <c r="D66" s="1"/>
      <c r="E66" s="1"/>
      <c r="F66" s="1"/>
      <c r="G66" s="1"/>
      <c r="H66" s="1"/>
      <c r="I66" s="1"/>
      <c r="J66" s="4"/>
      <c r="K66" s="5"/>
      <c r="L66" s="5"/>
      <c r="M66" s="5"/>
      <c r="X66" s="2"/>
      <c r="Y66" s="1"/>
    </row>
    <row r="67" spans="1:25" s="3" customFormat="1" x14ac:dyDescent="0.2">
      <c r="A67" s="1"/>
      <c r="B67" s="1"/>
      <c r="C67" s="1"/>
      <c r="D67" s="1"/>
      <c r="E67" s="1"/>
      <c r="F67" s="1"/>
      <c r="G67" s="1"/>
      <c r="H67" s="1"/>
      <c r="I67" s="1"/>
      <c r="J67" s="4"/>
      <c r="K67" s="5"/>
      <c r="L67" s="5"/>
      <c r="M67" s="5"/>
      <c r="X67" s="2"/>
      <c r="Y67" s="1"/>
    </row>
    <row r="68" spans="1:25" s="3" customFormat="1" x14ac:dyDescent="0.2">
      <c r="A68" s="1"/>
      <c r="B68" s="1"/>
      <c r="C68" s="1"/>
      <c r="D68" s="1"/>
      <c r="E68" s="1"/>
      <c r="F68" s="1"/>
      <c r="G68" s="1"/>
      <c r="H68" s="1"/>
      <c r="I68" s="1"/>
      <c r="J68" s="4"/>
      <c r="K68" s="5"/>
      <c r="L68" s="5"/>
      <c r="M68" s="5"/>
      <c r="X68" s="2"/>
      <c r="Y68" s="1"/>
    </row>
    <row r="69" spans="1:25" s="3" customFormat="1" x14ac:dyDescent="0.2">
      <c r="A69" s="1"/>
      <c r="B69" s="1"/>
      <c r="C69" s="1"/>
      <c r="D69" s="1"/>
      <c r="E69" s="1"/>
      <c r="F69" s="1"/>
      <c r="G69" s="1"/>
      <c r="H69" s="1"/>
      <c r="I69" s="1"/>
      <c r="J69" s="4"/>
      <c r="K69" s="5"/>
      <c r="L69" s="5"/>
      <c r="M69" s="5"/>
      <c r="X69" s="2"/>
      <c r="Y69" s="1"/>
    </row>
    <row r="70" spans="1:25" s="3" customFormat="1" x14ac:dyDescent="0.2">
      <c r="A70" s="1"/>
      <c r="B70" s="1"/>
      <c r="C70" s="1"/>
      <c r="D70" s="1"/>
      <c r="E70" s="1"/>
      <c r="F70" s="1"/>
      <c r="G70" s="1"/>
      <c r="H70" s="1"/>
      <c r="I70" s="1"/>
      <c r="J70" s="4"/>
      <c r="K70" s="5"/>
      <c r="L70" s="5"/>
      <c r="M70" s="5"/>
      <c r="X70" s="2"/>
      <c r="Y70" s="1"/>
    </row>
    <row r="71" spans="1:25" s="3" customFormat="1" x14ac:dyDescent="0.2">
      <c r="A71" s="1"/>
      <c r="B71" s="1"/>
      <c r="C71" s="1"/>
      <c r="D71" s="1"/>
      <c r="E71" s="1"/>
      <c r="F71" s="1"/>
      <c r="G71" s="1"/>
      <c r="H71" s="1"/>
      <c r="I71" s="1"/>
      <c r="J71" s="4"/>
      <c r="K71" s="5"/>
      <c r="L71" s="5"/>
      <c r="M71" s="5"/>
      <c r="X71" s="2"/>
      <c r="Y71" s="1"/>
    </row>
    <row r="72" spans="1:25" s="3" customFormat="1" x14ac:dyDescent="0.2">
      <c r="A72" s="1"/>
      <c r="B72" s="1"/>
      <c r="C72" s="1"/>
      <c r="D72" s="1"/>
      <c r="E72" s="1"/>
      <c r="F72" s="1"/>
      <c r="G72" s="1"/>
      <c r="H72" s="1"/>
      <c r="I72" s="1"/>
      <c r="J72" s="4"/>
      <c r="K72" s="5"/>
      <c r="L72" s="5"/>
      <c r="M72" s="5"/>
      <c r="X72" s="2"/>
      <c r="Y72" s="1"/>
    </row>
    <row r="73" spans="1:25" s="3" customFormat="1" x14ac:dyDescent="0.2">
      <c r="A73" s="1"/>
      <c r="B73" s="1"/>
      <c r="C73" s="1"/>
      <c r="D73" s="1"/>
      <c r="E73" s="1"/>
      <c r="F73" s="1"/>
      <c r="G73" s="1"/>
      <c r="H73" s="1"/>
      <c r="I73" s="1"/>
      <c r="J73" s="4"/>
      <c r="K73" s="5"/>
      <c r="L73" s="5"/>
      <c r="M73" s="5"/>
      <c r="X73" s="2"/>
      <c r="Y73" s="1"/>
    </row>
    <row r="74" spans="1:25" s="3" customFormat="1" x14ac:dyDescent="0.2">
      <c r="A74" s="1"/>
      <c r="B74" s="1"/>
      <c r="C74" s="1"/>
      <c r="D74" s="1"/>
      <c r="E74" s="1"/>
      <c r="F74" s="1"/>
      <c r="G74" s="1"/>
      <c r="H74" s="1"/>
      <c r="I74" s="1"/>
      <c r="J74" s="4"/>
      <c r="K74" s="5"/>
      <c r="L74" s="5"/>
      <c r="M74" s="5"/>
      <c r="X74" s="2"/>
      <c r="Y74" s="1"/>
    </row>
    <row r="75" spans="1:25" s="3" customFormat="1" x14ac:dyDescent="0.2">
      <c r="A75" s="1"/>
      <c r="B75" s="1"/>
      <c r="C75" s="1"/>
      <c r="D75" s="1"/>
      <c r="E75" s="1"/>
      <c r="F75" s="1"/>
      <c r="G75" s="1"/>
      <c r="H75" s="1"/>
      <c r="I75" s="1"/>
      <c r="J75" s="4"/>
      <c r="K75" s="5"/>
      <c r="L75" s="5"/>
      <c r="M75" s="5"/>
      <c r="X75" s="2"/>
      <c r="Y75" s="1"/>
    </row>
    <row r="76" spans="1:25" s="3" customFormat="1" x14ac:dyDescent="0.2">
      <c r="A76" s="1"/>
      <c r="B76" s="1"/>
      <c r="C76" s="1"/>
      <c r="D76" s="1"/>
      <c r="E76" s="1"/>
      <c r="F76" s="1"/>
      <c r="G76" s="1"/>
      <c r="H76" s="1"/>
      <c r="I76" s="1"/>
      <c r="J76" s="4"/>
      <c r="K76" s="5"/>
      <c r="L76" s="5"/>
      <c r="M76" s="5"/>
      <c r="X76" s="2"/>
      <c r="Y76" s="1"/>
    </row>
    <row r="77" spans="1:25" s="3" customFormat="1" x14ac:dyDescent="0.2">
      <c r="A77" s="1"/>
      <c r="B77" s="1"/>
      <c r="C77" s="1"/>
      <c r="D77" s="1"/>
      <c r="E77" s="1"/>
      <c r="F77" s="1"/>
      <c r="G77" s="1"/>
      <c r="H77" s="1"/>
      <c r="I77" s="1"/>
      <c r="J77" s="4"/>
      <c r="K77" s="5"/>
      <c r="L77" s="5"/>
      <c r="M77" s="5"/>
      <c r="X77" s="2"/>
      <c r="Y77" s="1"/>
    </row>
    <row r="78" spans="1:25" s="3" customFormat="1" x14ac:dyDescent="0.2">
      <c r="A78" s="1"/>
      <c r="B78" s="1"/>
      <c r="C78" s="1"/>
      <c r="D78" s="1"/>
      <c r="E78" s="1"/>
      <c r="F78" s="1"/>
      <c r="G78" s="1"/>
      <c r="H78" s="1"/>
      <c r="I78" s="1"/>
      <c r="J78" s="4"/>
      <c r="K78" s="5"/>
      <c r="L78" s="5"/>
      <c r="M78" s="5"/>
      <c r="X78" s="2"/>
      <c r="Y78" s="1"/>
    </row>
  </sheetData>
  <mergeCells count="22">
    <mergeCell ref="X6:X7"/>
    <mergeCell ref="I6:I7"/>
    <mergeCell ref="J6:J7"/>
    <mergeCell ref="K6:K7"/>
    <mergeCell ref="L6:L7"/>
    <mergeCell ref="M6:M7"/>
    <mergeCell ref="N6:N7"/>
    <mergeCell ref="A5:U5"/>
    <mergeCell ref="V5:W5"/>
    <mergeCell ref="A6:A7"/>
    <mergeCell ref="B6:B7"/>
    <mergeCell ref="C6:C7"/>
    <mergeCell ref="D6:D7"/>
    <mergeCell ref="E6:E7"/>
    <mergeCell ref="F6:F7"/>
    <mergeCell ref="G6:G7"/>
    <mergeCell ref="H6:H7"/>
    <mergeCell ref="O6:O7"/>
    <mergeCell ref="W6:W7"/>
    <mergeCell ref="P6:P7"/>
    <mergeCell ref="Q6:Q7"/>
    <mergeCell ref="T6:T7"/>
  </mergeCells>
  <printOptions horizontalCentered="1"/>
  <pageMargins left="0.78740157480314965" right="0.78740157480314965" top="0.6692913385826772" bottom="0.86614173228346458" header="0.27559055118110237" footer="0.39370078740157483"/>
  <pageSetup paperSize="9" scale="48" firstPageNumber="128" orientation="landscape" useFirstPageNumber="1" r:id="rId1"/>
  <headerFooter alignWithMargins="0">
    <oddFooter>&amp;L&amp;"Arial,Kurzíva"Zastupitelstvo Olomouckého kraje 18-12-2017
6. - Rozpočet Olomouckého kraje 2018 - návrh rozpočtu
Příloha č. 5b) Projekty spolufinancované z evropských fondů a národních fondů&amp;R&amp;"Arial,Kurzíva"&amp;12Strana &amp;P (celkem 171)</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U96"/>
  <sheetViews>
    <sheetView showGridLines="0" view="pageBreakPreview" zoomScale="80" zoomScaleNormal="70" zoomScaleSheetLayoutView="80" workbookViewId="0"/>
  </sheetViews>
  <sheetFormatPr defaultColWidth="9.140625" defaultRowHeight="12.75" outlineLevelCol="1" x14ac:dyDescent="0.2"/>
  <cols>
    <col min="1" max="1" width="5.42578125" style="1" customWidth="1"/>
    <col min="2" max="2" width="9" style="1" hidden="1" customWidth="1"/>
    <col min="3" max="3" width="17.7109375" style="1" hidden="1" customWidth="1" outlineLevel="1"/>
    <col min="4" max="4" width="7.7109375" style="1" hidden="1" customWidth="1" outlineLevel="1"/>
    <col min="5" max="5" width="7.28515625" style="1" hidden="1" customWidth="1" outlineLevel="1"/>
    <col min="6" max="6" width="7.28515625" style="1" customWidth="1" outlineLevel="1"/>
    <col min="7" max="7" width="50.7109375" style="1" customWidth="1"/>
    <col min="8" max="8" width="60.42578125" style="1" customWidth="1"/>
    <col min="9" max="9" width="7.140625" style="1" customWidth="1"/>
    <col min="10" max="10" width="14.7109375" style="4" customWidth="1"/>
    <col min="11" max="15" width="14.5703125" style="169" customWidth="1"/>
    <col min="16" max="16" width="14.5703125" style="3" customWidth="1"/>
    <col min="17" max="17" width="17.28515625" style="3" customWidth="1"/>
    <col min="18" max="19" width="14.5703125" style="3" customWidth="1"/>
    <col min="20" max="20" width="25.140625" style="2" hidden="1" customWidth="1"/>
    <col min="21" max="16384" width="9.140625" style="1"/>
  </cols>
  <sheetData>
    <row r="1" spans="1:21" ht="18" x14ac:dyDescent="0.25">
      <c r="A1" s="164" t="s">
        <v>323</v>
      </c>
      <c r="B1" s="165"/>
      <c r="C1" s="165"/>
      <c r="D1" s="165"/>
      <c r="E1" s="165"/>
      <c r="F1" s="165"/>
      <c r="G1" s="167"/>
      <c r="H1" s="168"/>
      <c r="I1" s="165"/>
      <c r="N1" s="193"/>
      <c r="O1" s="193"/>
      <c r="Q1" s="170"/>
      <c r="R1" s="170"/>
      <c r="S1" s="170"/>
      <c r="T1" s="38"/>
      <c r="U1" s="35"/>
    </row>
    <row r="2" spans="1:21" ht="15.75" x14ac:dyDescent="0.25">
      <c r="A2" s="253" t="s">
        <v>274</v>
      </c>
      <c r="B2" s="117"/>
      <c r="D2" s="171"/>
      <c r="E2" s="171"/>
      <c r="F2" s="171"/>
      <c r="G2" s="253" t="s">
        <v>200</v>
      </c>
      <c r="H2" s="173" t="s">
        <v>324</v>
      </c>
      <c r="I2" s="175"/>
      <c r="N2" s="194"/>
      <c r="O2" s="194"/>
      <c r="Q2" s="37"/>
      <c r="R2" s="37"/>
      <c r="S2" s="37"/>
      <c r="T2" s="36"/>
      <c r="U2" s="35"/>
    </row>
    <row r="3" spans="1:21" ht="23.25" x14ac:dyDescent="0.35">
      <c r="A3" s="126"/>
      <c r="B3" s="117"/>
      <c r="D3" s="171"/>
      <c r="E3" s="171"/>
      <c r="F3" s="171"/>
      <c r="G3" s="251" t="s">
        <v>20</v>
      </c>
      <c r="H3" s="174"/>
      <c r="I3" s="175"/>
      <c r="N3" s="194"/>
      <c r="O3" s="194"/>
      <c r="Q3" s="37"/>
      <c r="R3" s="37"/>
      <c r="S3" s="37"/>
      <c r="T3" s="36"/>
      <c r="U3" s="35"/>
    </row>
    <row r="4" spans="1:21" ht="17.25" customHeight="1" x14ac:dyDescent="0.2">
      <c r="A4" s="171"/>
      <c r="B4" s="171"/>
      <c r="C4" s="171"/>
      <c r="D4" s="171"/>
      <c r="E4" s="171"/>
      <c r="F4" s="171"/>
      <c r="G4" s="171"/>
      <c r="H4" s="176"/>
      <c r="I4" s="171"/>
      <c r="N4" s="194"/>
      <c r="O4" s="194"/>
      <c r="Q4" s="37"/>
      <c r="R4" s="37"/>
      <c r="S4" s="91" t="s">
        <v>72</v>
      </c>
      <c r="T4" s="36"/>
      <c r="U4" s="35"/>
    </row>
    <row r="5" spans="1:21" ht="25.5" customHeight="1" x14ac:dyDescent="0.2">
      <c r="A5" s="358" t="s">
        <v>394</v>
      </c>
      <c r="B5" s="359"/>
      <c r="C5" s="359"/>
      <c r="D5" s="359"/>
      <c r="E5" s="359"/>
      <c r="F5" s="359"/>
      <c r="G5" s="359"/>
      <c r="H5" s="359"/>
      <c r="I5" s="359"/>
      <c r="J5" s="359"/>
      <c r="K5" s="359"/>
      <c r="L5" s="359"/>
      <c r="M5" s="359"/>
      <c r="N5" s="359"/>
      <c r="O5" s="359"/>
      <c r="P5" s="359"/>
      <c r="Q5" s="359"/>
      <c r="R5" s="359"/>
      <c r="S5" s="398"/>
      <c r="T5" s="34"/>
    </row>
    <row r="6" spans="1:21" ht="25.5" customHeight="1" x14ac:dyDescent="0.2">
      <c r="A6" s="360" t="s">
        <v>19</v>
      </c>
      <c r="B6" s="360" t="s">
        <v>18</v>
      </c>
      <c r="C6" s="361" t="s">
        <v>17</v>
      </c>
      <c r="D6" s="361" t="s">
        <v>16</v>
      </c>
      <c r="E6" s="361" t="s">
        <v>15</v>
      </c>
      <c r="F6" s="361" t="s">
        <v>253</v>
      </c>
      <c r="G6" s="361" t="s">
        <v>14</v>
      </c>
      <c r="H6" s="350" t="s">
        <v>13</v>
      </c>
      <c r="I6" s="364" t="s">
        <v>12</v>
      </c>
      <c r="J6" s="350" t="s">
        <v>11</v>
      </c>
      <c r="K6" s="350" t="s">
        <v>10</v>
      </c>
      <c r="L6" s="351" t="s">
        <v>9</v>
      </c>
      <c r="M6" s="351" t="s">
        <v>8</v>
      </c>
      <c r="N6" s="350" t="s">
        <v>7</v>
      </c>
      <c r="O6" s="353" t="s">
        <v>155</v>
      </c>
      <c r="P6" s="354" t="s">
        <v>203</v>
      </c>
      <c r="Q6" s="354" t="s">
        <v>225</v>
      </c>
      <c r="R6" s="354" t="s">
        <v>429</v>
      </c>
      <c r="S6" s="353" t="s">
        <v>167</v>
      </c>
      <c r="T6" s="395" t="s">
        <v>6</v>
      </c>
    </row>
    <row r="7" spans="1:21" ht="58.7" customHeight="1" x14ac:dyDescent="0.2">
      <c r="A7" s="360"/>
      <c r="B7" s="360"/>
      <c r="C7" s="361"/>
      <c r="D7" s="361"/>
      <c r="E7" s="361"/>
      <c r="F7" s="361"/>
      <c r="G7" s="361"/>
      <c r="H7" s="350"/>
      <c r="I7" s="364"/>
      <c r="J7" s="350"/>
      <c r="K7" s="350"/>
      <c r="L7" s="352"/>
      <c r="M7" s="352"/>
      <c r="N7" s="350"/>
      <c r="O7" s="353"/>
      <c r="P7" s="355"/>
      <c r="Q7" s="355"/>
      <c r="R7" s="355"/>
      <c r="S7" s="353"/>
      <c r="T7" s="395"/>
    </row>
    <row r="8" spans="1:21" ht="30" customHeight="1" x14ac:dyDescent="0.2">
      <c r="A8" s="101" t="s">
        <v>3</v>
      </c>
      <c r="B8" s="236"/>
      <c r="C8" s="237"/>
      <c r="D8" s="237"/>
      <c r="E8" s="230"/>
      <c r="F8" s="237"/>
      <c r="G8" s="237"/>
      <c r="H8" s="231"/>
      <c r="I8" s="232"/>
      <c r="J8" s="233"/>
      <c r="K8" s="95">
        <f>SUM(K9:K11)</f>
        <v>31391</v>
      </c>
      <c r="L8" s="95">
        <f>SUM(L9:L11)</f>
        <v>28098</v>
      </c>
      <c r="M8" s="95">
        <f>SUM(M9:M11)</f>
        <v>3122</v>
      </c>
      <c r="N8" s="231"/>
      <c r="O8" s="95">
        <f>SUM(O9:O11)</f>
        <v>395</v>
      </c>
      <c r="P8" s="95">
        <f>SUM(P9:P11)</f>
        <v>26886</v>
      </c>
      <c r="Q8" s="95">
        <f>SUM(Q9:Q11)</f>
        <v>24197</v>
      </c>
      <c r="R8" s="95">
        <f>SUM(R9:R11)</f>
        <v>2689</v>
      </c>
      <c r="S8" s="95">
        <f>SUM(S9:S11)</f>
        <v>4110</v>
      </c>
      <c r="T8" s="226"/>
    </row>
    <row r="9" spans="1:21" ht="58.7" customHeight="1" x14ac:dyDescent="0.2">
      <c r="A9" s="195">
        <v>1</v>
      </c>
      <c r="B9" s="196" t="s">
        <v>29</v>
      </c>
      <c r="C9" s="197">
        <v>60009101244</v>
      </c>
      <c r="D9" s="197">
        <v>6172</v>
      </c>
      <c r="E9" s="198">
        <v>6111</v>
      </c>
      <c r="F9" s="197">
        <v>61</v>
      </c>
      <c r="G9" s="199" t="s">
        <v>214</v>
      </c>
      <c r="H9" s="200" t="s">
        <v>205</v>
      </c>
      <c r="I9" s="201"/>
      <c r="J9" s="202"/>
      <c r="K9" s="203">
        <v>3441</v>
      </c>
      <c r="L9" s="203">
        <v>2943</v>
      </c>
      <c r="M9" s="203">
        <v>327</v>
      </c>
      <c r="N9" s="317">
        <v>2018</v>
      </c>
      <c r="O9" s="203">
        <v>171</v>
      </c>
      <c r="P9" s="41">
        <v>3270</v>
      </c>
      <c r="Q9" s="310">
        <v>2943</v>
      </c>
      <c r="R9" s="310">
        <v>327</v>
      </c>
      <c r="S9" s="239">
        <v>0</v>
      </c>
      <c r="T9" s="115"/>
    </row>
    <row r="10" spans="1:21" ht="29.25" customHeight="1" x14ac:dyDescent="0.2">
      <c r="A10" s="377">
        <v>2</v>
      </c>
      <c r="B10" s="377" t="s">
        <v>29</v>
      </c>
      <c r="C10" s="380">
        <v>60009101135</v>
      </c>
      <c r="D10" s="377">
        <v>6172</v>
      </c>
      <c r="E10" s="114">
        <v>6125</v>
      </c>
      <c r="F10" s="377">
        <v>61</v>
      </c>
      <c r="G10" s="409" t="s">
        <v>215</v>
      </c>
      <c r="H10" s="368" t="s">
        <v>205</v>
      </c>
      <c r="I10" s="425"/>
      <c r="J10" s="423"/>
      <c r="K10" s="418">
        <v>27950</v>
      </c>
      <c r="L10" s="418">
        <v>25155</v>
      </c>
      <c r="M10" s="418">
        <v>2795</v>
      </c>
      <c r="N10" s="416" t="s">
        <v>89</v>
      </c>
      <c r="O10" s="418">
        <v>224</v>
      </c>
      <c r="P10" s="41">
        <v>23238</v>
      </c>
      <c r="Q10" s="310">
        <v>20914</v>
      </c>
      <c r="R10" s="310">
        <v>2324</v>
      </c>
      <c r="S10" s="384">
        <v>4110</v>
      </c>
      <c r="T10" s="115"/>
    </row>
    <row r="11" spans="1:21" ht="29.25" customHeight="1" x14ac:dyDescent="0.2">
      <c r="A11" s="379"/>
      <c r="B11" s="379"/>
      <c r="C11" s="382"/>
      <c r="D11" s="379"/>
      <c r="E11" s="114">
        <v>6111</v>
      </c>
      <c r="F11" s="379"/>
      <c r="G11" s="420"/>
      <c r="H11" s="421"/>
      <c r="I11" s="426"/>
      <c r="J11" s="424"/>
      <c r="K11" s="422"/>
      <c r="L11" s="422"/>
      <c r="M11" s="422"/>
      <c r="N11" s="417"/>
      <c r="O11" s="419"/>
      <c r="P11" s="41">
        <v>378</v>
      </c>
      <c r="Q11" s="310">
        <v>340</v>
      </c>
      <c r="R11" s="310">
        <v>38</v>
      </c>
      <c r="S11" s="415"/>
      <c r="T11" s="27"/>
    </row>
    <row r="12" spans="1:21" ht="35.25" customHeight="1" x14ac:dyDescent="0.2">
      <c r="A12" s="320" t="s">
        <v>412</v>
      </c>
      <c r="B12" s="321"/>
      <c r="C12" s="321"/>
      <c r="D12" s="321"/>
      <c r="E12" s="321"/>
      <c r="F12" s="321"/>
      <c r="G12" s="321"/>
      <c r="H12" s="321"/>
      <c r="I12" s="321"/>
      <c r="J12" s="321"/>
      <c r="K12" s="23">
        <f t="shared" ref="K12:M12" si="0">SUM(K9:K11)</f>
        <v>31391</v>
      </c>
      <c r="L12" s="23">
        <f t="shared" si="0"/>
        <v>28098</v>
      </c>
      <c r="M12" s="23">
        <f t="shared" si="0"/>
        <v>3122</v>
      </c>
      <c r="N12" s="23"/>
      <c r="O12" s="23">
        <f>SUM(O9:O11)</f>
        <v>395</v>
      </c>
      <c r="P12" s="23">
        <f>SUM(P9:P11)</f>
        <v>26886</v>
      </c>
      <c r="Q12" s="23">
        <f>SUM(Q9:Q11)</f>
        <v>24197</v>
      </c>
      <c r="R12" s="23">
        <f>SUM(R9:R11)</f>
        <v>2689</v>
      </c>
      <c r="S12" s="22">
        <f>SUM(S9:S11)</f>
        <v>4110</v>
      </c>
      <c r="T12" s="21"/>
    </row>
    <row r="13" spans="1:21" s="3" customFormat="1" x14ac:dyDescent="0.2">
      <c r="A13" s="4"/>
      <c r="B13" s="4"/>
      <c r="C13" s="4"/>
      <c r="D13" s="4"/>
      <c r="E13" s="4"/>
      <c r="F13" s="4"/>
      <c r="G13" s="20"/>
      <c r="H13" s="4"/>
      <c r="I13" s="19"/>
      <c r="J13" s="18"/>
      <c r="K13" s="187"/>
      <c r="L13" s="187"/>
      <c r="M13" s="187"/>
      <c r="N13" s="187"/>
      <c r="O13" s="187"/>
      <c r="T13" s="2"/>
      <c r="U13" s="1"/>
    </row>
    <row r="14" spans="1:21" s="3" customFormat="1" x14ac:dyDescent="0.2">
      <c r="A14" s="4"/>
      <c r="B14" s="4"/>
      <c r="C14" s="4"/>
      <c r="D14" s="4"/>
      <c r="E14" s="4"/>
      <c r="F14" s="4"/>
      <c r="G14" s="4"/>
      <c r="H14" s="4"/>
      <c r="I14" s="15"/>
      <c r="J14" s="6"/>
      <c r="K14" s="169"/>
      <c r="L14" s="169"/>
      <c r="M14" s="169"/>
      <c r="N14" s="169"/>
      <c r="O14" s="169"/>
      <c r="T14" s="2"/>
      <c r="U14" s="1"/>
    </row>
    <row r="15" spans="1:21" s="3" customFormat="1" x14ac:dyDescent="0.2">
      <c r="A15" s="4"/>
      <c r="B15" s="4"/>
      <c r="C15" s="4"/>
      <c r="D15" s="4"/>
      <c r="E15" s="4"/>
      <c r="F15" s="4"/>
      <c r="G15" s="4"/>
      <c r="H15" s="4"/>
      <c r="I15" s="15"/>
      <c r="J15" s="6"/>
      <c r="K15" s="169"/>
      <c r="L15" s="169"/>
      <c r="M15" s="169"/>
      <c r="N15" s="169"/>
      <c r="O15" s="169"/>
      <c r="T15" s="2"/>
      <c r="U15" s="1"/>
    </row>
    <row r="16" spans="1:21" s="7" customFormat="1" ht="15" x14ac:dyDescent="0.2">
      <c r="A16" s="13"/>
      <c r="B16" s="13"/>
      <c r="C16" s="13"/>
      <c r="D16" s="14"/>
      <c r="E16" s="13"/>
      <c r="F16" s="13"/>
      <c r="G16" s="13"/>
      <c r="H16" s="13"/>
      <c r="I16" s="12"/>
      <c r="J16" s="11"/>
      <c r="K16" s="190"/>
      <c r="L16" s="190"/>
      <c r="M16" s="190"/>
      <c r="N16" s="190"/>
      <c r="O16" s="190"/>
      <c r="T16" s="9"/>
      <c r="U16" s="8"/>
    </row>
    <row r="17" spans="1:21" s="3" customFormat="1" x14ac:dyDescent="0.2">
      <c r="A17" s="4"/>
      <c r="B17" s="4"/>
      <c r="C17" s="4"/>
      <c r="D17" s="4"/>
      <c r="E17" s="4"/>
      <c r="F17" s="4"/>
      <c r="G17" s="4"/>
      <c r="H17" s="4"/>
      <c r="I17" s="1"/>
      <c r="J17" s="6"/>
      <c r="K17" s="169"/>
      <c r="L17" s="169"/>
      <c r="M17" s="169"/>
      <c r="N17" s="169"/>
      <c r="O17" s="169"/>
      <c r="T17" s="2"/>
      <c r="U17" s="1"/>
    </row>
    <row r="18" spans="1:21" s="3" customFormat="1" x14ac:dyDescent="0.2">
      <c r="A18" s="4"/>
      <c r="B18" s="4"/>
      <c r="C18" s="4"/>
      <c r="D18" s="4"/>
      <c r="E18" s="4"/>
      <c r="F18" s="4"/>
      <c r="G18" s="4"/>
      <c r="H18" s="4"/>
      <c r="I18" s="1"/>
      <c r="J18" s="6"/>
      <c r="K18" s="169"/>
      <c r="L18" s="169"/>
      <c r="M18" s="169"/>
      <c r="N18" s="169"/>
      <c r="O18" s="169"/>
      <c r="T18" s="2"/>
      <c r="U18" s="1"/>
    </row>
    <row r="19" spans="1:21" s="3" customFormat="1" x14ac:dyDescent="0.2">
      <c r="A19" s="4"/>
      <c r="B19" s="4"/>
      <c r="C19" s="4"/>
      <c r="D19" s="4"/>
      <c r="E19" s="4"/>
      <c r="F19" s="4"/>
      <c r="G19" s="4"/>
      <c r="H19" s="4"/>
      <c r="I19" s="1"/>
      <c r="J19" s="6"/>
      <c r="K19" s="169"/>
      <c r="L19" s="169"/>
      <c r="M19" s="169"/>
      <c r="N19" s="169"/>
      <c r="O19" s="169"/>
      <c r="T19" s="2"/>
      <c r="U19" s="1"/>
    </row>
    <row r="20" spans="1:21" s="3" customFormat="1" x14ac:dyDescent="0.2">
      <c r="A20" s="4"/>
      <c r="B20" s="4"/>
      <c r="C20" s="4"/>
      <c r="D20" s="4"/>
      <c r="E20" s="4"/>
      <c r="F20" s="4"/>
      <c r="G20" s="4"/>
      <c r="H20" s="4"/>
      <c r="I20" s="1"/>
      <c r="J20" s="6"/>
      <c r="K20" s="169"/>
      <c r="L20" s="169"/>
      <c r="M20" s="169"/>
      <c r="N20" s="169"/>
      <c r="O20" s="169"/>
      <c r="T20" s="2"/>
      <c r="U20" s="1"/>
    </row>
    <row r="21" spans="1:21" s="3" customFormat="1" x14ac:dyDescent="0.2">
      <c r="A21" s="4"/>
      <c r="B21" s="4"/>
      <c r="C21" s="4"/>
      <c r="D21" s="4"/>
      <c r="E21" s="4"/>
      <c r="F21" s="4"/>
      <c r="G21" s="4"/>
      <c r="H21" s="4"/>
      <c r="I21" s="1"/>
      <c r="J21" s="6"/>
      <c r="K21" s="169"/>
      <c r="L21" s="169"/>
      <c r="M21" s="169"/>
      <c r="N21" s="169"/>
      <c r="O21" s="169"/>
      <c r="T21" s="2"/>
      <c r="U21" s="1"/>
    </row>
    <row r="22" spans="1:21" s="3" customFormat="1" x14ac:dyDescent="0.2">
      <c r="A22" s="4"/>
      <c r="B22" s="4"/>
      <c r="C22" s="4"/>
      <c r="D22" s="4"/>
      <c r="E22" s="4"/>
      <c r="F22" s="4"/>
      <c r="G22" s="4"/>
      <c r="H22" s="4"/>
      <c r="I22" s="1"/>
      <c r="J22" s="6"/>
      <c r="K22" s="169"/>
      <c r="L22" s="169"/>
      <c r="M22" s="169"/>
      <c r="N22" s="169"/>
      <c r="O22" s="169"/>
      <c r="T22" s="2"/>
      <c r="U22" s="1"/>
    </row>
    <row r="23" spans="1:21" s="3" customFormat="1" x14ac:dyDescent="0.2">
      <c r="A23" s="4"/>
      <c r="B23" s="4"/>
      <c r="C23" s="4"/>
      <c r="D23" s="4"/>
      <c r="E23" s="4"/>
      <c r="F23" s="4"/>
      <c r="G23" s="4"/>
      <c r="H23" s="4"/>
      <c r="I23" s="1"/>
      <c r="J23" s="6"/>
      <c r="K23" s="169"/>
      <c r="L23" s="169"/>
      <c r="M23" s="169"/>
      <c r="N23" s="169"/>
      <c r="O23" s="169"/>
      <c r="T23" s="2"/>
      <c r="U23" s="1"/>
    </row>
    <row r="24" spans="1:21" s="3" customFormat="1" x14ac:dyDescent="0.2">
      <c r="A24" s="4"/>
      <c r="B24" s="4"/>
      <c r="C24" s="4"/>
      <c r="D24" s="4"/>
      <c r="E24" s="4"/>
      <c r="F24" s="4"/>
      <c r="G24" s="4"/>
      <c r="H24" s="4"/>
      <c r="I24" s="1"/>
      <c r="J24" s="6"/>
      <c r="K24" s="169"/>
      <c r="L24" s="169"/>
      <c r="M24" s="169"/>
      <c r="N24" s="169"/>
      <c r="O24" s="169"/>
      <c r="T24" s="2"/>
      <c r="U24" s="1"/>
    </row>
    <row r="25" spans="1:21" s="3" customFormat="1" x14ac:dyDescent="0.2">
      <c r="A25" s="4"/>
      <c r="B25" s="4"/>
      <c r="C25" s="4"/>
      <c r="D25" s="4"/>
      <c r="E25" s="4"/>
      <c r="F25" s="4"/>
      <c r="G25" s="4"/>
      <c r="H25" s="4"/>
      <c r="I25" s="1"/>
      <c r="J25" s="6"/>
      <c r="K25" s="169"/>
      <c r="L25" s="169"/>
      <c r="M25" s="169"/>
      <c r="N25" s="169"/>
      <c r="O25" s="169"/>
      <c r="T25" s="2"/>
      <c r="U25" s="1"/>
    </row>
    <row r="26" spans="1:21" s="3" customFormat="1" x14ac:dyDescent="0.2">
      <c r="A26" s="4"/>
      <c r="B26" s="4"/>
      <c r="C26" s="4"/>
      <c r="D26" s="4"/>
      <c r="E26" s="4"/>
      <c r="F26" s="4"/>
      <c r="G26" s="4"/>
      <c r="H26" s="4"/>
      <c r="I26" s="1"/>
      <c r="J26" s="6"/>
      <c r="K26" s="169"/>
      <c r="L26" s="169"/>
      <c r="M26" s="169"/>
      <c r="N26" s="169"/>
      <c r="O26" s="169"/>
      <c r="T26" s="2"/>
      <c r="U26" s="1"/>
    </row>
    <row r="27" spans="1:21" s="3" customFormat="1" x14ac:dyDescent="0.2">
      <c r="A27" s="4"/>
      <c r="B27" s="4"/>
      <c r="C27" s="4"/>
      <c r="D27" s="4"/>
      <c r="E27" s="4"/>
      <c r="F27" s="4"/>
      <c r="G27" s="4"/>
      <c r="H27" s="4"/>
      <c r="I27" s="1"/>
      <c r="J27" s="6"/>
      <c r="K27" s="169"/>
      <c r="L27" s="169"/>
      <c r="M27" s="169"/>
      <c r="N27" s="169"/>
      <c r="O27" s="169"/>
      <c r="T27" s="2"/>
      <c r="U27" s="1"/>
    </row>
    <row r="28" spans="1:21" s="3" customFormat="1" x14ac:dyDescent="0.2">
      <c r="A28" s="4"/>
      <c r="B28" s="4"/>
      <c r="C28" s="4"/>
      <c r="D28" s="4"/>
      <c r="E28" s="4"/>
      <c r="F28" s="4"/>
      <c r="G28" s="4"/>
      <c r="H28" s="4"/>
      <c r="I28" s="1"/>
      <c r="J28" s="6"/>
      <c r="K28" s="169"/>
      <c r="L28" s="169"/>
      <c r="M28" s="169"/>
      <c r="N28" s="169"/>
      <c r="O28" s="169"/>
      <c r="T28" s="2"/>
      <c r="U28" s="1"/>
    </row>
    <row r="29" spans="1:21" s="3" customFormat="1" x14ac:dyDescent="0.2">
      <c r="A29" s="4"/>
      <c r="B29" s="4"/>
      <c r="C29" s="4"/>
      <c r="D29" s="4"/>
      <c r="E29" s="4"/>
      <c r="F29" s="4"/>
      <c r="G29" s="4"/>
      <c r="H29" s="4"/>
      <c r="I29" s="1"/>
      <c r="J29" s="6"/>
      <c r="K29" s="169"/>
      <c r="L29" s="169"/>
      <c r="M29" s="169"/>
      <c r="N29" s="169"/>
      <c r="O29" s="169"/>
      <c r="T29" s="2"/>
      <c r="U29" s="1"/>
    </row>
    <row r="30" spans="1:21" s="3" customFormat="1" x14ac:dyDescent="0.2">
      <c r="A30" s="4"/>
      <c r="B30" s="4"/>
      <c r="C30" s="4"/>
      <c r="D30" s="4"/>
      <c r="E30" s="4"/>
      <c r="F30" s="4"/>
      <c r="G30" s="4"/>
      <c r="H30" s="4"/>
      <c r="I30" s="1"/>
      <c r="J30" s="6"/>
      <c r="K30" s="169"/>
      <c r="L30" s="169"/>
      <c r="M30" s="169"/>
      <c r="N30" s="169"/>
      <c r="O30" s="169"/>
      <c r="T30" s="2"/>
      <c r="U30" s="1"/>
    </row>
    <row r="31" spans="1:21" s="3" customFormat="1" x14ac:dyDescent="0.2">
      <c r="A31" s="4"/>
      <c r="B31" s="4"/>
      <c r="C31" s="4"/>
      <c r="D31" s="4"/>
      <c r="E31" s="4"/>
      <c r="F31" s="4"/>
      <c r="G31" s="4"/>
      <c r="H31" s="4"/>
      <c r="I31" s="1"/>
      <c r="J31" s="6"/>
      <c r="K31" s="169"/>
      <c r="L31" s="169"/>
      <c r="M31" s="169"/>
      <c r="N31" s="169"/>
      <c r="O31" s="169"/>
      <c r="T31" s="2"/>
      <c r="U31" s="1"/>
    </row>
    <row r="32" spans="1:21" s="3" customFormat="1" x14ac:dyDescent="0.2">
      <c r="A32" s="4"/>
      <c r="B32" s="4"/>
      <c r="C32" s="4"/>
      <c r="D32" s="4"/>
      <c r="E32" s="4"/>
      <c r="F32" s="4"/>
      <c r="G32" s="4"/>
      <c r="H32" s="4"/>
      <c r="I32" s="1"/>
      <c r="J32" s="6"/>
      <c r="K32" s="169"/>
      <c r="L32" s="169"/>
      <c r="M32" s="169"/>
      <c r="N32" s="169"/>
      <c r="O32" s="169"/>
      <c r="T32" s="2"/>
      <c r="U32" s="1"/>
    </row>
    <row r="33" spans="1:21" s="3" customFormat="1" x14ac:dyDescent="0.2">
      <c r="A33" s="4"/>
      <c r="B33" s="4"/>
      <c r="C33" s="4"/>
      <c r="D33" s="4"/>
      <c r="E33" s="4"/>
      <c r="F33" s="4"/>
      <c r="G33" s="4"/>
      <c r="H33" s="4"/>
      <c r="I33" s="1"/>
      <c r="J33" s="6"/>
      <c r="K33" s="169"/>
      <c r="L33" s="169"/>
      <c r="M33" s="169"/>
      <c r="N33" s="169"/>
      <c r="O33" s="169"/>
      <c r="T33" s="2"/>
      <c r="U33" s="1"/>
    </row>
    <row r="34" spans="1:21" s="3" customFormat="1" x14ac:dyDescent="0.2">
      <c r="A34" s="4"/>
      <c r="B34" s="4"/>
      <c r="C34" s="4"/>
      <c r="D34" s="4"/>
      <c r="E34" s="4"/>
      <c r="F34" s="4"/>
      <c r="G34" s="4"/>
      <c r="H34" s="4"/>
      <c r="I34" s="1"/>
      <c r="J34" s="4"/>
      <c r="K34" s="169"/>
      <c r="L34" s="169"/>
      <c r="M34" s="169"/>
      <c r="N34" s="169"/>
      <c r="O34" s="169"/>
      <c r="T34" s="2"/>
      <c r="U34" s="1"/>
    </row>
    <row r="35" spans="1:21" s="3" customFormat="1" x14ac:dyDescent="0.2">
      <c r="A35" s="4"/>
      <c r="B35" s="4"/>
      <c r="C35" s="4"/>
      <c r="D35" s="4"/>
      <c r="E35" s="4"/>
      <c r="F35" s="4"/>
      <c r="G35" s="4"/>
      <c r="H35" s="4"/>
      <c r="I35" s="1"/>
      <c r="J35" s="4"/>
      <c r="K35" s="169"/>
      <c r="L35" s="169"/>
      <c r="M35" s="169"/>
      <c r="N35" s="169"/>
      <c r="O35" s="169"/>
      <c r="T35" s="2"/>
      <c r="U35" s="1"/>
    </row>
    <row r="36" spans="1:21" s="3" customFormat="1" x14ac:dyDescent="0.2">
      <c r="A36" s="4"/>
      <c r="B36" s="4"/>
      <c r="C36" s="4"/>
      <c r="D36" s="4"/>
      <c r="E36" s="4"/>
      <c r="F36" s="4"/>
      <c r="G36" s="4"/>
      <c r="H36" s="4"/>
      <c r="I36" s="1"/>
      <c r="J36" s="4"/>
      <c r="K36" s="169"/>
      <c r="L36" s="169"/>
      <c r="M36" s="169"/>
      <c r="N36" s="169"/>
      <c r="O36" s="169"/>
      <c r="T36" s="2"/>
      <c r="U36" s="1"/>
    </row>
    <row r="37" spans="1:21" s="3" customFormat="1" x14ac:dyDescent="0.2">
      <c r="A37" s="4"/>
      <c r="B37" s="4"/>
      <c r="C37" s="4"/>
      <c r="D37" s="4"/>
      <c r="E37" s="4"/>
      <c r="F37" s="4"/>
      <c r="G37" s="4"/>
      <c r="H37" s="4"/>
      <c r="I37" s="1"/>
      <c r="J37" s="4"/>
      <c r="K37" s="169"/>
      <c r="L37" s="169"/>
      <c r="M37" s="169"/>
      <c r="N37" s="169"/>
      <c r="O37" s="169"/>
      <c r="T37" s="2"/>
      <c r="U37" s="1"/>
    </row>
    <row r="38" spans="1:21" s="3" customFormat="1" x14ac:dyDescent="0.2">
      <c r="A38" s="4"/>
      <c r="B38" s="4"/>
      <c r="C38" s="4"/>
      <c r="D38" s="4"/>
      <c r="E38" s="4"/>
      <c r="F38" s="4"/>
      <c r="G38" s="4"/>
      <c r="H38" s="4"/>
      <c r="I38" s="1"/>
      <c r="J38" s="4"/>
      <c r="K38" s="169"/>
      <c r="L38" s="169"/>
      <c r="M38" s="169"/>
      <c r="N38" s="169"/>
      <c r="O38" s="169"/>
      <c r="T38" s="2"/>
      <c r="U38" s="1"/>
    </row>
    <row r="39" spans="1:21" s="3" customFormat="1" x14ac:dyDescent="0.2">
      <c r="A39" s="4"/>
      <c r="B39" s="4"/>
      <c r="C39" s="4"/>
      <c r="D39" s="4"/>
      <c r="E39" s="4"/>
      <c r="F39" s="4"/>
      <c r="G39" s="4"/>
      <c r="H39" s="4"/>
      <c r="I39" s="1"/>
      <c r="J39" s="4"/>
      <c r="K39" s="169"/>
      <c r="L39" s="169"/>
      <c r="M39" s="169"/>
      <c r="N39" s="169"/>
      <c r="O39" s="169"/>
      <c r="T39" s="2"/>
      <c r="U39" s="1"/>
    </row>
    <row r="40" spans="1:21" s="3" customFormat="1" x14ac:dyDescent="0.2">
      <c r="A40" s="4"/>
      <c r="B40" s="4"/>
      <c r="C40" s="4"/>
      <c r="D40" s="4"/>
      <c r="E40" s="4"/>
      <c r="F40" s="4"/>
      <c r="G40" s="4"/>
      <c r="H40" s="4"/>
      <c r="I40" s="1"/>
      <c r="J40" s="4"/>
      <c r="K40" s="169"/>
      <c r="L40" s="169"/>
      <c r="M40" s="169"/>
      <c r="N40" s="169"/>
      <c r="O40" s="169"/>
      <c r="T40" s="2"/>
      <c r="U40" s="1"/>
    </row>
    <row r="41" spans="1:21" s="3" customFormat="1" x14ac:dyDescent="0.2">
      <c r="A41" s="4"/>
      <c r="B41" s="4"/>
      <c r="C41" s="4"/>
      <c r="D41" s="4"/>
      <c r="E41" s="4"/>
      <c r="F41" s="4"/>
      <c r="G41" s="4"/>
      <c r="H41" s="4"/>
      <c r="I41" s="1"/>
      <c r="J41" s="4"/>
      <c r="K41" s="169"/>
      <c r="L41" s="169"/>
      <c r="M41" s="169"/>
      <c r="N41" s="169"/>
      <c r="O41" s="169"/>
      <c r="T41" s="2"/>
      <c r="U41" s="1"/>
    </row>
    <row r="42" spans="1:21" s="3" customFormat="1" x14ac:dyDescent="0.2">
      <c r="A42" s="4"/>
      <c r="B42" s="4"/>
      <c r="C42" s="4"/>
      <c r="D42" s="4"/>
      <c r="E42" s="4"/>
      <c r="F42" s="4"/>
      <c r="G42" s="4"/>
      <c r="H42" s="4"/>
      <c r="I42" s="1"/>
      <c r="J42" s="4"/>
      <c r="K42" s="169"/>
      <c r="L42" s="169"/>
      <c r="M42" s="169"/>
      <c r="N42" s="169"/>
      <c r="O42" s="169"/>
      <c r="T42" s="2"/>
      <c r="U42" s="1"/>
    </row>
    <row r="43" spans="1:21" s="3" customFormat="1" x14ac:dyDescent="0.2">
      <c r="A43" s="4"/>
      <c r="B43" s="4"/>
      <c r="C43" s="4"/>
      <c r="D43" s="4"/>
      <c r="E43" s="4"/>
      <c r="F43" s="4"/>
      <c r="G43" s="4"/>
      <c r="H43" s="4"/>
      <c r="I43" s="1"/>
      <c r="J43" s="4"/>
      <c r="K43" s="169"/>
      <c r="L43" s="169"/>
      <c r="M43" s="169"/>
      <c r="N43" s="169"/>
      <c r="O43" s="169"/>
      <c r="T43" s="2"/>
      <c r="U43" s="1"/>
    </row>
    <row r="44" spans="1:21" s="3" customFormat="1" x14ac:dyDescent="0.2">
      <c r="A44" s="4"/>
      <c r="B44" s="4"/>
      <c r="C44" s="4"/>
      <c r="D44" s="4"/>
      <c r="E44" s="4"/>
      <c r="F44" s="4"/>
      <c r="G44" s="4"/>
      <c r="H44" s="4"/>
      <c r="I44" s="1"/>
      <c r="J44" s="4"/>
      <c r="K44" s="169"/>
      <c r="L44" s="169"/>
      <c r="M44" s="169"/>
      <c r="N44" s="169"/>
      <c r="O44" s="169"/>
      <c r="T44" s="2"/>
      <c r="U44" s="1"/>
    </row>
    <row r="45" spans="1:21" s="3" customFormat="1" x14ac:dyDescent="0.2">
      <c r="A45" s="1"/>
      <c r="B45" s="1"/>
      <c r="C45" s="1"/>
      <c r="D45" s="1"/>
      <c r="E45" s="1"/>
      <c r="F45" s="1"/>
      <c r="G45" s="1"/>
      <c r="H45" s="1"/>
      <c r="I45" s="1"/>
      <c r="J45" s="4"/>
      <c r="K45" s="169"/>
      <c r="L45" s="169"/>
      <c r="M45" s="169"/>
      <c r="N45" s="169"/>
      <c r="O45" s="169"/>
      <c r="T45" s="2"/>
      <c r="U45" s="1"/>
    </row>
    <row r="46" spans="1:21" s="3" customFormat="1" x14ac:dyDescent="0.2">
      <c r="A46" s="1"/>
      <c r="B46" s="1"/>
      <c r="C46" s="1"/>
      <c r="D46" s="1"/>
      <c r="E46" s="1"/>
      <c r="F46" s="1"/>
      <c r="G46" s="1"/>
      <c r="H46" s="1"/>
      <c r="I46" s="1"/>
      <c r="J46" s="4"/>
      <c r="K46" s="169"/>
      <c r="L46" s="169"/>
      <c r="M46" s="169"/>
      <c r="N46" s="169"/>
      <c r="O46" s="169"/>
      <c r="T46" s="2"/>
      <c r="U46" s="1"/>
    </row>
    <row r="47" spans="1:21" s="3" customFormat="1" x14ac:dyDescent="0.2">
      <c r="A47" s="1"/>
      <c r="B47" s="1"/>
      <c r="C47" s="1"/>
      <c r="D47" s="1"/>
      <c r="E47" s="1"/>
      <c r="F47" s="1"/>
      <c r="G47" s="1"/>
      <c r="H47" s="1"/>
      <c r="I47" s="1"/>
      <c r="J47" s="4"/>
      <c r="K47" s="169"/>
      <c r="L47" s="169"/>
      <c r="M47" s="169"/>
      <c r="N47" s="169"/>
      <c r="O47" s="169"/>
      <c r="T47" s="2"/>
      <c r="U47" s="1"/>
    </row>
    <row r="48" spans="1:21" s="3" customFormat="1" x14ac:dyDescent="0.2">
      <c r="A48" s="1"/>
      <c r="B48" s="1"/>
      <c r="C48" s="1"/>
      <c r="D48" s="1"/>
      <c r="E48" s="1"/>
      <c r="F48" s="1"/>
      <c r="G48" s="1"/>
      <c r="H48" s="1"/>
      <c r="I48" s="1"/>
      <c r="J48" s="4"/>
      <c r="K48" s="169"/>
      <c r="L48" s="169"/>
      <c r="M48" s="169"/>
      <c r="N48" s="169"/>
      <c r="O48" s="169"/>
      <c r="T48" s="2"/>
      <c r="U48" s="1"/>
    </row>
    <row r="49" spans="1:21" s="3" customFormat="1" x14ac:dyDescent="0.2">
      <c r="A49" s="1"/>
      <c r="B49" s="1"/>
      <c r="C49" s="1"/>
      <c r="D49" s="1"/>
      <c r="E49" s="1"/>
      <c r="F49" s="1"/>
      <c r="G49" s="1"/>
      <c r="H49" s="1"/>
      <c r="I49" s="1"/>
      <c r="J49" s="4"/>
      <c r="K49" s="169"/>
      <c r="L49" s="169"/>
      <c r="M49" s="169"/>
      <c r="N49" s="169"/>
      <c r="O49" s="169"/>
      <c r="T49" s="2"/>
      <c r="U49" s="1"/>
    </row>
    <row r="50" spans="1:21" s="3" customFormat="1" x14ac:dyDescent="0.2">
      <c r="A50" s="1"/>
      <c r="B50" s="1"/>
      <c r="C50" s="1"/>
      <c r="D50" s="1"/>
      <c r="E50" s="1"/>
      <c r="F50" s="1"/>
      <c r="G50" s="1"/>
      <c r="H50" s="1"/>
      <c r="I50" s="1"/>
      <c r="J50" s="4"/>
      <c r="K50" s="169"/>
      <c r="L50" s="169"/>
      <c r="M50" s="169"/>
      <c r="N50" s="169"/>
      <c r="O50" s="169"/>
      <c r="T50" s="2"/>
      <c r="U50" s="1"/>
    </row>
    <row r="51" spans="1:21" s="3" customFormat="1" x14ac:dyDescent="0.2">
      <c r="A51" s="1"/>
      <c r="B51" s="1"/>
      <c r="C51" s="1"/>
      <c r="D51" s="1"/>
      <c r="E51" s="1"/>
      <c r="F51" s="1"/>
      <c r="G51" s="1"/>
      <c r="H51" s="1"/>
      <c r="I51" s="1"/>
      <c r="J51" s="4"/>
      <c r="K51" s="169"/>
      <c r="L51" s="169"/>
      <c r="M51" s="169"/>
      <c r="N51" s="169"/>
      <c r="O51" s="169"/>
      <c r="T51" s="2"/>
      <c r="U51" s="1"/>
    </row>
    <row r="52" spans="1:21" s="3" customFormat="1" x14ac:dyDescent="0.2">
      <c r="A52" s="1"/>
      <c r="B52" s="1"/>
      <c r="C52" s="1"/>
      <c r="D52" s="1"/>
      <c r="E52" s="1"/>
      <c r="F52" s="1"/>
      <c r="G52" s="1"/>
      <c r="H52" s="1"/>
      <c r="I52" s="1"/>
      <c r="J52" s="4"/>
      <c r="K52" s="169"/>
      <c r="L52" s="169"/>
      <c r="M52" s="169"/>
      <c r="N52" s="169"/>
      <c r="O52" s="169"/>
      <c r="T52" s="2"/>
      <c r="U52" s="1"/>
    </row>
    <row r="53" spans="1:21" s="3" customFormat="1" x14ac:dyDescent="0.2">
      <c r="A53" s="1"/>
      <c r="B53" s="1"/>
      <c r="C53" s="1"/>
      <c r="D53" s="1"/>
      <c r="E53" s="1"/>
      <c r="F53" s="1"/>
      <c r="G53" s="1"/>
      <c r="H53" s="1"/>
      <c r="I53" s="1"/>
      <c r="J53" s="4"/>
      <c r="K53" s="169"/>
      <c r="L53" s="169"/>
      <c r="M53" s="169"/>
      <c r="N53" s="169"/>
      <c r="O53" s="169"/>
      <c r="T53" s="2"/>
      <c r="U53" s="1"/>
    </row>
    <row r="54" spans="1:21" s="3" customFormat="1" x14ac:dyDescent="0.2">
      <c r="A54" s="1"/>
      <c r="B54" s="1"/>
      <c r="C54" s="1"/>
      <c r="D54" s="1"/>
      <c r="E54" s="1"/>
      <c r="F54" s="1"/>
      <c r="G54" s="1"/>
      <c r="H54" s="1"/>
      <c r="I54" s="1"/>
      <c r="J54" s="4"/>
      <c r="K54" s="169"/>
      <c r="L54" s="169"/>
      <c r="M54" s="169"/>
      <c r="N54" s="169"/>
      <c r="O54" s="169"/>
      <c r="T54" s="2"/>
      <c r="U54" s="1"/>
    </row>
    <row r="55" spans="1:21" s="3" customFormat="1" x14ac:dyDescent="0.2">
      <c r="A55" s="1"/>
      <c r="B55" s="1"/>
      <c r="C55" s="1"/>
      <c r="D55" s="1"/>
      <c r="E55" s="1"/>
      <c r="F55" s="1"/>
      <c r="G55" s="1"/>
      <c r="H55" s="1"/>
      <c r="I55" s="1"/>
      <c r="J55" s="4"/>
      <c r="K55" s="169"/>
      <c r="L55" s="169"/>
      <c r="M55" s="169"/>
      <c r="N55" s="169"/>
      <c r="O55" s="169"/>
      <c r="T55" s="2"/>
      <c r="U55" s="1"/>
    </row>
    <row r="56" spans="1:21" s="3" customFormat="1" x14ac:dyDescent="0.2">
      <c r="A56" s="1"/>
      <c r="B56" s="1"/>
      <c r="C56" s="1"/>
      <c r="D56" s="1"/>
      <c r="E56" s="1"/>
      <c r="F56" s="1"/>
      <c r="G56" s="1"/>
      <c r="H56" s="1"/>
      <c r="I56" s="1"/>
      <c r="J56" s="4"/>
      <c r="K56" s="169"/>
      <c r="L56" s="169"/>
      <c r="M56" s="169"/>
      <c r="N56" s="169"/>
      <c r="O56" s="169"/>
      <c r="T56" s="2"/>
      <c r="U56" s="1"/>
    </row>
    <row r="57" spans="1:21" s="3" customFormat="1" x14ac:dyDescent="0.2">
      <c r="A57" s="1"/>
      <c r="B57" s="1"/>
      <c r="C57" s="1"/>
      <c r="D57" s="1"/>
      <c r="E57" s="1"/>
      <c r="F57" s="1"/>
      <c r="G57" s="1"/>
      <c r="H57" s="1"/>
      <c r="I57" s="1"/>
      <c r="J57" s="4"/>
      <c r="K57" s="169"/>
      <c r="L57" s="169"/>
      <c r="M57" s="169"/>
      <c r="N57" s="169"/>
      <c r="O57" s="169"/>
      <c r="T57" s="2"/>
      <c r="U57" s="1"/>
    </row>
    <row r="58" spans="1:21" s="3" customFormat="1" x14ac:dyDescent="0.2">
      <c r="A58" s="1"/>
      <c r="B58" s="1"/>
      <c r="C58" s="1"/>
      <c r="D58" s="1"/>
      <c r="E58" s="1"/>
      <c r="F58" s="1"/>
      <c r="G58" s="1"/>
      <c r="H58" s="1"/>
      <c r="I58" s="1"/>
      <c r="J58" s="4"/>
      <c r="K58" s="169"/>
      <c r="L58" s="169"/>
      <c r="M58" s="169"/>
      <c r="N58" s="169"/>
      <c r="O58" s="169"/>
      <c r="T58" s="2"/>
      <c r="U58" s="1"/>
    </row>
    <row r="59" spans="1:21" s="3" customFormat="1" x14ac:dyDescent="0.2">
      <c r="A59" s="1"/>
      <c r="B59" s="1"/>
      <c r="C59" s="1"/>
      <c r="D59" s="1"/>
      <c r="E59" s="1"/>
      <c r="F59" s="1"/>
      <c r="G59" s="1"/>
      <c r="H59" s="1"/>
      <c r="I59" s="1"/>
      <c r="J59" s="4"/>
      <c r="K59" s="169"/>
      <c r="L59" s="169"/>
      <c r="M59" s="169"/>
      <c r="N59" s="169"/>
      <c r="O59" s="169"/>
      <c r="T59" s="2"/>
      <c r="U59" s="1"/>
    </row>
    <row r="60" spans="1:21" s="3" customFormat="1" x14ac:dyDescent="0.2">
      <c r="A60" s="1"/>
      <c r="B60" s="1"/>
      <c r="C60" s="1"/>
      <c r="D60" s="1"/>
      <c r="E60" s="1"/>
      <c r="F60" s="1"/>
      <c r="G60" s="1"/>
      <c r="H60" s="1"/>
      <c r="I60" s="1"/>
      <c r="J60" s="4"/>
      <c r="K60" s="169"/>
      <c r="L60" s="169"/>
      <c r="M60" s="169"/>
      <c r="N60" s="169"/>
      <c r="O60" s="169"/>
      <c r="T60" s="2"/>
      <c r="U60" s="1"/>
    </row>
    <row r="61" spans="1:21" s="3" customFormat="1" x14ac:dyDescent="0.2">
      <c r="A61" s="1"/>
      <c r="B61" s="1"/>
      <c r="C61" s="1"/>
      <c r="D61" s="1"/>
      <c r="E61" s="1"/>
      <c r="F61" s="1"/>
      <c r="G61" s="1"/>
      <c r="H61" s="1"/>
      <c r="I61" s="1"/>
      <c r="J61" s="4"/>
      <c r="K61" s="169"/>
      <c r="L61" s="169"/>
      <c r="M61" s="169"/>
      <c r="N61" s="169"/>
      <c r="O61" s="169"/>
      <c r="T61" s="2"/>
      <c r="U61" s="1"/>
    </row>
    <row r="62" spans="1:21" s="3" customFormat="1" x14ac:dyDescent="0.2">
      <c r="A62" s="1"/>
      <c r="B62" s="1"/>
      <c r="C62" s="1"/>
      <c r="D62" s="1"/>
      <c r="E62" s="1"/>
      <c r="F62" s="1"/>
      <c r="G62" s="1"/>
      <c r="H62" s="1"/>
      <c r="I62" s="1"/>
      <c r="J62" s="4"/>
      <c r="K62" s="169"/>
      <c r="L62" s="169"/>
      <c r="M62" s="169"/>
      <c r="N62" s="169"/>
      <c r="O62" s="169"/>
      <c r="T62" s="2"/>
      <c r="U62" s="1"/>
    </row>
    <row r="63" spans="1:21" s="3" customFormat="1" x14ac:dyDescent="0.2">
      <c r="A63" s="1"/>
      <c r="B63" s="1"/>
      <c r="C63" s="1"/>
      <c r="D63" s="1"/>
      <c r="E63" s="1"/>
      <c r="F63" s="1"/>
      <c r="G63" s="1"/>
      <c r="H63" s="1"/>
      <c r="I63" s="1"/>
      <c r="J63" s="4"/>
      <c r="K63" s="169"/>
      <c r="L63" s="169"/>
      <c r="M63" s="169"/>
      <c r="N63" s="169"/>
      <c r="O63" s="169"/>
      <c r="T63" s="2"/>
      <c r="U63" s="1"/>
    </row>
    <row r="64" spans="1:21" s="3" customFormat="1" x14ac:dyDescent="0.2">
      <c r="A64" s="1"/>
      <c r="B64" s="1"/>
      <c r="C64" s="1"/>
      <c r="D64" s="1"/>
      <c r="E64" s="1"/>
      <c r="F64" s="1"/>
      <c r="G64" s="1"/>
      <c r="H64" s="1"/>
      <c r="I64" s="1"/>
      <c r="J64" s="4"/>
      <c r="K64" s="169"/>
      <c r="L64" s="169"/>
      <c r="M64" s="169"/>
      <c r="N64" s="169"/>
      <c r="O64" s="169"/>
      <c r="T64" s="2"/>
      <c r="U64" s="1"/>
    </row>
    <row r="65" spans="1:21" s="3" customFormat="1" x14ac:dyDescent="0.2">
      <c r="A65" s="1"/>
      <c r="B65" s="1"/>
      <c r="C65" s="1"/>
      <c r="D65" s="1"/>
      <c r="E65" s="1"/>
      <c r="F65" s="1"/>
      <c r="G65" s="1"/>
      <c r="H65" s="1"/>
      <c r="I65" s="1"/>
      <c r="J65" s="4"/>
      <c r="K65" s="169"/>
      <c r="L65" s="169"/>
      <c r="M65" s="169"/>
      <c r="N65" s="169"/>
      <c r="O65" s="169"/>
      <c r="T65" s="2"/>
      <c r="U65" s="1"/>
    </row>
    <row r="66" spans="1:21" s="3" customFormat="1" x14ac:dyDescent="0.2">
      <c r="A66" s="1"/>
      <c r="B66" s="1"/>
      <c r="C66" s="1"/>
      <c r="D66" s="1"/>
      <c r="E66" s="1"/>
      <c r="F66" s="1"/>
      <c r="G66" s="1"/>
      <c r="H66" s="1"/>
      <c r="I66" s="1"/>
      <c r="J66" s="4"/>
      <c r="K66" s="169"/>
      <c r="L66" s="169"/>
      <c r="M66" s="169"/>
      <c r="N66" s="169"/>
      <c r="O66" s="169"/>
      <c r="T66" s="2"/>
      <c r="U66" s="1"/>
    </row>
    <row r="67" spans="1:21" s="3" customFormat="1" x14ac:dyDescent="0.2">
      <c r="A67" s="1"/>
      <c r="B67" s="1"/>
      <c r="C67" s="1"/>
      <c r="D67" s="1"/>
      <c r="E67" s="1"/>
      <c r="F67" s="1"/>
      <c r="G67" s="1"/>
      <c r="H67" s="1"/>
      <c r="I67" s="1"/>
      <c r="J67" s="4"/>
      <c r="K67" s="169"/>
      <c r="L67" s="169"/>
      <c r="M67" s="169"/>
      <c r="N67" s="169"/>
      <c r="O67" s="169"/>
      <c r="T67" s="2"/>
      <c r="U67" s="1"/>
    </row>
    <row r="68" spans="1:21" s="3" customFormat="1" x14ac:dyDescent="0.2">
      <c r="A68" s="1"/>
      <c r="B68" s="1"/>
      <c r="C68" s="1"/>
      <c r="D68" s="1"/>
      <c r="E68" s="1"/>
      <c r="F68" s="1"/>
      <c r="G68" s="1"/>
      <c r="H68" s="1"/>
      <c r="I68" s="1"/>
      <c r="J68" s="4"/>
      <c r="K68" s="169"/>
      <c r="L68" s="169"/>
      <c r="M68" s="169"/>
      <c r="N68" s="169"/>
      <c r="O68" s="169"/>
      <c r="T68" s="2"/>
      <c r="U68" s="1"/>
    </row>
    <row r="69" spans="1:21" s="3" customFormat="1" x14ac:dyDescent="0.2">
      <c r="A69" s="1"/>
      <c r="B69" s="1"/>
      <c r="C69" s="1"/>
      <c r="D69" s="1"/>
      <c r="E69" s="1"/>
      <c r="F69" s="1"/>
      <c r="G69" s="1"/>
      <c r="H69" s="1"/>
      <c r="I69" s="1"/>
      <c r="J69" s="4"/>
      <c r="K69" s="169"/>
      <c r="L69" s="169"/>
      <c r="M69" s="169"/>
      <c r="N69" s="169"/>
      <c r="O69" s="169"/>
      <c r="T69" s="2"/>
      <c r="U69" s="1"/>
    </row>
    <row r="70" spans="1:21" s="3" customFormat="1" x14ac:dyDescent="0.2">
      <c r="A70" s="1"/>
      <c r="B70" s="1"/>
      <c r="C70" s="1"/>
      <c r="D70" s="1"/>
      <c r="E70" s="1"/>
      <c r="F70" s="1"/>
      <c r="G70" s="1"/>
      <c r="H70" s="1"/>
      <c r="I70" s="1"/>
      <c r="J70" s="4"/>
      <c r="K70" s="169"/>
      <c r="L70" s="169"/>
      <c r="M70" s="169"/>
      <c r="N70" s="169"/>
      <c r="O70" s="169"/>
      <c r="T70" s="2"/>
      <c r="U70" s="1"/>
    </row>
    <row r="71" spans="1:21" s="3" customFormat="1" x14ac:dyDescent="0.2">
      <c r="A71" s="1"/>
      <c r="B71" s="1"/>
      <c r="C71" s="1"/>
      <c r="D71" s="1"/>
      <c r="E71" s="1"/>
      <c r="F71" s="1"/>
      <c r="G71" s="1"/>
      <c r="H71" s="1"/>
      <c r="I71" s="1"/>
      <c r="J71" s="4"/>
      <c r="K71" s="169"/>
      <c r="L71" s="169"/>
      <c r="M71" s="169"/>
      <c r="N71" s="169"/>
      <c r="O71" s="169"/>
      <c r="T71" s="2"/>
      <c r="U71" s="1"/>
    </row>
    <row r="72" spans="1:21" s="3" customFormat="1" x14ac:dyDescent="0.2">
      <c r="A72" s="1"/>
      <c r="B72" s="1"/>
      <c r="C72" s="1"/>
      <c r="D72" s="1"/>
      <c r="E72" s="1"/>
      <c r="F72" s="1"/>
      <c r="G72" s="1"/>
      <c r="H72" s="1"/>
      <c r="I72" s="1"/>
      <c r="J72" s="4"/>
      <c r="K72" s="169"/>
      <c r="L72" s="169"/>
      <c r="M72" s="169"/>
      <c r="N72" s="169"/>
      <c r="O72" s="169"/>
      <c r="T72" s="2"/>
      <c r="U72" s="1"/>
    </row>
    <row r="73" spans="1:21" s="3" customFormat="1" x14ac:dyDescent="0.2">
      <c r="A73" s="1"/>
      <c r="B73" s="1"/>
      <c r="C73" s="1"/>
      <c r="D73" s="1"/>
      <c r="E73" s="1"/>
      <c r="F73" s="1"/>
      <c r="G73" s="1"/>
      <c r="H73" s="1"/>
      <c r="I73" s="1"/>
      <c r="J73" s="4"/>
      <c r="K73" s="169"/>
      <c r="L73" s="169"/>
      <c r="M73" s="169"/>
      <c r="N73" s="169"/>
      <c r="O73" s="169"/>
      <c r="T73" s="2"/>
      <c r="U73" s="1"/>
    </row>
    <row r="74" spans="1:21" s="3" customFormat="1" x14ac:dyDescent="0.2">
      <c r="A74" s="1"/>
      <c r="B74" s="1"/>
      <c r="C74" s="1"/>
      <c r="D74" s="1"/>
      <c r="E74" s="1"/>
      <c r="F74" s="1"/>
      <c r="G74" s="1"/>
      <c r="H74" s="1"/>
      <c r="I74" s="1"/>
      <c r="J74" s="4"/>
      <c r="K74" s="169"/>
      <c r="L74" s="169"/>
      <c r="M74" s="169"/>
      <c r="N74" s="169"/>
      <c r="O74" s="169"/>
      <c r="T74" s="2"/>
      <c r="U74" s="1"/>
    </row>
    <row r="75" spans="1:21" s="3" customFormat="1" x14ac:dyDescent="0.2">
      <c r="A75" s="1"/>
      <c r="B75" s="1"/>
      <c r="C75" s="1"/>
      <c r="D75" s="1"/>
      <c r="E75" s="1"/>
      <c r="F75" s="1"/>
      <c r="G75" s="1"/>
      <c r="H75" s="1"/>
      <c r="I75" s="1"/>
      <c r="J75" s="4"/>
      <c r="K75" s="169"/>
      <c r="L75" s="169"/>
      <c r="M75" s="169"/>
      <c r="N75" s="169"/>
      <c r="O75" s="169"/>
      <c r="T75" s="2"/>
      <c r="U75" s="1"/>
    </row>
    <row r="76" spans="1:21" s="3" customFormat="1" x14ac:dyDescent="0.2">
      <c r="A76" s="1"/>
      <c r="B76" s="1"/>
      <c r="C76" s="1"/>
      <c r="D76" s="1"/>
      <c r="E76" s="1"/>
      <c r="F76" s="1"/>
      <c r="G76" s="1"/>
      <c r="H76" s="1"/>
      <c r="I76" s="1"/>
      <c r="J76" s="4"/>
      <c r="K76" s="169"/>
      <c r="L76" s="169"/>
      <c r="M76" s="169"/>
      <c r="N76" s="169"/>
      <c r="O76" s="169"/>
      <c r="T76" s="2"/>
      <c r="U76" s="1"/>
    </row>
    <row r="77" spans="1:21" s="3" customFormat="1" x14ac:dyDescent="0.2">
      <c r="A77" s="1"/>
      <c r="B77" s="1"/>
      <c r="C77" s="1"/>
      <c r="D77" s="1"/>
      <c r="E77" s="1"/>
      <c r="F77" s="1"/>
      <c r="G77" s="1"/>
      <c r="H77" s="1"/>
      <c r="I77" s="1"/>
      <c r="J77" s="4"/>
      <c r="K77" s="169"/>
      <c r="L77" s="169"/>
      <c r="M77" s="169"/>
      <c r="N77" s="169"/>
      <c r="O77" s="169"/>
      <c r="T77" s="2"/>
      <c r="U77" s="1"/>
    </row>
    <row r="78" spans="1:21" s="3" customFormat="1" x14ac:dyDescent="0.2">
      <c r="A78" s="1"/>
      <c r="B78" s="1"/>
      <c r="C78" s="1"/>
      <c r="D78" s="1"/>
      <c r="E78" s="1"/>
      <c r="F78" s="1"/>
      <c r="G78" s="1"/>
      <c r="H78" s="1"/>
      <c r="I78" s="1"/>
      <c r="J78" s="4"/>
      <c r="K78" s="169"/>
      <c r="L78" s="169"/>
      <c r="M78" s="169"/>
      <c r="N78" s="169"/>
      <c r="O78" s="169"/>
      <c r="T78" s="2"/>
      <c r="U78" s="1"/>
    </row>
    <row r="79" spans="1:21" s="3" customFormat="1" x14ac:dyDescent="0.2">
      <c r="A79" s="1"/>
      <c r="B79" s="1"/>
      <c r="C79" s="1"/>
      <c r="D79" s="1"/>
      <c r="E79" s="1"/>
      <c r="F79" s="1"/>
      <c r="G79" s="1"/>
      <c r="H79" s="1"/>
      <c r="I79" s="1"/>
      <c r="J79" s="4"/>
      <c r="K79" s="169"/>
      <c r="L79" s="169"/>
      <c r="M79" s="169"/>
      <c r="N79" s="169"/>
      <c r="O79" s="169"/>
      <c r="T79" s="2"/>
      <c r="U79" s="1"/>
    </row>
    <row r="80" spans="1:21" s="3" customFormat="1" x14ac:dyDescent="0.2">
      <c r="A80" s="1"/>
      <c r="B80" s="1"/>
      <c r="C80" s="1"/>
      <c r="D80" s="1"/>
      <c r="E80" s="1"/>
      <c r="F80" s="1"/>
      <c r="G80" s="1"/>
      <c r="H80" s="1"/>
      <c r="I80" s="1"/>
      <c r="J80" s="4"/>
      <c r="K80" s="169"/>
      <c r="L80" s="169"/>
      <c r="M80" s="169"/>
      <c r="N80" s="169"/>
      <c r="O80" s="169"/>
      <c r="T80" s="2"/>
      <c r="U80" s="1"/>
    </row>
    <row r="81" spans="1:21" s="3" customFormat="1" x14ac:dyDescent="0.2">
      <c r="A81" s="1"/>
      <c r="B81" s="1"/>
      <c r="C81" s="1"/>
      <c r="D81" s="1"/>
      <c r="E81" s="1"/>
      <c r="F81" s="1"/>
      <c r="G81" s="1"/>
      <c r="H81" s="1"/>
      <c r="I81" s="1"/>
      <c r="J81" s="4"/>
      <c r="K81" s="169"/>
      <c r="L81" s="169"/>
      <c r="M81" s="169"/>
      <c r="N81" s="169"/>
      <c r="O81" s="169"/>
      <c r="T81" s="2"/>
      <c r="U81" s="1"/>
    </row>
    <row r="82" spans="1:21" s="3" customFormat="1" x14ac:dyDescent="0.2">
      <c r="A82" s="1"/>
      <c r="B82" s="1"/>
      <c r="C82" s="1"/>
      <c r="D82" s="1"/>
      <c r="E82" s="1"/>
      <c r="F82" s="1"/>
      <c r="G82" s="1"/>
      <c r="H82" s="1"/>
      <c r="I82" s="1"/>
      <c r="J82" s="4"/>
      <c r="K82" s="169"/>
      <c r="L82" s="169"/>
      <c r="M82" s="169"/>
      <c r="N82" s="169"/>
      <c r="O82" s="169"/>
      <c r="T82" s="2"/>
      <c r="U82" s="1"/>
    </row>
    <row r="83" spans="1:21" s="3" customFormat="1" x14ac:dyDescent="0.2">
      <c r="A83" s="1"/>
      <c r="B83" s="1"/>
      <c r="C83" s="1"/>
      <c r="D83" s="1"/>
      <c r="E83" s="1"/>
      <c r="F83" s="1"/>
      <c r="G83" s="1"/>
      <c r="H83" s="1"/>
      <c r="I83" s="1"/>
      <c r="J83" s="4"/>
      <c r="K83" s="169"/>
      <c r="L83" s="169"/>
      <c r="M83" s="169"/>
      <c r="N83" s="169"/>
      <c r="O83" s="169"/>
      <c r="T83" s="2"/>
      <c r="U83" s="1"/>
    </row>
    <row r="84" spans="1:21" s="3" customFormat="1" x14ac:dyDescent="0.2">
      <c r="A84" s="1"/>
      <c r="B84" s="1"/>
      <c r="C84" s="1"/>
      <c r="D84" s="1"/>
      <c r="E84" s="1"/>
      <c r="F84" s="1"/>
      <c r="G84" s="1"/>
      <c r="H84" s="1"/>
      <c r="I84" s="1"/>
      <c r="J84" s="4"/>
      <c r="K84" s="169"/>
      <c r="L84" s="169"/>
      <c r="M84" s="169"/>
      <c r="N84" s="169"/>
      <c r="O84" s="169"/>
      <c r="T84" s="2"/>
      <c r="U84" s="1"/>
    </row>
    <row r="85" spans="1:21" s="3" customFormat="1" x14ac:dyDescent="0.2">
      <c r="A85" s="1"/>
      <c r="B85" s="1"/>
      <c r="C85" s="1"/>
      <c r="D85" s="1"/>
      <c r="E85" s="1"/>
      <c r="F85" s="1"/>
      <c r="G85" s="1"/>
      <c r="H85" s="1"/>
      <c r="I85" s="1"/>
      <c r="J85" s="4"/>
      <c r="K85" s="169"/>
      <c r="L85" s="169"/>
      <c r="M85" s="169"/>
      <c r="N85" s="169"/>
      <c r="O85" s="169"/>
      <c r="T85" s="2"/>
      <c r="U85" s="1"/>
    </row>
    <row r="86" spans="1:21" s="3" customFormat="1" x14ac:dyDescent="0.2">
      <c r="A86" s="1"/>
      <c r="B86" s="1"/>
      <c r="C86" s="1"/>
      <c r="D86" s="1"/>
      <c r="E86" s="1"/>
      <c r="F86" s="1"/>
      <c r="G86" s="1"/>
      <c r="H86" s="1"/>
      <c r="I86" s="1"/>
      <c r="J86" s="4"/>
      <c r="K86" s="169"/>
      <c r="L86" s="169"/>
      <c r="M86" s="169"/>
      <c r="N86" s="169"/>
      <c r="O86" s="169"/>
      <c r="T86" s="2"/>
      <c r="U86" s="1"/>
    </row>
    <row r="87" spans="1:21" s="3" customFormat="1" x14ac:dyDescent="0.2">
      <c r="A87" s="1"/>
      <c r="B87" s="1"/>
      <c r="C87" s="1"/>
      <c r="D87" s="1"/>
      <c r="E87" s="1"/>
      <c r="F87" s="1"/>
      <c r="G87" s="1"/>
      <c r="H87" s="1"/>
      <c r="I87" s="1"/>
      <c r="J87" s="4"/>
      <c r="K87" s="169"/>
      <c r="L87" s="169"/>
      <c r="M87" s="169"/>
      <c r="N87" s="169"/>
      <c r="O87" s="169"/>
      <c r="T87" s="2"/>
      <c r="U87" s="1"/>
    </row>
    <row r="88" spans="1:21" s="3" customFormat="1" x14ac:dyDescent="0.2">
      <c r="A88" s="1"/>
      <c r="B88" s="1"/>
      <c r="C88" s="1"/>
      <c r="D88" s="1"/>
      <c r="E88" s="1"/>
      <c r="F88" s="1"/>
      <c r="G88" s="1"/>
      <c r="H88" s="1"/>
      <c r="I88" s="1"/>
      <c r="J88" s="4"/>
      <c r="K88" s="169"/>
      <c r="L88" s="169"/>
      <c r="M88" s="169"/>
      <c r="N88" s="169"/>
      <c r="O88" s="169"/>
      <c r="T88" s="2"/>
      <c r="U88" s="1"/>
    </row>
    <row r="89" spans="1:21" s="3" customFormat="1" x14ac:dyDescent="0.2">
      <c r="A89" s="1"/>
      <c r="B89" s="1"/>
      <c r="C89" s="1"/>
      <c r="D89" s="1"/>
      <c r="E89" s="1"/>
      <c r="F89" s="1"/>
      <c r="G89" s="1"/>
      <c r="H89" s="1"/>
      <c r="I89" s="1"/>
      <c r="J89" s="4"/>
      <c r="K89" s="169"/>
      <c r="L89" s="169"/>
      <c r="M89" s="169"/>
      <c r="N89" s="169"/>
      <c r="O89" s="169"/>
      <c r="T89" s="2"/>
      <c r="U89" s="1"/>
    </row>
    <row r="90" spans="1:21" s="3" customFormat="1" x14ac:dyDescent="0.2">
      <c r="A90" s="1"/>
      <c r="B90" s="1"/>
      <c r="C90" s="1"/>
      <c r="D90" s="1"/>
      <c r="E90" s="1"/>
      <c r="F90" s="1"/>
      <c r="G90" s="1"/>
      <c r="H90" s="1"/>
      <c r="I90" s="1"/>
      <c r="J90" s="4"/>
      <c r="K90" s="169"/>
      <c r="L90" s="169"/>
      <c r="M90" s="169"/>
      <c r="N90" s="169"/>
      <c r="O90" s="169"/>
      <c r="T90" s="2"/>
      <c r="U90" s="1"/>
    </row>
    <row r="91" spans="1:21" s="3" customFormat="1" x14ac:dyDescent="0.2">
      <c r="A91" s="1"/>
      <c r="B91" s="1"/>
      <c r="C91" s="1"/>
      <c r="D91" s="1"/>
      <c r="E91" s="1"/>
      <c r="F91" s="1"/>
      <c r="G91" s="1"/>
      <c r="H91" s="1"/>
      <c r="I91" s="1"/>
      <c r="J91" s="4"/>
      <c r="K91" s="169"/>
      <c r="L91" s="169"/>
      <c r="M91" s="169"/>
      <c r="N91" s="169"/>
      <c r="O91" s="169"/>
      <c r="T91" s="2"/>
      <c r="U91" s="1"/>
    </row>
    <row r="92" spans="1:21" s="3" customFormat="1" x14ac:dyDescent="0.2">
      <c r="A92" s="1"/>
      <c r="B92" s="1"/>
      <c r="C92" s="1"/>
      <c r="D92" s="1"/>
      <c r="E92" s="1"/>
      <c r="F92" s="1"/>
      <c r="G92" s="1"/>
      <c r="H92" s="1"/>
      <c r="I92" s="1"/>
      <c r="J92" s="4"/>
      <c r="K92" s="169"/>
      <c r="L92" s="169"/>
      <c r="M92" s="169"/>
      <c r="N92" s="169"/>
      <c r="O92" s="169"/>
      <c r="T92" s="2"/>
      <c r="U92" s="1"/>
    </row>
    <row r="93" spans="1:21" s="3" customFormat="1" x14ac:dyDescent="0.2">
      <c r="A93" s="1"/>
      <c r="B93" s="1"/>
      <c r="C93" s="1"/>
      <c r="D93" s="1"/>
      <c r="E93" s="1"/>
      <c r="F93" s="1"/>
      <c r="G93" s="1"/>
      <c r="H93" s="1"/>
      <c r="I93" s="1"/>
      <c r="J93" s="4"/>
      <c r="K93" s="169"/>
      <c r="L93" s="169"/>
      <c r="M93" s="169"/>
      <c r="N93" s="169"/>
      <c r="O93" s="169"/>
      <c r="T93" s="2"/>
      <c r="U93" s="1"/>
    </row>
    <row r="94" spans="1:21" s="3" customFormat="1" x14ac:dyDescent="0.2">
      <c r="A94" s="1"/>
      <c r="B94" s="1"/>
      <c r="C94" s="1"/>
      <c r="D94" s="1"/>
      <c r="E94" s="1"/>
      <c r="F94" s="1"/>
      <c r="G94" s="1"/>
      <c r="H94" s="1"/>
      <c r="I94" s="1"/>
      <c r="J94" s="4"/>
      <c r="K94" s="169"/>
      <c r="L94" s="169"/>
      <c r="M94" s="169"/>
      <c r="N94" s="169"/>
      <c r="O94" s="169"/>
      <c r="T94" s="2"/>
      <c r="U94" s="1"/>
    </row>
    <row r="95" spans="1:21" s="3" customFormat="1" x14ac:dyDescent="0.2">
      <c r="A95" s="1"/>
      <c r="B95" s="1"/>
      <c r="C95" s="1"/>
      <c r="D95" s="1"/>
      <c r="E95" s="1"/>
      <c r="F95" s="1"/>
      <c r="G95" s="1"/>
      <c r="H95" s="1"/>
      <c r="I95" s="1"/>
      <c r="J95" s="4"/>
      <c r="K95" s="169"/>
      <c r="L95" s="169"/>
      <c r="M95" s="169"/>
      <c r="N95" s="169"/>
      <c r="O95" s="169"/>
      <c r="T95" s="2"/>
      <c r="U95" s="1"/>
    </row>
    <row r="96" spans="1:21" s="3" customFormat="1" x14ac:dyDescent="0.2">
      <c r="A96" s="1"/>
      <c r="B96" s="1"/>
      <c r="C96" s="1"/>
      <c r="D96" s="1"/>
      <c r="E96" s="1"/>
      <c r="F96" s="1"/>
      <c r="G96" s="1"/>
      <c r="H96" s="1"/>
      <c r="I96" s="1"/>
      <c r="J96" s="4"/>
      <c r="K96" s="169"/>
      <c r="L96" s="169"/>
      <c r="M96" s="169"/>
      <c r="N96" s="169"/>
      <c r="O96" s="169"/>
      <c r="T96" s="2"/>
      <c r="U96" s="1"/>
    </row>
  </sheetData>
  <mergeCells count="36">
    <mergeCell ref="A5:S5"/>
    <mergeCell ref="A6:A7"/>
    <mergeCell ref="B6:B7"/>
    <mergeCell ref="C6:C7"/>
    <mergeCell ref="D6:D7"/>
    <mergeCell ref="E6:E7"/>
    <mergeCell ref="G6:G7"/>
    <mergeCell ref="H6:H7"/>
    <mergeCell ref="I6:I7"/>
    <mergeCell ref="J6:J7"/>
    <mergeCell ref="S6:S7"/>
    <mergeCell ref="O6:O7"/>
    <mergeCell ref="T6:T7"/>
    <mergeCell ref="A10:A11"/>
    <mergeCell ref="B10:B11"/>
    <mergeCell ref="C10:C11"/>
    <mergeCell ref="D10:D11"/>
    <mergeCell ref="G10:G11"/>
    <mergeCell ref="H10:H11"/>
    <mergeCell ref="K10:K11"/>
    <mergeCell ref="L10:L11"/>
    <mergeCell ref="K6:K7"/>
    <mergeCell ref="L6:L7"/>
    <mergeCell ref="M6:M7"/>
    <mergeCell ref="N6:N7"/>
    <mergeCell ref="J10:J11"/>
    <mergeCell ref="I10:I11"/>
    <mergeCell ref="M10:M11"/>
    <mergeCell ref="S10:S11"/>
    <mergeCell ref="F6:F7"/>
    <mergeCell ref="N10:N11"/>
    <mergeCell ref="O10:O11"/>
    <mergeCell ref="F10:F11"/>
    <mergeCell ref="R6:R7"/>
    <mergeCell ref="Q6:Q7"/>
    <mergeCell ref="P6:P7"/>
  </mergeCells>
  <pageMargins left="0.70866141732283472" right="0.70866141732283472" top="0.78740157480314965" bottom="0.78740157480314965" header="0.31496062992125984" footer="0.31496062992125984"/>
  <pageSetup paperSize="9" scale="47" firstPageNumber="129" fitToHeight="0" orientation="landscape" cellComments="asDisplayed" useFirstPageNumber="1" r:id="rId1"/>
  <headerFooter>
    <oddFooter>&amp;L&amp;"Arial,Kurzíva"Zastupitelstvo Olomouckého kraje 18-12-2017
6. - Rozpočet Olomouckého kraje 2018 - návrh rozpočtu
Příloha č. 5b) Projekty spolufinancované z evropských fondů a národních fondů&amp;R&amp;"Arial,Kurzíva"Strana &amp;P (celkem 171)</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V97"/>
  <sheetViews>
    <sheetView showGridLines="0" view="pageBreakPreview" zoomScale="80" zoomScaleNormal="70" zoomScaleSheetLayoutView="80" workbookViewId="0"/>
  </sheetViews>
  <sheetFormatPr defaultColWidth="9.140625" defaultRowHeight="12.75" outlineLevelCol="1" x14ac:dyDescent="0.2"/>
  <cols>
    <col min="1" max="1" width="5.42578125" style="1" customWidth="1"/>
    <col min="2" max="2" width="9" style="1" hidden="1" customWidth="1"/>
    <col min="3" max="3" width="17.7109375" style="1" hidden="1" customWidth="1" outlineLevel="1"/>
    <col min="4" max="4" width="7.7109375" style="1" hidden="1" customWidth="1" outlineLevel="1"/>
    <col min="5" max="5" width="7.28515625" style="1" hidden="1" customWidth="1" outlineLevel="1"/>
    <col min="6" max="6" width="7.28515625" style="1" customWidth="1" outlineLevel="1"/>
    <col min="7" max="7" width="50.7109375" style="1" customWidth="1"/>
    <col min="8" max="8" width="40" style="1" customWidth="1"/>
    <col min="9" max="9" width="7.140625" style="1" customWidth="1"/>
    <col min="10" max="10" width="12.85546875" style="4" customWidth="1"/>
    <col min="11" max="15" width="14.7109375" style="3" customWidth="1"/>
    <col min="16" max="16" width="13.42578125" style="3" customWidth="1"/>
    <col min="17" max="18" width="17.28515625" style="3" customWidth="1"/>
    <col min="19" max="20" width="14.7109375" style="3" customWidth="1"/>
    <col min="21" max="21" width="38.5703125" style="2" hidden="1" customWidth="1"/>
    <col min="22" max="16384" width="9.140625" style="1"/>
  </cols>
  <sheetData>
    <row r="1" spans="1:22" ht="18" x14ac:dyDescent="0.25">
      <c r="A1" s="164" t="s">
        <v>323</v>
      </c>
      <c r="B1" s="165"/>
      <c r="C1" s="165"/>
      <c r="D1" s="165"/>
      <c r="E1" s="165"/>
      <c r="F1" s="165"/>
      <c r="G1" s="167"/>
      <c r="H1" s="168"/>
      <c r="I1" s="165"/>
      <c r="N1" s="170"/>
      <c r="O1" s="170"/>
      <c r="Q1" s="170"/>
      <c r="R1" s="170"/>
      <c r="S1" s="170"/>
      <c r="T1" s="170"/>
      <c r="U1" s="38"/>
      <c r="V1" s="35"/>
    </row>
    <row r="2" spans="1:22" ht="15.75" x14ac:dyDescent="0.25">
      <c r="A2" s="253" t="s">
        <v>274</v>
      </c>
      <c r="B2" s="117"/>
      <c r="D2" s="171"/>
      <c r="E2" s="171"/>
      <c r="F2" s="171"/>
      <c r="G2" s="253" t="s">
        <v>200</v>
      </c>
      <c r="H2" s="173" t="s">
        <v>324</v>
      </c>
      <c r="I2" s="175"/>
      <c r="N2" s="37"/>
      <c r="O2" s="37"/>
      <c r="Q2" s="37"/>
      <c r="R2" s="37"/>
      <c r="S2" s="37"/>
      <c r="T2" s="37"/>
      <c r="U2" s="36"/>
      <c r="V2" s="35"/>
    </row>
    <row r="3" spans="1:22" ht="23.25" x14ac:dyDescent="0.35">
      <c r="A3" s="126"/>
      <c r="B3" s="117"/>
      <c r="D3" s="171"/>
      <c r="E3" s="171"/>
      <c r="F3" s="171"/>
      <c r="G3" s="251" t="s">
        <v>20</v>
      </c>
      <c r="H3" s="174"/>
      <c r="I3" s="175"/>
      <c r="N3" s="37"/>
      <c r="O3" s="37"/>
      <c r="Q3" s="37"/>
      <c r="R3" s="37"/>
      <c r="S3" s="37"/>
      <c r="T3" s="37"/>
      <c r="U3" s="36"/>
      <c r="V3" s="35"/>
    </row>
    <row r="4" spans="1:22" ht="17.25" customHeight="1" x14ac:dyDescent="0.2">
      <c r="A4" s="171"/>
      <c r="B4" s="171"/>
      <c r="C4" s="171"/>
      <c r="D4" s="171"/>
      <c r="E4" s="171"/>
      <c r="F4" s="171"/>
      <c r="G4" s="171"/>
      <c r="H4" s="176"/>
      <c r="I4" s="171"/>
      <c r="N4" s="37"/>
      <c r="O4" s="37"/>
      <c r="Q4" s="37"/>
      <c r="R4" s="37"/>
      <c r="S4" s="37"/>
      <c r="T4" s="91" t="s">
        <v>72</v>
      </c>
      <c r="U4" s="36"/>
      <c r="V4" s="35"/>
    </row>
    <row r="5" spans="1:22" ht="25.5" customHeight="1" x14ac:dyDescent="0.2">
      <c r="A5" s="358" t="s">
        <v>395</v>
      </c>
      <c r="B5" s="359"/>
      <c r="C5" s="359"/>
      <c r="D5" s="359"/>
      <c r="E5" s="359"/>
      <c r="F5" s="359"/>
      <c r="G5" s="359"/>
      <c r="H5" s="359"/>
      <c r="I5" s="359"/>
      <c r="J5" s="359"/>
      <c r="K5" s="359"/>
      <c r="L5" s="359"/>
      <c r="M5" s="359"/>
      <c r="N5" s="359"/>
      <c r="O5" s="359"/>
      <c r="P5" s="359"/>
      <c r="Q5" s="359"/>
      <c r="R5" s="359"/>
      <c r="S5" s="359"/>
      <c r="T5" s="398"/>
      <c r="U5" s="34"/>
    </row>
    <row r="6" spans="1:22" ht="25.5" customHeight="1" x14ac:dyDescent="0.2">
      <c r="A6" s="360" t="s">
        <v>19</v>
      </c>
      <c r="B6" s="360" t="s">
        <v>18</v>
      </c>
      <c r="C6" s="361" t="s">
        <v>17</v>
      </c>
      <c r="D6" s="361" t="s">
        <v>16</v>
      </c>
      <c r="E6" s="361" t="s">
        <v>15</v>
      </c>
      <c r="F6" s="361" t="s">
        <v>253</v>
      </c>
      <c r="G6" s="361" t="s">
        <v>14</v>
      </c>
      <c r="H6" s="350" t="s">
        <v>13</v>
      </c>
      <c r="I6" s="364" t="s">
        <v>12</v>
      </c>
      <c r="J6" s="350" t="s">
        <v>11</v>
      </c>
      <c r="K6" s="350" t="s">
        <v>10</v>
      </c>
      <c r="L6" s="351" t="s">
        <v>9</v>
      </c>
      <c r="M6" s="351" t="s">
        <v>8</v>
      </c>
      <c r="N6" s="350" t="s">
        <v>7</v>
      </c>
      <c r="O6" s="353" t="s">
        <v>155</v>
      </c>
      <c r="P6" s="354" t="s">
        <v>203</v>
      </c>
      <c r="Q6" s="354" t="s">
        <v>225</v>
      </c>
      <c r="R6" s="354" t="s">
        <v>433</v>
      </c>
      <c r="S6" s="354" t="s">
        <v>431</v>
      </c>
      <c r="T6" s="353" t="s">
        <v>167</v>
      </c>
      <c r="U6" s="395" t="s">
        <v>6</v>
      </c>
    </row>
    <row r="7" spans="1:22" ht="58.7" customHeight="1" x14ac:dyDescent="0.2">
      <c r="A7" s="360"/>
      <c r="B7" s="360"/>
      <c r="C7" s="361"/>
      <c r="D7" s="361"/>
      <c r="E7" s="361"/>
      <c r="F7" s="361"/>
      <c r="G7" s="361"/>
      <c r="H7" s="350"/>
      <c r="I7" s="364"/>
      <c r="J7" s="350"/>
      <c r="K7" s="350"/>
      <c r="L7" s="352"/>
      <c r="M7" s="352"/>
      <c r="N7" s="350"/>
      <c r="O7" s="353"/>
      <c r="P7" s="355"/>
      <c r="Q7" s="355"/>
      <c r="R7" s="355"/>
      <c r="S7" s="355"/>
      <c r="T7" s="353"/>
      <c r="U7" s="395"/>
    </row>
    <row r="8" spans="1:22" ht="30" customHeight="1" x14ac:dyDescent="0.2">
      <c r="A8" s="427" t="s">
        <v>3</v>
      </c>
      <c r="B8" s="428"/>
      <c r="C8" s="428"/>
      <c r="D8" s="428"/>
      <c r="E8" s="428"/>
      <c r="F8" s="428"/>
      <c r="G8" s="428"/>
      <c r="H8" s="429"/>
      <c r="I8" s="232"/>
      <c r="J8" s="233"/>
      <c r="K8" s="95">
        <f>SUM(K9:K11)</f>
        <v>5961</v>
      </c>
      <c r="L8" s="95">
        <f t="shared" ref="L8:M8" si="0">SUM(L9:L11)</f>
        <v>5306</v>
      </c>
      <c r="M8" s="95">
        <f t="shared" si="0"/>
        <v>655</v>
      </c>
      <c r="N8" s="231"/>
      <c r="O8" s="95">
        <f>SUM(O9:O11)</f>
        <v>60</v>
      </c>
      <c r="P8" s="95">
        <f>SUM(P9:P12)</f>
        <v>5902</v>
      </c>
      <c r="Q8" s="95">
        <f>SUM(Q9:Q12)</f>
        <v>5024</v>
      </c>
      <c r="R8" s="95">
        <f>SUM(R9:R12)</f>
        <v>228</v>
      </c>
      <c r="S8" s="95">
        <f>SUM(S9:S12)</f>
        <v>650</v>
      </c>
      <c r="T8" s="95">
        <f t="shared" ref="T8" si="1">SUM(T9:T12)</f>
        <v>0</v>
      </c>
      <c r="U8" s="226"/>
    </row>
    <row r="9" spans="1:22" ht="26.25" customHeight="1" x14ac:dyDescent="0.2">
      <c r="A9" s="431">
        <v>1</v>
      </c>
      <c r="B9" s="431" t="s">
        <v>29</v>
      </c>
      <c r="C9" s="380">
        <v>60008101234</v>
      </c>
      <c r="D9" s="431">
        <v>5273</v>
      </c>
      <c r="E9" s="222">
        <v>6125</v>
      </c>
      <c r="F9" s="431">
        <v>61</v>
      </c>
      <c r="G9" s="433" t="s">
        <v>216</v>
      </c>
      <c r="H9" s="436" t="s">
        <v>217</v>
      </c>
      <c r="I9" s="431"/>
      <c r="J9" s="431"/>
      <c r="K9" s="391">
        <v>5961</v>
      </c>
      <c r="L9" s="391">
        <v>5306</v>
      </c>
      <c r="M9" s="391">
        <v>655</v>
      </c>
      <c r="N9" s="365">
        <v>2018</v>
      </c>
      <c r="O9" s="430">
        <v>60</v>
      </c>
      <c r="P9" s="259">
        <v>1647</v>
      </c>
      <c r="Q9" s="310">
        <v>1482</v>
      </c>
      <c r="R9" s="310">
        <v>0</v>
      </c>
      <c r="S9" s="310">
        <v>165</v>
      </c>
      <c r="T9" s="39">
        <v>0</v>
      </c>
      <c r="U9" s="178"/>
    </row>
    <row r="10" spans="1:22" ht="26.25" customHeight="1" x14ac:dyDescent="0.2">
      <c r="A10" s="378"/>
      <c r="B10" s="378"/>
      <c r="C10" s="381"/>
      <c r="D10" s="378"/>
      <c r="E10" s="222">
        <v>6111</v>
      </c>
      <c r="F10" s="432"/>
      <c r="G10" s="434"/>
      <c r="H10" s="437"/>
      <c r="I10" s="438"/>
      <c r="J10" s="438"/>
      <c r="K10" s="385"/>
      <c r="L10" s="385"/>
      <c r="M10" s="385"/>
      <c r="N10" s="387"/>
      <c r="O10" s="385"/>
      <c r="P10" s="259">
        <v>3936</v>
      </c>
      <c r="Q10" s="310">
        <v>3542</v>
      </c>
      <c r="R10" s="310">
        <v>0</v>
      </c>
      <c r="S10" s="310">
        <v>394</v>
      </c>
      <c r="T10" s="39">
        <v>0</v>
      </c>
      <c r="U10" s="178"/>
    </row>
    <row r="11" spans="1:22" ht="26.25" customHeight="1" x14ac:dyDescent="0.2">
      <c r="A11" s="378"/>
      <c r="B11" s="378"/>
      <c r="C11" s="381"/>
      <c r="D11" s="378"/>
      <c r="E11" s="222">
        <v>5137</v>
      </c>
      <c r="F11" s="431">
        <v>51</v>
      </c>
      <c r="G11" s="434"/>
      <c r="H11" s="437"/>
      <c r="I11" s="438"/>
      <c r="J11" s="438"/>
      <c r="K11" s="385"/>
      <c r="L11" s="385"/>
      <c r="M11" s="385"/>
      <c r="N11" s="387"/>
      <c r="O11" s="385"/>
      <c r="P11" s="259">
        <v>251</v>
      </c>
      <c r="Q11" s="310">
        <v>0</v>
      </c>
      <c r="R11" s="310">
        <v>226</v>
      </c>
      <c r="S11" s="310">
        <v>25</v>
      </c>
      <c r="T11" s="39">
        <v>0</v>
      </c>
      <c r="U11" s="178"/>
    </row>
    <row r="12" spans="1:22" ht="26.25" customHeight="1" x14ac:dyDescent="0.2">
      <c r="A12" s="379"/>
      <c r="B12" s="379"/>
      <c r="C12" s="382"/>
      <c r="D12" s="379"/>
      <c r="E12" s="222">
        <v>5169</v>
      </c>
      <c r="F12" s="432"/>
      <c r="G12" s="435"/>
      <c r="H12" s="421"/>
      <c r="I12" s="432"/>
      <c r="J12" s="432"/>
      <c r="K12" s="386"/>
      <c r="L12" s="386"/>
      <c r="M12" s="386"/>
      <c r="N12" s="396"/>
      <c r="O12" s="386"/>
      <c r="P12" s="259">
        <v>68</v>
      </c>
      <c r="Q12" s="310">
        <v>0</v>
      </c>
      <c r="R12" s="310">
        <v>2</v>
      </c>
      <c r="S12" s="310">
        <v>66</v>
      </c>
      <c r="T12" s="39">
        <v>0</v>
      </c>
      <c r="U12" s="178"/>
    </row>
    <row r="13" spans="1:22" ht="35.25" customHeight="1" x14ac:dyDescent="0.2">
      <c r="A13" s="320" t="s">
        <v>413</v>
      </c>
      <c r="B13" s="321"/>
      <c r="C13" s="321"/>
      <c r="D13" s="321"/>
      <c r="E13" s="321"/>
      <c r="F13" s="321"/>
      <c r="G13" s="321"/>
      <c r="H13" s="321"/>
      <c r="I13" s="321"/>
      <c r="J13" s="321"/>
      <c r="K13" s="23">
        <f t="shared" ref="K13:M13" si="2">SUM(K9:K12)</f>
        <v>5961</v>
      </c>
      <c r="L13" s="23">
        <f t="shared" si="2"/>
        <v>5306</v>
      </c>
      <c r="M13" s="23">
        <f t="shared" si="2"/>
        <v>655</v>
      </c>
      <c r="N13" s="23"/>
      <c r="O13" s="23">
        <f t="shared" ref="O13:T13" si="3">SUM(O9:O12)</f>
        <v>60</v>
      </c>
      <c r="P13" s="23">
        <f t="shared" si="3"/>
        <v>5902</v>
      </c>
      <c r="Q13" s="23">
        <f t="shared" si="3"/>
        <v>5024</v>
      </c>
      <c r="R13" s="23">
        <f t="shared" si="3"/>
        <v>228</v>
      </c>
      <c r="S13" s="23">
        <f t="shared" si="3"/>
        <v>650</v>
      </c>
      <c r="T13" s="22">
        <f t="shared" si="3"/>
        <v>0</v>
      </c>
      <c r="U13" s="21"/>
    </row>
    <row r="14" spans="1:22" s="3" customFormat="1" x14ac:dyDescent="0.2">
      <c r="A14" s="4"/>
      <c r="B14" s="4"/>
      <c r="C14" s="4"/>
      <c r="D14" s="4"/>
      <c r="E14" s="4"/>
      <c r="F14" s="4"/>
      <c r="G14" s="20"/>
      <c r="H14" s="4"/>
      <c r="I14" s="19"/>
      <c r="J14" s="18"/>
      <c r="K14" s="17"/>
      <c r="L14" s="17"/>
      <c r="M14" s="17"/>
      <c r="N14" s="16"/>
      <c r="O14" s="16"/>
      <c r="U14" s="2"/>
      <c r="V14" s="1"/>
    </row>
    <row r="15" spans="1:22" s="3" customFormat="1" x14ac:dyDescent="0.2">
      <c r="A15" s="4"/>
      <c r="B15" s="4"/>
      <c r="C15" s="4"/>
      <c r="D15" s="4"/>
      <c r="E15" s="4"/>
      <c r="F15" s="4"/>
      <c r="G15" s="4"/>
      <c r="H15" s="4"/>
      <c r="I15" s="15"/>
      <c r="J15" s="6"/>
      <c r="K15" s="5"/>
      <c r="L15" s="5"/>
      <c r="M15" s="5"/>
      <c r="U15" s="2"/>
      <c r="V15" s="1"/>
    </row>
    <row r="16" spans="1:22" s="3" customFormat="1" x14ac:dyDescent="0.2">
      <c r="A16" s="4"/>
      <c r="B16" s="4"/>
      <c r="C16" s="4"/>
      <c r="D16" s="4"/>
      <c r="E16" s="4"/>
      <c r="F16" s="4"/>
      <c r="G16" s="4"/>
      <c r="H16" s="4"/>
      <c r="I16" s="15"/>
      <c r="J16" s="6"/>
      <c r="K16" s="5"/>
      <c r="L16" s="5"/>
      <c r="M16" s="5"/>
      <c r="U16" s="2"/>
      <c r="V16" s="1"/>
    </row>
    <row r="17" spans="1:22" s="7" customFormat="1" ht="15" x14ac:dyDescent="0.2">
      <c r="A17" s="13"/>
      <c r="B17" s="13"/>
      <c r="C17" s="13"/>
      <c r="D17" s="14"/>
      <c r="E17" s="13"/>
      <c r="F17" s="13"/>
      <c r="G17" s="13"/>
      <c r="H17" s="13"/>
      <c r="I17" s="12"/>
      <c r="J17" s="11"/>
      <c r="K17" s="10"/>
      <c r="L17" s="10"/>
      <c r="M17" s="10"/>
      <c r="U17" s="9"/>
      <c r="V17" s="8"/>
    </row>
    <row r="18" spans="1:22" s="3" customFormat="1" x14ac:dyDescent="0.2">
      <c r="A18" s="4"/>
      <c r="B18" s="4"/>
      <c r="C18" s="4"/>
      <c r="D18" s="4"/>
      <c r="E18" s="4"/>
      <c r="F18" s="4"/>
      <c r="G18" s="4"/>
      <c r="H18" s="4"/>
      <c r="I18" s="1"/>
      <c r="J18" s="6"/>
      <c r="K18" s="5"/>
      <c r="L18" s="5"/>
      <c r="M18" s="5"/>
      <c r="U18" s="2"/>
      <c r="V18" s="1"/>
    </row>
    <row r="19" spans="1:22" s="3" customFormat="1" x14ac:dyDescent="0.2">
      <c r="A19" s="4"/>
      <c r="B19" s="4"/>
      <c r="C19" s="4"/>
      <c r="D19" s="4"/>
      <c r="E19" s="4"/>
      <c r="F19" s="4"/>
      <c r="G19" s="4"/>
      <c r="H19" s="4"/>
      <c r="I19" s="1"/>
      <c r="J19" s="6"/>
      <c r="K19" s="5"/>
      <c r="L19" s="5"/>
      <c r="M19" s="5"/>
      <c r="U19" s="2"/>
      <c r="V19" s="1"/>
    </row>
    <row r="20" spans="1:22" s="3" customFormat="1" x14ac:dyDescent="0.2">
      <c r="A20" s="4"/>
      <c r="B20" s="4"/>
      <c r="C20" s="4"/>
      <c r="D20" s="4"/>
      <c r="E20" s="4"/>
      <c r="F20" s="4"/>
      <c r="G20" s="4"/>
      <c r="H20" s="4"/>
      <c r="I20" s="1"/>
      <c r="J20" s="6"/>
      <c r="K20" s="5"/>
      <c r="L20" s="5"/>
      <c r="M20" s="5"/>
      <c r="U20" s="2"/>
      <c r="V20" s="1"/>
    </row>
    <row r="21" spans="1:22" s="3" customFormat="1" x14ac:dyDescent="0.2">
      <c r="A21" s="4"/>
      <c r="B21" s="4"/>
      <c r="C21" s="4"/>
      <c r="D21" s="4"/>
      <c r="E21" s="4"/>
      <c r="F21" s="4"/>
      <c r="G21" s="4"/>
      <c r="H21" s="4"/>
      <c r="I21" s="1"/>
      <c r="J21" s="6"/>
      <c r="K21" s="5"/>
      <c r="L21" s="5"/>
      <c r="M21" s="5"/>
      <c r="U21" s="2"/>
      <c r="V21" s="1"/>
    </row>
    <row r="22" spans="1:22" s="3" customFormat="1" x14ac:dyDescent="0.2">
      <c r="A22" s="4"/>
      <c r="B22" s="4"/>
      <c r="C22" s="4"/>
      <c r="D22" s="4"/>
      <c r="E22" s="4"/>
      <c r="F22" s="4"/>
      <c r="G22" s="4"/>
      <c r="H22" s="4"/>
      <c r="I22" s="1"/>
      <c r="J22" s="6"/>
      <c r="K22" s="5"/>
      <c r="L22" s="5"/>
      <c r="M22" s="5"/>
      <c r="U22" s="2"/>
      <c r="V22" s="1"/>
    </row>
    <row r="23" spans="1:22" s="3" customFormat="1" x14ac:dyDescent="0.2">
      <c r="A23" s="4"/>
      <c r="B23" s="4"/>
      <c r="C23" s="4"/>
      <c r="D23" s="4"/>
      <c r="E23" s="4"/>
      <c r="F23" s="4"/>
      <c r="G23" s="4"/>
      <c r="H23" s="4"/>
      <c r="I23" s="1"/>
      <c r="J23" s="6"/>
      <c r="K23" s="5"/>
      <c r="L23" s="5"/>
      <c r="M23" s="5"/>
      <c r="U23" s="2"/>
      <c r="V23" s="1"/>
    </row>
    <row r="24" spans="1:22" s="3" customFormat="1" x14ac:dyDescent="0.2">
      <c r="A24" s="4"/>
      <c r="B24" s="4"/>
      <c r="C24" s="4"/>
      <c r="D24" s="4"/>
      <c r="E24" s="4"/>
      <c r="F24" s="4"/>
      <c r="G24" s="4"/>
      <c r="H24" s="4"/>
      <c r="I24" s="1"/>
      <c r="J24" s="6"/>
      <c r="K24" s="5"/>
      <c r="L24" s="5"/>
      <c r="M24" s="5"/>
      <c r="U24" s="2"/>
      <c r="V24" s="1"/>
    </row>
    <row r="25" spans="1:22" s="3" customFormat="1" x14ac:dyDescent="0.2">
      <c r="A25" s="4"/>
      <c r="B25" s="4"/>
      <c r="C25" s="4"/>
      <c r="D25" s="4"/>
      <c r="E25" s="4"/>
      <c r="F25" s="4"/>
      <c r="G25" s="4"/>
      <c r="H25" s="4"/>
      <c r="I25" s="1"/>
      <c r="J25" s="6"/>
      <c r="K25" s="5"/>
      <c r="L25" s="5"/>
      <c r="M25" s="5"/>
      <c r="U25" s="2"/>
      <c r="V25" s="1"/>
    </row>
    <row r="26" spans="1:22" s="3" customFormat="1" x14ac:dyDescent="0.2">
      <c r="A26" s="4"/>
      <c r="B26" s="4"/>
      <c r="C26" s="4"/>
      <c r="D26" s="4"/>
      <c r="E26" s="4"/>
      <c r="F26" s="4"/>
      <c r="G26" s="4"/>
      <c r="H26" s="4"/>
      <c r="I26" s="1"/>
      <c r="J26" s="6"/>
      <c r="K26" s="5"/>
      <c r="L26" s="5"/>
      <c r="M26" s="5"/>
      <c r="U26" s="2"/>
      <c r="V26" s="1"/>
    </row>
    <row r="27" spans="1:22" s="3" customFormat="1" x14ac:dyDescent="0.2">
      <c r="A27" s="4"/>
      <c r="B27" s="4"/>
      <c r="C27" s="4"/>
      <c r="D27" s="4"/>
      <c r="E27" s="4"/>
      <c r="F27" s="4"/>
      <c r="G27" s="4"/>
      <c r="H27" s="4"/>
      <c r="I27" s="1"/>
      <c r="J27" s="6"/>
      <c r="K27" s="5"/>
      <c r="L27" s="5"/>
      <c r="M27" s="5"/>
      <c r="U27" s="2"/>
      <c r="V27" s="1"/>
    </row>
    <row r="28" spans="1:22" s="3" customFormat="1" x14ac:dyDescent="0.2">
      <c r="A28" s="4"/>
      <c r="B28" s="4"/>
      <c r="C28" s="4"/>
      <c r="D28" s="4"/>
      <c r="E28" s="4"/>
      <c r="F28" s="4"/>
      <c r="G28" s="4"/>
      <c r="H28" s="4"/>
      <c r="I28" s="1"/>
      <c r="J28" s="6"/>
      <c r="K28" s="5"/>
      <c r="L28" s="5"/>
      <c r="M28" s="5"/>
      <c r="U28" s="2"/>
      <c r="V28" s="1"/>
    </row>
    <row r="29" spans="1:22" s="3" customFormat="1" x14ac:dyDescent="0.2">
      <c r="A29" s="4"/>
      <c r="B29" s="4"/>
      <c r="C29" s="4"/>
      <c r="D29" s="4"/>
      <c r="E29" s="4"/>
      <c r="F29" s="4"/>
      <c r="G29" s="4"/>
      <c r="H29" s="4"/>
      <c r="I29" s="1"/>
      <c r="J29" s="6"/>
      <c r="K29" s="5"/>
      <c r="L29" s="5"/>
      <c r="M29" s="5"/>
      <c r="U29" s="2"/>
      <c r="V29" s="1"/>
    </row>
    <row r="30" spans="1:22" s="3" customFormat="1" x14ac:dyDescent="0.2">
      <c r="A30" s="4"/>
      <c r="B30" s="4"/>
      <c r="C30" s="4"/>
      <c r="D30" s="4"/>
      <c r="E30" s="4"/>
      <c r="F30" s="4"/>
      <c r="G30" s="4"/>
      <c r="H30" s="4"/>
      <c r="I30" s="1"/>
      <c r="J30" s="6"/>
      <c r="K30" s="5"/>
      <c r="L30" s="5"/>
      <c r="M30" s="5"/>
      <c r="U30" s="2"/>
      <c r="V30" s="1"/>
    </row>
    <row r="31" spans="1:22" s="3" customFormat="1" x14ac:dyDescent="0.2">
      <c r="A31" s="4"/>
      <c r="B31" s="4"/>
      <c r="C31" s="4"/>
      <c r="D31" s="4"/>
      <c r="E31" s="4"/>
      <c r="F31" s="4"/>
      <c r="G31" s="4"/>
      <c r="H31" s="4"/>
      <c r="I31" s="1"/>
      <c r="J31" s="6"/>
      <c r="K31" s="5"/>
      <c r="L31" s="5"/>
      <c r="M31" s="5"/>
      <c r="U31" s="2"/>
      <c r="V31" s="1"/>
    </row>
    <row r="32" spans="1:22" s="3" customFormat="1" x14ac:dyDescent="0.2">
      <c r="A32" s="4"/>
      <c r="B32" s="4"/>
      <c r="C32" s="4"/>
      <c r="D32" s="4"/>
      <c r="E32" s="4"/>
      <c r="F32" s="4"/>
      <c r="G32" s="4"/>
      <c r="H32" s="4"/>
      <c r="I32" s="1"/>
      <c r="J32" s="6"/>
      <c r="K32" s="5"/>
      <c r="L32" s="5"/>
      <c r="M32" s="5"/>
      <c r="U32" s="2"/>
      <c r="V32" s="1"/>
    </row>
    <row r="33" spans="1:22" s="3" customFormat="1" x14ac:dyDescent="0.2">
      <c r="A33" s="4"/>
      <c r="B33" s="4"/>
      <c r="C33" s="4"/>
      <c r="D33" s="4"/>
      <c r="E33" s="4"/>
      <c r="F33" s="4"/>
      <c r="G33" s="4"/>
      <c r="H33" s="4"/>
      <c r="I33" s="1"/>
      <c r="J33" s="6"/>
      <c r="K33" s="5"/>
      <c r="L33" s="5"/>
      <c r="M33" s="5"/>
      <c r="U33" s="2"/>
      <c r="V33" s="1"/>
    </row>
    <row r="34" spans="1:22" s="3" customFormat="1" x14ac:dyDescent="0.2">
      <c r="A34" s="4"/>
      <c r="B34" s="4"/>
      <c r="C34" s="4"/>
      <c r="D34" s="4"/>
      <c r="E34" s="4"/>
      <c r="F34" s="4"/>
      <c r="G34" s="4"/>
      <c r="H34" s="4"/>
      <c r="I34" s="1"/>
      <c r="J34" s="6"/>
      <c r="K34" s="5"/>
      <c r="L34" s="5"/>
      <c r="M34" s="5"/>
      <c r="U34" s="2"/>
      <c r="V34" s="1"/>
    </row>
    <row r="35" spans="1:22" s="3" customFormat="1" x14ac:dyDescent="0.2">
      <c r="A35" s="4"/>
      <c r="B35" s="4"/>
      <c r="C35" s="4"/>
      <c r="D35" s="4"/>
      <c r="E35" s="4"/>
      <c r="F35" s="4"/>
      <c r="G35" s="4"/>
      <c r="H35" s="4"/>
      <c r="I35" s="1"/>
      <c r="J35" s="4"/>
      <c r="K35" s="5"/>
      <c r="L35" s="5"/>
      <c r="M35" s="5"/>
      <c r="U35" s="2"/>
      <c r="V35" s="1"/>
    </row>
    <row r="36" spans="1:22" s="3" customFormat="1" x14ac:dyDescent="0.2">
      <c r="A36" s="4"/>
      <c r="B36" s="4"/>
      <c r="C36" s="4"/>
      <c r="D36" s="4"/>
      <c r="E36" s="4"/>
      <c r="F36" s="4"/>
      <c r="G36" s="4"/>
      <c r="H36" s="4"/>
      <c r="I36" s="1"/>
      <c r="J36" s="4"/>
      <c r="K36" s="5"/>
      <c r="L36" s="5"/>
      <c r="M36" s="5"/>
      <c r="U36" s="2"/>
      <c r="V36" s="1"/>
    </row>
    <row r="37" spans="1:22" s="3" customFormat="1" x14ac:dyDescent="0.2">
      <c r="A37" s="4"/>
      <c r="B37" s="4"/>
      <c r="C37" s="4"/>
      <c r="D37" s="4"/>
      <c r="E37" s="4"/>
      <c r="F37" s="4"/>
      <c r="G37" s="4"/>
      <c r="H37" s="4"/>
      <c r="I37" s="1"/>
      <c r="J37" s="4"/>
      <c r="K37" s="5"/>
      <c r="L37" s="5"/>
      <c r="M37" s="5"/>
      <c r="U37" s="2"/>
      <c r="V37" s="1"/>
    </row>
    <row r="38" spans="1:22" s="3" customFormat="1" x14ac:dyDescent="0.2">
      <c r="A38" s="4"/>
      <c r="B38" s="4"/>
      <c r="C38" s="4"/>
      <c r="D38" s="4"/>
      <c r="E38" s="4"/>
      <c r="F38" s="4"/>
      <c r="G38" s="4"/>
      <c r="H38" s="4"/>
      <c r="I38" s="1"/>
      <c r="J38" s="4"/>
      <c r="K38" s="5"/>
      <c r="L38" s="5"/>
      <c r="M38" s="5"/>
      <c r="U38" s="2"/>
      <c r="V38" s="1"/>
    </row>
    <row r="39" spans="1:22" s="3" customFormat="1" x14ac:dyDescent="0.2">
      <c r="A39" s="4"/>
      <c r="B39" s="4"/>
      <c r="C39" s="4"/>
      <c r="D39" s="4"/>
      <c r="E39" s="4"/>
      <c r="F39" s="4"/>
      <c r="G39" s="4"/>
      <c r="H39" s="4"/>
      <c r="I39" s="1"/>
      <c r="J39" s="4"/>
      <c r="K39" s="5"/>
      <c r="L39" s="5"/>
      <c r="M39" s="5"/>
      <c r="U39" s="2"/>
      <c r="V39" s="1"/>
    </row>
    <row r="40" spans="1:22" s="3" customFormat="1" x14ac:dyDescent="0.2">
      <c r="A40" s="4"/>
      <c r="B40" s="4"/>
      <c r="C40" s="4"/>
      <c r="D40" s="4"/>
      <c r="E40" s="4"/>
      <c r="F40" s="4"/>
      <c r="G40" s="4"/>
      <c r="H40" s="4"/>
      <c r="I40" s="1"/>
      <c r="J40" s="4"/>
      <c r="K40" s="5"/>
      <c r="L40" s="5"/>
      <c r="M40" s="5"/>
      <c r="U40" s="2"/>
      <c r="V40" s="1"/>
    </row>
    <row r="41" spans="1:22" s="3" customFormat="1" x14ac:dyDescent="0.2">
      <c r="A41" s="4"/>
      <c r="B41" s="4"/>
      <c r="C41" s="4"/>
      <c r="D41" s="4"/>
      <c r="E41" s="4"/>
      <c r="F41" s="4"/>
      <c r="G41" s="4"/>
      <c r="H41" s="4"/>
      <c r="I41" s="1"/>
      <c r="J41" s="4"/>
      <c r="K41" s="5"/>
      <c r="L41" s="5"/>
      <c r="M41" s="5"/>
      <c r="U41" s="2"/>
      <c r="V41" s="1"/>
    </row>
    <row r="42" spans="1:22" s="3" customFormat="1" x14ac:dyDescent="0.2">
      <c r="A42" s="4"/>
      <c r="B42" s="4"/>
      <c r="C42" s="4"/>
      <c r="D42" s="4"/>
      <c r="E42" s="4"/>
      <c r="F42" s="4"/>
      <c r="G42" s="4"/>
      <c r="H42" s="4"/>
      <c r="I42" s="1"/>
      <c r="J42" s="4"/>
      <c r="K42" s="5"/>
      <c r="L42" s="5"/>
      <c r="M42" s="5"/>
      <c r="U42" s="2"/>
      <c r="V42" s="1"/>
    </row>
    <row r="43" spans="1:22" s="3" customFormat="1" x14ac:dyDescent="0.2">
      <c r="A43" s="4"/>
      <c r="B43" s="4"/>
      <c r="C43" s="4"/>
      <c r="D43" s="4"/>
      <c r="E43" s="4"/>
      <c r="F43" s="4"/>
      <c r="G43" s="4"/>
      <c r="H43" s="4"/>
      <c r="I43" s="1"/>
      <c r="J43" s="4"/>
      <c r="K43" s="5"/>
      <c r="L43" s="5"/>
      <c r="M43" s="5"/>
      <c r="U43" s="2"/>
      <c r="V43" s="1"/>
    </row>
    <row r="44" spans="1:22" s="3" customFormat="1" x14ac:dyDescent="0.2">
      <c r="A44" s="4"/>
      <c r="B44" s="4"/>
      <c r="C44" s="4"/>
      <c r="D44" s="4"/>
      <c r="E44" s="4"/>
      <c r="F44" s="4"/>
      <c r="G44" s="4"/>
      <c r="H44" s="4"/>
      <c r="I44" s="1"/>
      <c r="J44" s="4"/>
      <c r="K44" s="5"/>
      <c r="L44" s="5"/>
      <c r="M44" s="5"/>
      <c r="U44" s="2"/>
      <c r="V44" s="1"/>
    </row>
    <row r="45" spans="1:22" s="3" customFormat="1" x14ac:dyDescent="0.2">
      <c r="A45" s="4"/>
      <c r="B45" s="4"/>
      <c r="C45" s="4"/>
      <c r="D45" s="4"/>
      <c r="E45" s="4"/>
      <c r="F45" s="4"/>
      <c r="G45" s="4"/>
      <c r="H45" s="4"/>
      <c r="I45" s="1"/>
      <c r="J45" s="4"/>
      <c r="K45" s="5"/>
      <c r="L45" s="5"/>
      <c r="M45" s="5"/>
      <c r="U45" s="2"/>
      <c r="V45" s="1"/>
    </row>
    <row r="46" spans="1:22" s="3" customFormat="1" x14ac:dyDescent="0.2">
      <c r="A46" s="1"/>
      <c r="B46" s="1"/>
      <c r="C46" s="1"/>
      <c r="D46" s="1"/>
      <c r="E46" s="1"/>
      <c r="F46" s="1"/>
      <c r="G46" s="1"/>
      <c r="H46" s="1"/>
      <c r="I46" s="1"/>
      <c r="J46" s="4"/>
      <c r="K46" s="5"/>
      <c r="L46" s="5"/>
      <c r="M46" s="5"/>
      <c r="U46" s="2"/>
      <c r="V46" s="1"/>
    </row>
    <row r="47" spans="1:22" s="3" customFormat="1" x14ac:dyDescent="0.2">
      <c r="A47" s="1"/>
      <c r="B47" s="1"/>
      <c r="C47" s="1"/>
      <c r="D47" s="1"/>
      <c r="E47" s="1"/>
      <c r="F47" s="1"/>
      <c r="G47" s="1"/>
      <c r="H47" s="1"/>
      <c r="I47" s="1"/>
      <c r="J47" s="4"/>
      <c r="K47" s="5"/>
      <c r="L47" s="5"/>
      <c r="M47" s="5"/>
      <c r="U47" s="2"/>
      <c r="V47" s="1"/>
    </row>
    <row r="48" spans="1:22" s="3" customFormat="1" x14ac:dyDescent="0.2">
      <c r="A48" s="1"/>
      <c r="B48" s="1"/>
      <c r="C48" s="1"/>
      <c r="D48" s="1"/>
      <c r="E48" s="1"/>
      <c r="F48" s="1"/>
      <c r="G48" s="1"/>
      <c r="H48" s="1"/>
      <c r="I48" s="1"/>
      <c r="J48" s="4"/>
      <c r="K48" s="5"/>
      <c r="L48" s="5"/>
      <c r="M48" s="5"/>
      <c r="U48" s="2"/>
      <c r="V48" s="1"/>
    </row>
    <row r="49" spans="1:22" s="3" customFormat="1" x14ac:dyDescent="0.2">
      <c r="A49" s="1"/>
      <c r="B49" s="1"/>
      <c r="C49" s="1"/>
      <c r="D49" s="1"/>
      <c r="E49" s="1"/>
      <c r="F49" s="1"/>
      <c r="G49" s="1"/>
      <c r="H49" s="1"/>
      <c r="I49" s="1"/>
      <c r="J49" s="4"/>
      <c r="K49" s="5"/>
      <c r="L49" s="5"/>
      <c r="M49" s="5"/>
      <c r="U49" s="2"/>
      <c r="V49" s="1"/>
    </row>
    <row r="50" spans="1:22" s="3" customFormat="1" x14ac:dyDescent="0.2">
      <c r="A50" s="1"/>
      <c r="B50" s="1"/>
      <c r="C50" s="1"/>
      <c r="D50" s="1"/>
      <c r="E50" s="1"/>
      <c r="F50" s="1"/>
      <c r="G50" s="1"/>
      <c r="H50" s="1"/>
      <c r="I50" s="1"/>
      <c r="J50" s="4"/>
      <c r="K50" s="5"/>
      <c r="L50" s="5"/>
      <c r="M50" s="5"/>
      <c r="U50" s="2"/>
      <c r="V50" s="1"/>
    </row>
    <row r="51" spans="1:22" s="3" customFormat="1" x14ac:dyDescent="0.2">
      <c r="A51" s="1"/>
      <c r="B51" s="1"/>
      <c r="C51" s="1"/>
      <c r="D51" s="1"/>
      <c r="E51" s="1"/>
      <c r="F51" s="1"/>
      <c r="G51" s="1"/>
      <c r="H51" s="1"/>
      <c r="I51" s="1"/>
      <c r="J51" s="4"/>
      <c r="K51" s="5"/>
      <c r="L51" s="5"/>
      <c r="M51" s="5"/>
      <c r="U51" s="2"/>
      <c r="V51" s="1"/>
    </row>
    <row r="52" spans="1:22" s="3" customFormat="1" x14ac:dyDescent="0.2">
      <c r="A52" s="1"/>
      <c r="B52" s="1"/>
      <c r="C52" s="1"/>
      <c r="D52" s="1"/>
      <c r="E52" s="1"/>
      <c r="F52" s="1"/>
      <c r="G52" s="1"/>
      <c r="H52" s="1"/>
      <c r="I52" s="1"/>
      <c r="J52" s="4"/>
      <c r="K52" s="5"/>
      <c r="L52" s="5"/>
      <c r="M52" s="5"/>
      <c r="U52" s="2"/>
      <c r="V52" s="1"/>
    </row>
    <row r="53" spans="1:22" s="3" customFormat="1" x14ac:dyDescent="0.2">
      <c r="A53" s="1"/>
      <c r="B53" s="1"/>
      <c r="C53" s="1"/>
      <c r="D53" s="1"/>
      <c r="E53" s="1"/>
      <c r="F53" s="1"/>
      <c r="G53" s="1"/>
      <c r="H53" s="1"/>
      <c r="I53" s="1"/>
      <c r="J53" s="4"/>
      <c r="K53" s="5"/>
      <c r="L53" s="5"/>
      <c r="M53" s="5"/>
      <c r="U53" s="2"/>
      <c r="V53" s="1"/>
    </row>
    <row r="54" spans="1:22" s="3" customFormat="1" x14ac:dyDescent="0.2">
      <c r="A54" s="1"/>
      <c r="B54" s="1"/>
      <c r="C54" s="1"/>
      <c r="D54" s="1"/>
      <c r="E54" s="1"/>
      <c r="F54" s="1"/>
      <c r="G54" s="1"/>
      <c r="H54" s="1"/>
      <c r="I54" s="1"/>
      <c r="J54" s="4"/>
      <c r="K54" s="5"/>
      <c r="L54" s="5"/>
      <c r="M54" s="5"/>
      <c r="U54" s="2"/>
      <c r="V54" s="1"/>
    </row>
    <row r="55" spans="1:22" s="3" customFormat="1" x14ac:dyDescent="0.2">
      <c r="A55" s="1"/>
      <c r="B55" s="1"/>
      <c r="C55" s="1"/>
      <c r="D55" s="1"/>
      <c r="E55" s="1"/>
      <c r="F55" s="1"/>
      <c r="G55" s="1"/>
      <c r="H55" s="1"/>
      <c r="I55" s="1"/>
      <c r="J55" s="4"/>
      <c r="K55" s="5"/>
      <c r="L55" s="5"/>
      <c r="M55" s="5"/>
      <c r="U55" s="2"/>
      <c r="V55" s="1"/>
    </row>
    <row r="56" spans="1:22" s="3" customFormat="1" x14ac:dyDescent="0.2">
      <c r="A56" s="1"/>
      <c r="B56" s="1"/>
      <c r="C56" s="1"/>
      <c r="D56" s="1"/>
      <c r="E56" s="1"/>
      <c r="F56" s="1"/>
      <c r="G56" s="1"/>
      <c r="H56" s="1"/>
      <c r="I56" s="1"/>
      <c r="J56" s="4"/>
      <c r="K56" s="5"/>
      <c r="L56" s="5"/>
      <c r="M56" s="5"/>
      <c r="U56" s="2"/>
      <c r="V56" s="1"/>
    </row>
    <row r="57" spans="1:22" s="3" customFormat="1" x14ac:dyDescent="0.2">
      <c r="A57" s="1"/>
      <c r="B57" s="1"/>
      <c r="C57" s="1"/>
      <c r="D57" s="1"/>
      <c r="E57" s="1"/>
      <c r="F57" s="1"/>
      <c r="G57" s="1"/>
      <c r="H57" s="1"/>
      <c r="I57" s="1"/>
      <c r="J57" s="4"/>
      <c r="K57" s="5"/>
      <c r="L57" s="5"/>
      <c r="M57" s="5"/>
      <c r="U57" s="2"/>
      <c r="V57" s="1"/>
    </row>
    <row r="58" spans="1:22" s="3" customFormat="1" x14ac:dyDescent="0.2">
      <c r="A58" s="1"/>
      <c r="B58" s="1"/>
      <c r="C58" s="1"/>
      <c r="D58" s="1"/>
      <c r="E58" s="1"/>
      <c r="F58" s="1"/>
      <c r="G58" s="1"/>
      <c r="H58" s="1"/>
      <c r="I58" s="1"/>
      <c r="J58" s="4"/>
      <c r="K58" s="5"/>
      <c r="L58" s="5"/>
      <c r="M58" s="5"/>
      <c r="U58" s="2"/>
      <c r="V58" s="1"/>
    </row>
    <row r="59" spans="1:22" s="3" customFormat="1" x14ac:dyDescent="0.2">
      <c r="A59" s="1"/>
      <c r="B59" s="1"/>
      <c r="C59" s="1"/>
      <c r="D59" s="1"/>
      <c r="E59" s="1"/>
      <c r="F59" s="1"/>
      <c r="G59" s="1"/>
      <c r="H59" s="1"/>
      <c r="I59" s="1"/>
      <c r="J59" s="4"/>
      <c r="K59" s="5"/>
      <c r="L59" s="5"/>
      <c r="M59" s="5"/>
      <c r="U59" s="2"/>
      <c r="V59" s="1"/>
    </row>
    <row r="60" spans="1:22" s="3" customFormat="1" x14ac:dyDescent="0.2">
      <c r="A60" s="1"/>
      <c r="B60" s="1"/>
      <c r="C60" s="1"/>
      <c r="D60" s="1"/>
      <c r="E60" s="1"/>
      <c r="F60" s="1"/>
      <c r="G60" s="1"/>
      <c r="H60" s="1"/>
      <c r="I60" s="1"/>
      <c r="J60" s="4"/>
      <c r="K60" s="5"/>
      <c r="L60" s="5"/>
      <c r="M60" s="5"/>
      <c r="U60" s="2"/>
      <c r="V60" s="1"/>
    </row>
    <row r="61" spans="1:22" s="3" customFormat="1" x14ac:dyDescent="0.2">
      <c r="A61" s="1"/>
      <c r="B61" s="1"/>
      <c r="C61" s="1"/>
      <c r="D61" s="1"/>
      <c r="E61" s="1"/>
      <c r="F61" s="1"/>
      <c r="G61" s="1"/>
      <c r="H61" s="1"/>
      <c r="I61" s="1"/>
      <c r="J61" s="4"/>
      <c r="K61" s="5"/>
      <c r="L61" s="5"/>
      <c r="M61" s="5"/>
      <c r="U61" s="2"/>
      <c r="V61" s="1"/>
    </row>
    <row r="62" spans="1:22" s="3" customFormat="1" x14ac:dyDescent="0.2">
      <c r="A62" s="1"/>
      <c r="B62" s="1"/>
      <c r="C62" s="1"/>
      <c r="D62" s="1"/>
      <c r="E62" s="1"/>
      <c r="F62" s="1"/>
      <c r="G62" s="1"/>
      <c r="H62" s="1"/>
      <c r="I62" s="1"/>
      <c r="J62" s="4"/>
      <c r="K62" s="5"/>
      <c r="L62" s="5"/>
      <c r="M62" s="5"/>
      <c r="U62" s="2"/>
      <c r="V62" s="1"/>
    </row>
    <row r="63" spans="1:22" s="3" customFormat="1" x14ac:dyDescent="0.2">
      <c r="A63" s="1"/>
      <c r="B63" s="1"/>
      <c r="C63" s="1"/>
      <c r="D63" s="1"/>
      <c r="E63" s="1"/>
      <c r="F63" s="1"/>
      <c r="G63" s="1"/>
      <c r="H63" s="1"/>
      <c r="I63" s="1"/>
      <c r="J63" s="4"/>
      <c r="K63" s="5"/>
      <c r="L63" s="5"/>
      <c r="M63" s="5"/>
      <c r="U63" s="2"/>
      <c r="V63" s="1"/>
    </row>
    <row r="64" spans="1:22" s="3" customFormat="1" x14ac:dyDescent="0.2">
      <c r="A64" s="1"/>
      <c r="B64" s="1"/>
      <c r="C64" s="1"/>
      <c r="D64" s="1"/>
      <c r="E64" s="1"/>
      <c r="F64" s="1"/>
      <c r="G64" s="1"/>
      <c r="H64" s="1"/>
      <c r="I64" s="1"/>
      <c r="J64" s="4"/>
      <c r="K64" s="5"/>
      <c r="L64" s="5"/>
      <c r="M64" s="5"/>
      <c r="U64" s="2"/>
      <c r="V64" s="1"/>
    </row>
    <row r="65" spans="1:22" s="3" customFormat="1" x14ac:dyDescent="0.2">
      <c r="A65" s="1"/>
      <c r="B65" s="1"/>
      <c r="C65" s="1"/>
      <c r="D65" s="1"/>
      <c r="E65" s="1"/>
      <c r="F65" s="1"/>
      <c r="G65" s="1"/>
      <c r="H65" s="1"/>
      <c r="I65" s="1"/>
      <c r="J65" s="4"/>
      <c r="K65" s="5"/>
      <c r="L65" s="5"/>
      <c r="M65" s="5"/>
      <c r="U65" s="2"/>
      <c r="V65" s="1"/>
    </row>
    <row r="66" spans="1:22" s="3" customFormat="1" x14ac:dyDescent="0.2">
      <c r="A66" s="1"/>
      <c r="B66" s="1"/>
      <c r="C66" s="1"/>
      <c r="D66" s="1"/>
      <c r="E66" s="1"/>
      <c r="F66" s="1"/>
      <c r="G66" s="1"/>
      <c r="H66" s="1"/>
      <c r="I66" s="1"/>
      <c r="J66" s="4"/>
      <c r="K66" s="5"/>
      <c r="L66" s="5"/>
      <c r="M66" s="5"/>
      <c r="U66" s="2"/>
      <c r="V66" s="1"/>
    </row>
    <row r="67" spans="1:22" s="3" customFormat="1" x14ac:dyDescent="0.2">
      <c r="A67" s="1"/>
      <c r="B67" s="1"/>
      <c r="C67" s="1"/>
      <c r="D67" s="1"/>
      <c r="E67" s="1"/>
      <c r="F67" s="1"/>
      <c r="G67" s="1"/>
      <c r="H67" s="1"/>
      <c r="I67" s="1"/>
      <c r="J67" s="4"/>
      <c r="K67" s="5"/>
      <c r="L67" s="5"/>
      <c r="M67" s="5"/>
      <c r="U67" s="2"/>
      <c r="V67" s="1"/>
    </row>
    <row r="68" spans="1:22" s="3" customFormat="1" x14ac:dyDescent="0.2">
      <c r="A68" s="1"/>
      <c r="B68" s="1"/>
      <c r="C68" s="1"/>
      <c r="D68" s="1"/>
      <c r="E68" s="1"/>
      <c r="F68" s="1"/>
      <c r="G68" s="1"/>
      <c r="H68" s="1"/>
      <c r="I68" s="1"/>
      <c r="J68" s="4"/>
      <c r="K68" s="5"/>
      <c r="L68" s="5"/>
      <c r="M68" s="5"/>
      <c r="U68" s="2"/>
      <c r="V68" s="1"/>
    </row>
    <row r="69" spans="1:22" s="3" customFormat="1" x14ac:dyDescent="0.2">
      <c r="A69" s="1"/>
      <c r="B69" s="1"/>
      <c r="C69" s="1"/>
      <c r="D69" s="1"/>
      <c r="E69" s="1"/>
      <c r="F69" s="1"/>
      <c r="G69" s="1"/>
      <c r="H69" s="1"/>
      <c r="I69" s="1"/>
      <c r="J69" s="4"/>
      <c r="K69" s="5"/>
      <c r="L69" s="5"/>
      <c r="M69" s="5"/>
      <c r="U69" s="2"/>
      <c r="V69" s="1"/>
    </row>
    <row r="70" spans="1:22" s="3" customFormat="1" x14ac:dyDescent="0.2">
      <c r="A70" s="1"/>
      <c r="B70" s="1"/>
      <c r="C70" s="1"/>
      <c r="D70" s="1"/>
      <c r="E70" s="1"/>
      <c r="F70" s="1"/>
      <c r="G70" s="1"/>
      <c r="H70" s="1"/>
      <c r="I70" s="1"/>
      <c r="J70" s="4"/>
      <c r="K70" s="5"/>
      <c r="L70" s="5"/>
      <c r="M70" s="5"/>
      <c r="U70" s="2"/>
      <c r="V70" s="1"/>
    </row>
    <row r="71" spans="1:22" s="3" customFormat="1" x14ac:dyDescent="0.2">
      <c r="A71" s="1"/>
      <c r="B71" s="1"/>
      <c r="C71" s="1"/>
      <c r="D71" s="1"/>
      <c r="E71" s="1"/>
      <c r="F71" s="1"/>
      <c r="G71" s="1"/>
      <c r="H71" s="1"/>
      <c r="I71" s="1"/>
      <c r="J71" s="4"/>
      <c r="K71" s="5"/>
      <c r="L71" s="5"/>
      <c r="M71" s="5"/>
      <c r="U71" s="2"/>
      <c r="V71" s="1"/>
    </row>
    <row r="72" spans="1:22" s="3" customFormat="1" x14ac:dyDescent="0.2">
      <c r="A72" s="1"/>
      <c r="B72" s="1"/>
      <c r="C72" s="1"/>
      <c r="D72" s="1"/>
      <c r="E72" s="1"/>
      <c r="F72" s="1"/>
      <c r="G72" s="1"/>
      <c r="H72" s="1"/>
      <c r="I72" s="1"/>
      <c r="J72" s="4"/>
      <c r="K72" s="5"/>
      <c r="L72" s="5"/>
      <c r="M72" s="5"/>
      <c r="U72" s="2"/>
      <c r="V72" s="1"/>
    </row>
    <row r="73" spans="1:22" s="3" customFormat="1" x14ac:dyDescent="0.2">
      <c r="A73" s="1"/>
      <c r="B73" s="1"/>
      <c r="C73" s="1"/>
      <c r="D73" s="1"/>
      <c r="E73" s="1"/>
      <c r="F73" s="1"/>
      <c r="G73" s="1"/>
      <c r="H73" s="1"/>
      <c r="I73" s="1"/>
      <c r="J73" s="4"/>
      <c r="K73" s="5"/>
      <c r="L73" s="5"/>
      <c r="M73" s="5"/>
      <c r="U73" s="2"/>
      <c r="V73" s="1"/>
    </row>
    <row r="74" spans="1:22" s="3" customFormat="1" x14ac:dyDescent="0.2">
      <c r="A74" s="1"/>
      <c r="B74" s="1"/>
      <c r="C74" s="1"/>
      <c r="D74" s="1"/>
      <c r="E74" s="1"/>
      <c r="F74" s="1"/>
      <c r="G74" s="1"/>
      <c r="H74" s="1"/>
      <c r="I74" s="1"/>
      <c r="J74" s="4"/>
      <c r="K74" s="5"/>
      <c r="L74" s="5"/>
      <c r="M74" s="5"/>
      <c r="U74" s="2"/>
      <c r="V74" s="1"/>
    </row>
    <row r="75" spans="1:22" s="3" customFormat="1" x14ac:dyDescent="0.2">
      <c r="A75" s="1"/>
      <c r="B75" s="1"/>
      <c r="C75" s="1"/>
      <c r="D75" s="1"/>
      <c r="E75" s="1"/>
      <c r="F75" s="1"/>
      <c r="G75" s="1"/>
      <c r="H75" s="1"/>
      <c r="I75" s="1"/>
      <c r="J75" s="4"/>
      <c r="K75" s="5"/>
      <c r="L75" s="5"/>
      <c r="M75" s="5"/>
      <c r="U75" s="2"/>
      <c r="V75" s="1"/>
    </row>
    <row r="76" spans="1:22" s="3" customFormat="1" x14ac:dyDescent="0.2">
      <c r="A76" s="1"/>
      <c r="B76" s="1"/>
      <c r="C76" s="1"/>
      <c r="D76" s="1"/>
      <c r="E76" s="1"/>
      <c r="F76" s="1"/>
      <c r="G76" s="1"/>
      <c r="H76" s="1"/>
      <c r="I76" s="1"/>
      <c r="J76" s="4"/>
      <c r="K76" s="5"/>
      <c r="L76" s="5"/>
      <c r="M76" s="5"/>
      <c r="U76" s="2"/>
      <c r="V76" s="1"/>
    </row>
    <row r="77" spans="1:22" s="3" customFormat="1" x14ac:dyDescent="0.2">
      <c r="A77" s="1"/>
      <c r="B77" s="1"/>
      <c r="C77" s="1"/>
      <c r="D77" s="1"/>
      <c r="E77" s="1"/>
      <c r="F77" s="1"/>
      <c r="G77" s="1"/>
      <c r="H77" s="1"/>
      <c r="I77" s="1"/>
      <c r="J77" s="4"/>
      <c r="K77" s="5"/>
      <c r="L77" s="5"/>
      <c r="M77" s="5"/>
      <c r="U77" s="2"/>
      <c r="V77" s="1"/>
    </row>
    <row r="78" spans="1:22" s="3" customFormat="1" x14ac:dyDescent="0.2">
      <c r="A78" s="1"/>
      <c r="B78" s="1"/>
      <c r="C78" s="1"/>
      <c r="D78" s="1"/>
      <c r="E78" s="1"/>
      <c r="F78" s="1"/>
      <c r="G78" s="1"/>
      <c r="H78" s="1"/>
      <c r="I78" s="1"/>
      <c r="J78" s="4"/>
      <c r="K78" s="5"/>
      <c r="L78" s="5"/>
      <c r="M78" s="5"/>
      <c r="U78" s="2"/>
      <c r="V78" s="1"/>
    </row>
    <row r="79" spans="1:22" s="3" customFormat="1" x14ac:dyDescent="0.2">
      <c r="A79" s="1"/>
      <c r="B79" s="1"/>
      <c r="C79" s="1"/>
      <c r="D79" s="1"/>
      <c r="E79" s="1"/>
      <c r="F79" s="1"/>
      <c r="G79" s="1"/>
      <c r="H79" s="1"/>
      <c r="I79" s="1"/>
      <c r="J79" s="4"/>
      <c r="K79" s="5"/>
      <c r="L79" s="5"/>
      <c r="M79" s="5"/>
      <c r="U79" s="2"/>
      <c r="V79" s="1"/>
    </row>
    <row r="80" spans="1:22" s="3" customFormat="1" x14ac:dyDescent="0.2">
      <c r="A80" s="1"/>
      <c r="B80" s="1"/>
      <c r="C80" s="1"/>
      <c r="D80" s="1"/>
      <c r="E80" s="1"/>
      <c r="F80" s="1"/>
      <c r="G80" s="1"/>
      <c r="H80" s="1"/>
      <c r="I80" s="1"/>
      <c r="J80" s="4"/>
      <c r="K80" s="5"/>
      <c r="L80" s="5"/>
      <c r="M80" s="5"/>
      <c r="U80" s="2"/>
      <c r="V80" s="1"/>
    </row>
    <row r="81" spans="1:22" s="3" customFormat="1" x14ac:dyDescent="0.2">
      <c r="A81" s="1"/>
      <c r="B81" s="1"/>
      <c r="C81" s="1"/>
      <c r="D81" s="1"/>
      <c r="E81" s="1"/>
      <c r="F81" s="1"/>
      <c r="G81" s="1"/>
      <c r="H81" s="1"/>
      <c r="I81" s="1"/>
      <c r="J81" s="4"/>
      <c r="K81" s="5"/>
      <c r="L81" s="5"/>
      <c r="M81" s="5"/>
      <c r="U81" s="2"/>
      <c r="V81" s="1"/>
    </row>
    <row r="82" spans="1:22" s="3" customFormat="1" x14ac:dyDescent="0.2">
      <c r="A82" s="1"/>
      <c r="B82" s="1"/>
      <c r="C82" s="1"/>
      <c r="D82" s="1"/>
      <c r="E82" s="1"/>
      <c r="F82" s="1"/>
      <c r="G82" s="1"/>
      <c r="H82" s="1"/>
      <c r="I82" s="1"/>
      <c r="J82" s="4"/>
      <c r="K82" s="5"/>
      <c r="L82" s="5"/>
      <c r="M82" s="5"/>
      <c r="U82" s="2"/>
      <c r="V82" s="1"/>
    </row>
    <row r="83" spans="1:22" s="3" customFormat="1" x14ac:dyDescent="0.2">
      <c r="A83" s="1"/>
      <c r="B83" s="1"/>
      <c r="C83" s="1"/>
      <c r="D83" s="1"/>
      <c r="E83" s="1"/>
      <c r="F83" s="1"/>
      <c r="G83" s="1"/>
      <c r="H83" s="1"/>
      <c r="I83" s="1"/>
      <c r="J83" s="4"/>
      <c r="K83" s="5"/>
      <c r="L83" s="5"/>
      <c r="M83" s="5"/>
      <c r="U83" s="2"/>
      <c r="V83" s="1"/>
    </row>
    <row r="84" spans="1:22" s="3" customFormat="1" x14ac:dyDescent="0.2">
      <c r="A84" s="1"/>
      <c r="B84" s="1"/>
      <c r="C84" s="1"/>
      <c r="D84" s="1"/>
      <c r="E84" s="1"/>
      <c r="F84" s="1"/>
      <c r="G84" s="1"/>
      <c r="H84" s="1"/>
      <c r="I84" s="1"/>
      <c r="J84" s="4"/>
      <c r="K84" s="5"/>
      <c r="L84" s="5"/>
      <c r="M84" s="5"/>
      <c r="U84" s="2"/>
      <c r="V84" s="1"/>
    </row>
    <row r="85" spans="1:22" s="3" customFormat="1" x14ac:dyDescent="0.2">
      <c r="A85" s="1"/>
      <c r="B85" s="1"/>
      <c r="C85" s="1"/>
      <c r="D85" s="1"/>
      <c r="E85" s="1"/>
      <c r="F85" s="1"/>
      <c r="G85" s="1"/>
      <c r="H85" s="1"/>
      <c r="I85" s="1"/>
      <c r="J85" s="4"/>
      <c r="K85" s="5"/>
      <c r="L85" s="5"/>
      <c r="M85" s="5"/>
      <c r="U85" s="2"/>
      <c r="V85" s="1"/>
    </row>
    <row r="86" spans="1:22" s="3" customFormat="1" x14ac:dyDescent="0.2">
      <c r="A86" s="1"/>
      <c r="B86" s="1"/>
      <c r="C86" s="1"/>
      <c r="D86" s="1"/>
      <c r="E86" s="1"/>
      <c r="F86" s="1"/>
      <c r="G86" s="1"/>
      <c r="H86" s="1"/>
      <c r="I86" s="1"/>
      <c r="J86" s="4"/>
      <c r="K86" s="5"/>
      <c r="L86" s="5"/>
      <c r="M86" s="5"/>
      <c r="U86" s="2"/>
      <c r="V86" s="1"/>
    </row>
    <row r="87" spans="1:22" s="3" customFormat="1" x14ac:dyDescent="0.2">
      <c r="A87" s="1"/>
      <c r="B87" s="1"/>
      <c r="C87" s="1"/>
      <c r="D87" s="1"/>
      <c r="E87" s="1"/>
      <c r="F87" s="1"/>
      <c r="G87" s="1"/>
      <c r="H87" s="1"/>
      <c r="I87" s="1"/>
      <c r="J87" s="4"/>
      <c r="K87" s="5"/>
      <c r="L87" s="5"/>
      <c r="M87" s="5"/>
      <c r="U87" s="2"/>
      <c r="V87" s="1"/>
    </row>
    <row r="88" spans="1:22" s="3" customFormat="1" x14ac:dyDescent="0.2">
      <c r="A88" s="1"/>
      <c r="B88" s="1"/>
      <c r="C88" s="1"/>
      <c r="D88" s="1"/>
      <c r="E88" s="1"/>
      <c r="F88" s="1"/>
      <c r="G88" s="1"/>
      <c r="H88" s="1"/>
      <c r="I88" s="1"/>
      <c r="J88" s="4"/>
      <c r="K88" s="5"/>
      <c r="L88" s="5"/>
      <c r="M88" s="5"/>
      <c r="U88" s="2"/>
      <c r="V88" s="1"/>
    </row>
    <row r="89" spans="1:22" s="3" customFormat="1" x14ac:dyDescent="0.2">
      <c r="A89" s="1"/>
      <c r="B89" s="1"/>
      <c r="C89" s="1"/>
      <c r="D89" s="1"/>
      <c r="E89" s="1"/>
      <c r="F89" s="1"/>
      <c r="G89" s="1"/>
      <c r="H89" s="1"/>
      <c r="I89" s="1"/>
      <c r="J89" s="4"/>
      <c r="K89" s="5"/>
      <c r="L89" s="5"/>
      <c r="M89" s="5"/>
      <c r="U89" s="2"/>
      <c r="V89" s="1"/>
    </row>
    <row r="90" spans="1:22" s="3" customFormat="1" x14ac:dyDescent="0.2">
      <c r="A90" s="1"/>
      <c r="B90" s="1"/>
      <c r="C90" s="1"/>
      <c r="D90" s="1"/>
      <c r="E90" s="1"/>
      <c r="F90" s="1"/>
      <c r="G90" s="1"/>
      <c r="H90" s="1"/>
      <c r="I90" s="1"/>
      <c r="J90" s="4"/>
      <c r="K90" s="5"/>
      <c r="L90" s="5"/>
      <c r="M90" s="5"/>
      <c r="U90" s="2"/>
      <c r="V90" s="1"/>
    </row>
    <row r="91" spans="1:22" s="3" customFormat="1" x14ac:dyDescent="0.2">
      <c r="A91" s="1"/>
      <c r="B91" s="1"/>
      <c r="C91" s="1"/>
      <c r="D91" s="1"/>
      <c r="E91" s="1"/>
      <c r="F91" s="1"/>
      <c r="G91" s="1"/>
      <c r="H91" s="1"/>
      <c r="I91" s="1"/>
      <c r="J91" s="4"/>
      <c r="K91" s="5"/>
      <c r="L91" s="5"/>
      <c r="M91" s="5"/>
      <c r="U91" s="2"/>
      <c r="V91" s="1"/>
    </row>
    <row r="92" spans="1:22" s="3" customFormat="1" x14ac:dyDescent="0.2">
      <c r="A92" s="1"/>
      <c r="B92" s="1"/>
      <c r="C92" s="1"/>
      <c r="D92" s="1"/>
      <c r="E92" s="1"/>
      <c r="F92" s="1"/>
      <c r="G92" s="1"/>
      <c r="H92" s="1"/>
      <c r="I92" s="1"/>
      <c r="J92" s="4"/>
      <c r="K92" s="5"/>
      <c r="L92" s="5"/>
      <c r="M92" s="5"/>
      <c r="U92" s="2"/>
      <c r="V92" s="1"/>
    </row>
    <row r="93" spans="1:22" s="3" customFormat="1" x14ac:dyDescent="0.2">
      <c r="A93" s="1"/>
      <c r="B93" s="1"/>
      <c r="C93" s="1"/>
      <c r="D93" s="1"/>
      <c r="E93" s="1"/>
      <c r="F93" s="1"/>
      <c r="G93" s="1"/>
      <c r="H93" s="1"/>
      <c r="I93" s="1"/>
      <c r="J93" s="4"/>
      <c r="K93" s="5"/>
      <c r="L93" s="5"/>
      <c r="M93" s="5"/>
      <c r="U93" s="2"/>
      <c r="V93" s="1"/>
    </row>
    <row r="94" spans="1:22" s="3" customFormat="1" x14ac:dyDescent="0.2">
      <c r="A94" s="1"/>
      <c r="B94" s="1"/>
      <c r="C94" s="1"/>
      <c r="D94" s="1"/>
      <c r="E94" s="1"/>
      <c r="F94" s="1"/>
      <c r="G94" s="1"/>
      <c r="H94" s="1"/>
      <c r="I94" s="1"/>
      <c r="J94" s="4"/>
      <c r="K94" s="5"/>
      <c r="L94" s="5"/>
      <c r="M94" s="5"/>
      <c r="U94" s="2"/>
      <c r="V94" s="1"/>
    </row>
    <row r="95" spans="1:22" s="3" customFormat="1" x14ac:dyDescent="0.2">
      <c r="A95" s="1"/>
      <c r="B95" s="1"/>
      <c r="C95" s="1"/>
      <c r="D95" s="1"/>
      <c r="E95" s="1"/>
      <c r="F95" s="1"/>
      <c r="G95" s="1"/>
      <c r="H95" s="1"/>
      <c r="I95" s="1"/>
      <c r="J95" s="4"/>
      <c r="K95" s="5"/>
      <c r="L95" s="5"/>
      <c r="M95" s="5"/>
      <c r="U95" s="2"/>
      <c r="V95" s="1"/>
    </row>
    <row r="96" spans="1:22" s="3" customFormat="1" x14ac:dyDescent="0.2">
      <c r="A96" s="1"/>
      <c r="B96" s="1"/>
      <c r="C96" s="1"/>
      <c r="D96" s="1"/>
      <c r="E96" s="1"/>
      <c r="F96" s="1"/>
      <c r="G96" s="1"/>
      <c r="H96" s="1"/>
      <c r="I96" s="1"/>
      <c r="J96" s="4"/>
      <c r="K96" s="5"/>
      <c r="L96" s="5"/>
      <c r="M96" s="5"/>
      <c r="U96" s="2"/>
      <c r="V96" s="1"/>
    </row>
    <row r="97" spans="1:22" s="3" customFormat="1" x14ac:dyDescent="0.2">
      <c r="A97" s="1"/>
      <c r="B97" s="1"/>
      <c r="C97" s="1"/>
      <c r="D97" s="1"/>
      <c r="E97" s="1"/>
      <c r="F97" s="1"/>
      <c r="G97" s="1"/>
      <c r="H97" s="1"/>
      <c r="I97" s="1"/>
      <c r="J97" s="4"/>
      <c r="K97" s="5"/>
      <c r="L97" s="5"/>
      <c r="M97" s="5"/>
      <c r="U97" s="2"/>
      <c r="V97" s="1"/>
    </row>
  </sheetData>
  <mergeCells count="38">
    <mergeCell ref="A5:T5"/>
    <mergeCell ref="A6:A7"/>
    <mergeCell ref="B6:B7"/>
    <mergeCell ref="C6:C7"/>
    <mergeCell ref="D6:D7"/>
    <mergeCell ref="E6:E7"/>
    <mergeCell ref="G6:G7"/>
    <mergeCell ref="H6:H7"/>
    <mergeCell ref="I6:I7"/>
    <mergeCell ref="J6:J7"/>
    <mergeCell ref="T6:T7"/>
    <mergeCell ref="O6:O7"/>
    <mergeCell ref="F6:F7"/>
    <mergeCell ref="P6:P7"/>
    <mergeCell ref="Q6:Q7"/>
    <mergeCell ref="R6:R7"/>
    <mergeCell ref="U6:U7"/>
    <mergeCell ref="A9:A12"/>
    <mergeCell ref="B9:B12"/>
    <mergeCell ref="C9:C12"/>
    <mergeCell ref="D9:D12"/>
    <mergeCell ref="G9:G12"/>
    <mergeCell ref="H9:H12"/>
    <mergeCell ref="K9:K12"/>
    <mergeCell ref="L9:L12"/>
    <mergeCell ref="K6:K7"/>
    <mergeCell ref="L6:L7"/>
    <mergeCell ref="M6:M7"/>
    <mergeCell ref="J9:J12"/>
    <mergeCell ref="I9:I12"/>
    <mergeCell ref="N6:N7"/>
    <mergeCell ref="S6:S7"/>
    <mergeCell ref="A8:H8"/>
    <mergeCell ref="M9:M12"/>
    <mergeCell ref="N9:N12"/>
    <mergeCell ref="O9:O12"/>
    <mergeCell ref="F9:F10"/>
    <mergeCell ref="F11:F12"/>
  </mergeCells>
  <pageMargins left="0.70866141732283472" right="0.70866141732283472" top="0.78740157480314965" bottom="0.78740157480314965" header="0.31496062992125984" footer="0.31496062992125984"/>
  <pageSetup paperSize="9" scale="48" firstPageNumber="130" fitToHeight="0" orientation="landscape" cellComments="asDisplayed" useFirstPageNumber="1" r:id="rId1"/>
  <headerFooter>
    <oddFooter>&amp;L&amp;"Arial,Kurzíva"Zastupitelstvo Olomouckého kraje 18-12-2017
6. - Rozpočet Olomouckého kraje 2018 - návrh rozpočtu
Příloha č. 5b) Projekty spolufinancované z evropských fondů a národních fondů&amp;R&amp;"Arial,Kurzíva"Strana &amp;P (celkem 171)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U103"/>
  <sheetViews>
    <sheetView showGridLines="0" view="pageBreakPreview" zoomScale="80" zoomScaleNormal="70" zoomScaleSheetLayoutView="80" workbookViewId="0"/>
  </sheetViews>
  <sheetFormatPr defaultColWidth="9.140625" defaultRowHeight="12.75" outlineLevelCol="1" x14ac:dyDescent="0.2"/>
  <cols>
    <col min="1" max="1" width="5.42578125" style="1" customWidth="1"/>
    <col min="2" max="2" width="6.42578125" style="1" hidden="1" customWidth="1"/>
    <col min="3" max="3" width="17.7109375" style="1" hidden="1" customWidth="1" outlineLevel="1"/>
    <col min="4" max="4" width="7.7109375" style="1" hidden="1" customWidth="1" outlineLevel="1"/>
    <col min="5" max="5" width="7.28515625" style="1" hidden="1" customWidth="1" outlineLevel="1"/>
    <col min="6" max="6" width="7.28515625" style="1" customWidth="1" outlineLevel="1"/>
    <col min="7" max="7" width="50.7109375" style="1" customWidth="1"/>
    <col min="8" max="8" width="55.140625" style="1" customWidth="1"/>
    <col min="9" max="9" width="7.140625" style="1" customWidth="1"/>
    <col min="10" max="10" width="12.85546875" style="4" customWidth="1"/>
    <col min="11" max="16" width="14.7109375" style="3" customWidth="1"/>
    <col min="17" max="17" width="17" style="3" customWidth="1"/>
    <col min="18" max="19" width="14.7109375" style="3" customWidth="1"/>
    <col min="20" max="20" width="38.5703125" style="2" hidden="1" customWidth="1"/>
    <col min="21" max="16384" width="9.140625" style="1"/>
  </cols>
  <sheetData>
    <row r="1" spans="1:21" ht="18" x14ac:dyDescent="0.25">
      <c r="A1" s="164" t="s">
        <v>328</v>
      </c>
      <c r="B1" s="165"/>
      <c r="C1" s="165"/>
      <c r="D1" s="165"/>
      <c r="E1" s="165"/>
      <c r="F1" s="165"/>
      <c r="G1" s="167"/>
      <c r="H1" s="168"/>
      <c r="I1" s="165"/>
      <c r="N1" s="170"/>
      <c r="O1" s="170"/>
      <c r="Q1" s="170"/>
      <c r="R1" s="170"/>
      <c r="S1" s="170"/>
      <c r="T1" s="38"/>
      <c r="U1" s="35"/>
    </row>
    <row r="2" spans="1:21" ht="15.75" x14ac:dyDescent="0.25">
      <c r="A2" s="253" t="s">
        <v>274</v>
      </c>
      <c r="B2" s="117"/>
      <c r="E2" s="171"/>
      <c r="F2" s="171"/>
      <c r="G2" s="253" t="s">
        <v>200</v>
      </c>
      <c r="H2" s="173" t="s">
        <v>324</v>
      </c>
      <c r="I2" s="175"/>
      <c r="N2" s="37"/>
      <c r="O2" s="37"/>
      <c r="Q2" s="37"/>
      <c r="R2" s="37"/>
      <c r="S2" s="37"/>
      <c r="T2" s="36"/>
      <c r="U2" s="35"/>
    </row>
    <row r="3" spans="1:21" ht="23.25" x14ac:dyDescent="0.35">
      <c r="A3" s="126"/>
      <c r="B3" s="117"/>
      <c r="E3" s="171"/>
      <c r="F3" s="171"/>
      <c r="G3" s="251" t="s">
        <v>20</v>
      </c>
      <c r="H3" s="174"/>
      <c r="I3" s="175"/>
      <c r="N3" s="37"/>
      <c r="O3" s="37"/>
      <c r="Q3" s="37"/>
      <c r="R3" s="37"/>
      <c r="S3" s="37"/>
      <c r="T3" s="36"/>
      <c r="U3" s="35"/>
    </row>
    <row r="4" spans="1:21" ht="17.25" customHeight="1" x14ac:dyDescent="0.2">
      <c r="A4" s="171"/>
      <c r="B4" s="171"/>
      <c r="C4" s="171"/>
      <c r="D4" s="171"/>
      <c r="E4" s="171"/>
      <c r="F4" s="171"/>
      <c r="G4" s="171"/>
      <c r="H4" s="176"/>
      <c r="I4" s="171"/>
      <c r="N4" s="37"/>
      <c r="O4" s="37"/>
      <c r="Q4" s="37"/>
      <c r="R4" s="37"/>
      <c r="S4" s="91" t="s">
        <v>72</v>
      </c>
      <c r="T4" s="36"/>
      <c r="U4" s="35"/>
    </row>
    <row r="5" spans="1:21" ht="25.5" customHeight="1" x14ac:dyDescent="0.2">
      <c r="A5" s="358" t="s">
        <v>271</v>
      </c>
      <c r="B5" s="359"/>
      <c r="C5" s="359"/>
      <c r="D5" s="359"/>
      <c r="E5" s="359"/>
      <c r="F5" s="359"/>
      <c r="G5" s="359"/>
      <c r="H5" s="359"/>
      <c r="I5" s="359"/>
      <c r="J5" s="359"/>
      <c r="K5" s="359"/>
      <c r="L5" s="359"/>
      <c r="M5" s="359"/>
      <c r="N5" s="359"/>
      <c r="O5" s="359"/>
      <c r="P5" s="359"/>
      <c r="Q5" s="359"/>
      <c r="R5" s="359"/>
      <c r="S5" s="398"/>
      <c r="T5" s="34"/>
    </row>
    <row r="6" spans="1:21" ht="25.5" customHeight="1" x14ac:dyDescent="0.2">
      <c r="A6" s="360" t="s">
        <v>19</v>
      </c>
      <c r="B6" s="360" t="s">
        <v>18</v>
      </c>
      <c r="C6" s="361" t="s">
        <v>17</v>
      </c>
      <c r="D6" s="361" t="s">
        <v>16</v>
      </c>
      <c r="E6" s="361" t="s">
        <v>15</v>
      </c>
      <c r="F6" s="362" t="s">
        <v>253</v>
      </c>
      <c r="G6" s="361" t="s">
        <v>14</v>
      </c>
      <c r="H6" s="350" t="s">
        <v>13</v>
      </c>
      <c r="I6" s="364" t="s">
        <v>12</v>
      </c>
      <c r="J6" s="350" t="s">
        <v>11</v>
      </c>
      <c r="K6" s="350" t="s">
        <v>10</v>
      </c>
      <c r="L6" s="351" t="s">
        <v>9</v>
      </c>
      <c r="M6" s="351" t="s">
        <v>8</v>
      </c>
      <c r="N6" s="350" t="s">
        <v>7</v>
      </c>
      <c r="O6" s="353" t="s">
        <v>155</v>
      </c>
      <c r="P6" s="444" t="s">
        <v>156</v>
      </c>
      <c r="Q6" s="444"/>
      <c r="R6" s="444"/>
      <c r="S6" s="353" t="s">
        <v>167</v>
      </c>
      <c r="T6" s="395" t="s">
        <v>6</v>
      </c>
    </row>
    <row r="7" spans="1:21" ht="58.7" customHeight="1" x14ac:dyDescent="0.2">
      <c r="A7" s="360"/>
      <c r="B7" s="360"/>
      <c r="C7" s="361"/>
      <c r="D7" s="361"/>
      <c r="E7" s="361"/>
      <c r="F7" s="363"/>
      <c r="G7" s="361"/>
      <c r="H7" s="350"/>
      <c r="I7" s="364"/>
      <c r="J7" s="350"/>
      <c r="K7" s="350"/>
      <c r="L7" s="352"/>
      <c r="M7" s="352"/>
      <c r="N7" s="350"/>
      <c r="O7" s="353"/>
      <c r="P7" s="224" t="s">
        <v>203</v>
      </c>
      <c r="Q7" s="224" t="s">
        <v>226</v>
      </c>
      <c r="R7" s="224" t="s">
        <v>273</v>
      </c>
      <c r="S7" s="353"/>
      <c r="T7" s="395"/>
    </row>
    <row r="8" spans="1:21" ht="30" customHeight="1" x14ac:dyDescent="0.2">
      <c r="A8" s="427" t="s">
        <v>3</v>
      </c>
      <c r="B8" s="428"/>
      <c r="C8" s="428"/>
      <c r="D8" s="428"/>
      <c r="E8" s="428"/>
      <c r="F8" s="428"/>
      <c r="G8" s="428"/>
      <c r="H8" s="429"/>
      <c r="I8" s="232"/>
      <c r="J8" s="233"/>
      <c r="K8" s="95">
        <f>SUM(K9:K18)</f>
        <v>0</v>
      </c>
      <c r="L8" s="95">
        <f t="shared" ref="L8" si="0">SUM(L9:L18)</f>
        <v>0</v>
      </c>
      <c r="M8" s="95">
        <f>SUM(M9:M18)</f>
        <v>12617</v>
      </c>
      <c r="N8" s="231"/>
      <c r="O8" s="95">
        <f>SUM(O9:O11)</f>
        <v>0</v>
      </c>
      <c r="P8" s="95">
        <f>SUM(P9:P18)</f>
        <v>15818</v>
      </c>
      <c r="Q8" s="95">
        <f>SUM(Q9:Q18)</f>
        <v>3201</v>
      </c>
      <c r="R8" s="95">
        <f>SUM(R9:R18)</f>
        <v>12617</v>
      </c>
      <c r="S8" s="95">
        <f>SUM(S9:S18)</f>
        <v>0</v>
      </c>
      <c r="T8" s="228"/>
    </row>
    <row r="9" spans="1:21" ht="69" customHeight="1" x14ac:dyDescent="0.2">
      <c r="A9" s="25">
        <v>1</v>
      </c>
      <c r="B9" s="25"/>
      <c r="C9" s="47">
        <v>60007101180</v>
      </c>
      <c r="D9" s="25">
        <v>2143</v>
      </c>
      <c r="E9" s="25">
        <v>5169</v>
      </c>
      <c r="F9" s="211">
        <v>51</v>
      </c>
      <c r="G9" s="46" t="s">
        <v>228</v>
      </c>
      <c r="H9" s="81" t="s">
        <v>229</v>
      </c>
      <c r="I9" s="25"/>
      <c r="J9" s="287" t="s">
        <v>2</v>
      </c>
      <c r="K9" s="50"/>
      <c r="L9" s="229"/>
      <c r="M9" s="50">
        <f>R9</f>
        <v>2100</v>
      </c>
      <c r="N9" s="48">
        <v>2018</v>
      </c>
      <c r="O9" s="40">
        <v>0</v>
      </c>
      <c r="P9" s="41">
        <f>Q9+R9</f>
        <v>2100</v>
      </c>
      <c r="Q9" s="40">
        <v>0</v>
      </c>
      <c r="R9" s="239">
        <v>2100</v>
      </c>
      <c r="S9" s="39">
        <v>0</v>
      </c>
      <c r="T9" s="178"/>
    </row>
    <row r="10" spans="1:21" ht="75" x14ac:dyDescent="0.2">
      <c r="A10" s="25">
        <v>2</v>
      </c>
      <c r="B10" s="25"/>
      <c r="C10" s="212">
        <v>60007101169</v>
      </c>
      <c r="D10" s="25">
        <v>2143</v>
      </c>
      <c r="E10" s="25">
        <v>5169</v>
      </c>
      <c r="F10" s="211">
        <v>51</v>
      </c>
      <c r="G10" s="46" t="s">
        <v>230</v>
      </c>
      <c r="H10" s="81" t="s">
        <v>427</v>
      </c>
      <c r="I10" s="25"/>
      <c r="J10" s="287" t="s">
        <v>2</v>
      </c>
      <c r="K10" s="50"/>
      <c r="L10" s="229"/>
      <c r="M10" s="50">
        <v>89</v>
      </c>
      <c r="N10" s="48">
        <v>2018</v>
      </c>
      <c r="O10" s="40">
        <v>0</v>
      </c>
      <c r="P10" s="41">
        <f t="shared" ref="P10:P18" si="1">Q10+R10</f>
        <v>889</v>
      </c>
      <c r="Q10" s="40">
        <f>45+755</f>
        <v>800</v>
      </c>
      <c r="R10" s="239">
        <v>89</v>
      </c>
      <c r="S10" s="39">
        <v>0</v>
      </c>
      <c r="T10" s="178"/>
    </row>
    <row r="11" spans="1:21" ht="69" customHeight="1" x14ac:dyDescent="0.2">
      <c r="A11" s="25">
        <v>3</v>
      </c>
      <c r="B11" s="25"/>
      <c r="C11" s="47">
        <v>60007101170</v>
      </c>
      <c r="D11" s="25">
        <v>2143</v>
      </c>
      <c r="E11" s="25">
        <v>5169</v>
      </c>
      <c r="F11" s="211">
        <v>51</v>
      </c>
      <c r="G11" s="46" t="s">
        <v>231</v>
      </c>
      <c r="H11" s="81" t="s">
        <v>232</v>
      </c>
      <c r="I11" s="25"/>
      <c r="J11" s="287" t="s">
        <v>2</v>
      </c>
      <c r="K11" s="50"/>
      <c r="L11" s="229"/>
      <c r="M11" s="50">
        <f>R11</f>
        <v>267</v>
      </c>
      <c r="N11" s="48">
        <v>2018</v>
      </c>
      <c r="O11" s="40">
        <v>0</v>
      </c>
      <c r="P11" s="41">
        <f t="shared" si="1"/>
        <v>2668</v>
      </c>
      <c r="Q11" s="40">
        <f>134+2267</f>
        <v>2401</v>
      </c>
      <c r="R11" s="239">
        <v>267</v>
      </c>
      <c r="S11" s="39">
        <v>0</v>
      </c>
      <c r="T11" s="178"/>
    </row>
    <row r="12" spans="1:21" ht="69" customHeight="1" x14ac:dyDescent="0.2">
      <c r="A12" s="25">
        <v>4</v>
      </c>
      <c r="B12" s="25"/>
      <c r="C12" s="47">
        <v>60001101012</v>
      </c>
      <c r="D12" s="25">
        <v>3147</v>
      </c>
      <c r="E12" s="25">
        <v>5169</v>
      </c>
      <c r="F12" s="211">
        <v>51</v>
      </c>
      <c r="G12" s="46" t="s">
        <v>233</v>
      </c>
      <c r="H12" s="81" t="s">
        <v>232</v>
      </c>
      <c r="I12" s="25"/>
      <c r="J12" s="287" t="s">
        <v>2</v>
      </c>
      <c r="K12" s="50"/>
      <c r="L12" s="229"/>
      <c r="M12" s="50">
        <f t="shared" ref="M12:M18" si="2">R12</f>
        <v>481</v>
      </c>
      <c r="N12" s="48">
        <v>2018</v>
      </c>
      <c r="O12" s="40">
        <v>0</v>
      </c>
      <c r="P12" s="41">
        <f t="shared" si="1"/>
        <v>481</v>
      </c>
      <c r="Q12" s="40">
        <v>0</v>
      </c>
      <c r="R12" s="239">
        <v>481</v>
      </c>
      <c r="S12" s="39">
        <v>0</v>
      </c>
      <c r="T12" s="178"/>
    </row>
    <row r="13" spans="1:21" ht="69" customHeight="1" x14ac:dyDescent="0.2">
      <c r="A13" s="25">
        <v>5</v>
      </c>
      <c r="B13" s="25"/>
      <c r="C13" s="47">
        <v>6005101236</v>
      </c>
      <c r="D13" s="25">
        <v>3523</v>
      </c>
      <c r="E13" s="25">
        <v>5169</v>
      </c>
      <c r="F13" s="211">
        <v>51</v>
      </c>
      <c r="G13" s="46" t="s">
        <v>234</v>
      </c>
      <c r="H13" s="81" t="s">
        <v>235</v>
      </c>
      <c r="I13" s="25"/>
      <c r="J13" s="287" t="s">
        <v>2</v>
      </c>
      <c r="K13" s="50"/>
      <c r="L13" s="229"/>
      <c r="M13" s="50">
        <f t="shared" si="2"/>
        <v>551</v>
      </c>
      <c r="N13" s="48">
        <v>2018</v>
      </c>
      <c r="O13" s="40">
        <v>0</v>
      </c>
      <c r="P13" s="41">
        <f t="shared" si="1"/>
        <v>551</v>
      </c>
      <c r="Q13" s="40">
        <v>0</v>
      </c>
      <c r="R13" s="239">
        <v>551</v>
      </c>
      <c r="S13" s="39">
        <v>0</v>
      </c>
      <c r="T13" s="178"/>
    </row>
    <row r="14" spans="1:21" ht="69" customHeight="1" x14ac:dyDescent="0.2">
      <c r="A14" s="25">
        <v>6</v>
      </c>
      <c r="B14" s="25"/>
      <c r="C14" s="47">
        <v>60005101237</v>
      </c>
      <c r="D14" s="25">
        <v>3523</v>
      </c>
      <c r="E14" s="25">
        <v>5169</v>
      </c>
      <c r="F14" s="211">
        <v>51</v>
      </c>
      <c r="G14" s="46" t="s">
        <v>236</v>
      </c>
      <c r="H14" s="81" t="s">
        <v>232</v>
      </c>
      <c r="I14" s="25"/>
      <c r="J14" s="287" t="s">
        <v>2</v>
      </c>
      <c r="K14" s="50"/>
      <c r="L14" s="229"/>
      <c r="M14" s="50">
        <f t="shared" si="2"/>
        <v>2122</v>
      </c>
      <c r="N14" s="48">
        <v>2018</v>
      </c>
      <c r="O14" s="40">
        <v>0</v>
      </c>
      <c r="P14" s="41">
        <f t="shared" si="1"/>
        <v>2122</v>
      </c>
      <c r="Q14" s="40">
        <v>0</v>
      </c>
      <c r="R14" s="239">
        <v>2122</v>
      </c>
      <c r="S14" s="39">
        <v>0</v>
      </c>
      <c r="T14" s="178"/>
    </row>
    <row r="15" spans="1:21" ht="69" customHeight="1" x14ac:dyDescent="0.2">
      <c r="A15" s="25">
        <v>7</v>
      </c>
      <c r="B15" s="25"/>
      <c r="C15" s="47">
        <v>60005101238</v>
      </c>
      <c r="D15" s="25">
        <v>3523</v>
      </c>
      <c r="E15" s="25">
        <v>5169</v>
      </c>
      <c r="F15" s="211">
        <v>51</v>
      </c>
      <c r="G15" s="46" t="s">
        <v>237</v>
      </c>
      <c r="H15" s="81" t="s">
        <v>232</v>
      </c>
      <c r="I15" s="25"/>
      <c r="J15" s="287" t="s">
        <v>2</v>
      </c>
      <c r="K15" s="50"/>
      <c r="L15" s="229"/>
      <c r="M15" s="50">
        <f t="shared" si="2"/>
        <v>6400</v>
      </c>
      <c r="N15" s="48">
        <v>2018</v>
      </c>
      <c r="O15" s="40">
        <v>0</v>
      </c>
      <c r="P15" s="41">
        <f t="shared" si="1"/>
        <v>6400</v>
      </c>
      <c r="Q15" s="40">
        <v>0</v>
      </c>
      <c r="R15" s="239">
        <v>6400</v>
      </c>
      <c r="S15" s="39">
        <v>0</v>
      </c>
      <c r="T15" s="178"/>
    </row>
    <row r="16" spans="1:21" ht="35.1" customHeight="1" x14ac:dyDescent="0.2">
      <c r="A16" s="431">
        <v>8</v>
      </c>
      <c r="B16" s="431"/>
      <c r="C16" s="380">
        <v>60008101119</v>
      </c>
      <c r="D16" s="25">
        <v>5272</v>
      </c>
      <c r="E16" s="25">
        <v>5168</v>
      </c>
      <c r="F16" s="211">
        <v>51</v>
      </c>
      <c r="G16" s="409" t="s">
        <v>238</v>
      </c>
      <c r="H16" s="436" t="s">
        <v>239</v>
      </c>
      <c r="I16" s="431"/>
      <c r="J16" s="431" t="s">
        <v>2</v>
      </c>
      <c r="K16" s="391"/>
      <c r="L16" s="391"/>
      <c r="M16" s="391">
        <f>R17+R16</f>
        <v>77</v>
      </c>
      <c r="N16" s="365">
        <v>2018</v>
      </c>
      <c r="O16" s="430">
        <v>0</v>
      </c>
      <c r="P16" s="439">
        <f>Q17+R17+Q16+R16</f>
        <v>77</v>
      </c>
      <c r="Q16" s="40">
        <v>0</v>
      </c>
      <c r="R16" s="239">
        <v>7</v>
      </c>
      <c r="S16" s="384">
        <v>0</v>
      </c>
      <c r="T16" s="178"/>
    </row>
    <row r="17" spans="1:21" ht="35.1" customHeight="1" x14ac:dyDescent="0.2">
      <c r="A17" s="432"/>
      <c r="B17" s="432"/>
      <c r="C17" s="382"/>
      <c r="D17" s="25">
        <v>5272</v>
      </c>
      <c r="E17" s="25">
        <v>6119</v>
      </c>
      <c r="F17" s="211">
        <v>61</v>
      </c>
      <c r="G17" s="442"/>
      <c r="H17" s="443"/>
      <c r="I17" s="432"/>
      <c r="J17" s="432"/>
      <c r="K17" s="408"/>
      <c r="L17" s="408"/>
      <c r="M17" s="408"/>
      <c r="N17" s="367"/>
      <c r="O17" s="441"/>
      <c r="P17" s="440"/>
      <c r="Q17" s="40">
        <v>0</v>
      </c>
      <c r="R17" s="239">
        <v>70</v>
      </c>
      <c r="S17" s="415"/>
      <c r="T17" s="178"/>
    </row>
    <row r="18" spans="1:21" ht="69" customHeight="1" x14ac:dyDescent="0.2">
      <c r="A18" s="25">
        <v>9</v>
      </c>
      <c r="B18" s="25"/>
      <c r="C18" s="47">
        <v>60013101233</v>
      </c>
      <c r="D18" s="25">
        <v>6172</v>
      </c>
      <c r="E18" s="25">
        <v>6123</v>
      </c>
      <c r="F18" s="211">
        <v>61</v>
      </c>
      <c r="G18" s="46" t="s">
        <v>240</v>
      </c>
      <c r="H18" s="81" t="s">
        <v>241</v>
      </c>
      <c r="I18" s="25"/>
      <c r="J18" s="287" t="s">
        <v>2</v>
      </c>
      <c r="K18" s="50"/>
      <c r="L18" s="229"/>
      <c r="M18" s="50">
        <f t="shared" si="2"/>
        <v>530</v>
      </c>
      <c r="N18" s="48">
        <v>2018</v>
      </c>
      <c r="O18" s="40">
        <v>0</v>
      </c>
      <c r="P18" s="41">
        <f t="shared" si="1"/>
        <v>530</v>
      </c>
      <c r="Q18" s="40">
        <v>0</v>
      </c>
      <c r="R18" s="239">
        <v>530</v>
      </c>
      <c r="S18" s="39">
        <v>0</v>
      </c>
      <c r="T18" s="178"/>
    </row>
    <row r="19" spans="1:21" ht="35.25" customHeight="1" x14ac:dyDescent="0.2">
      <c r="A19" s="320" t="s">
        <v>272</v>
      </c>
      <c r="B19" s="321"/>
      <c r="C19" s="321"/>
      <c r="D19" s="321"/>
      <c r="E19" s="321"/>
      <c r="F19" s="321"/>
      <c r="G19" s="321"/>
      <c r="H19" s="321"/>
      <c r="I19" s="321"/>
      <c r="J19" s="321"/>
      <c r="K19" s="23">
        <f t="shared" ref="K19:O19" si="3">SUM(K9:K18)</f>
        <v>0</v>
      </c>
      <c r="L19" s="23">
        <f t="shared" si="3"/>
        <v>0</v>
      </c>
      <c r="M19" s="23">
        <f t="shared" si="3"/>
        <v>12617</v>
      </c>
      <c r="N19" s="23"/>
      <c r="O19" s="23">
        <f t="shared" si="3"/>
        <v>0</v>
      </c>
      <c r="P19" s="23">
        <f>SUM(P9:P18)</f>
        <v>15818</v>
      </c>
      <c r="Q19" s="23">
        <f>SUM(Q9:Q18)</f>
        <v>3201</v>
      </c>
      <c r="R19" s="23">
        <f>SUM(R9:R18)</f>
        <v>12617</v>
      </c>
      <c r="S19" s="22">
        <f>SUM(S9:S9)</f>
        <v>0</v>
      </c>
      <c r="T19" s="21"/>
    </row>
    <row r="20" spans="1:21" s="3" customFormat="1" x14ac:dyDescent="0.2">
      <c r="A20" s="4"/>
      <c r="B20" s="4"/>
      <c r="C20" s="4"/>
      <c r="D20" s="4"/>
      <c r="E20" s="4"/>
      <c r="F20" s="4"/>
      <c r="G20" s="20"/>
      <c r="H20" s="4"/>
      <c r="I20" s="19"/>
      <c r="J20" s="18"/>
      <c r="K20" s="17"/>
      <c r="L20" s="17"/>
      <c r="M20" s="17"/>
      <c r="N20" s="16"/>
      <c r="O20" s="16"/>
      <c r="T20" s="2"/>
      <c r="U20" s="1"/>
    </row>
    <row r="21" spans="1:21" s="3" customFormat="1" x14ac:dyDescent="0.2">
      <c r="A21" s="4"/>
      <c r="B21" s="4"/>
      <c r="C21" s="4"/>
      <c r="D21" s="4"/>
      <c r="E21" s="4"/>
      <c r="F21" s="4"/>
      <c r="G21" s="4"/>
      <c r="H21" s="4"/>
      <c r="I21" s="15"/>
      <c r="J21" s="6"/>
      <c r="K21" s="5"/>
      <c r="L21" s="5"/>
      <c r="M21" s="5"/>
      <c r="T21" s="2"/>
      <c r="U21" s="1"/>
    </row>
    <row r="22" spans="1:21" s="3" customFormat="1" x14ac:dyDescent="0.2">
      <c r="A22" s="4"/>
      <c r="B22" s="4"/>
      <c r="C22" s="4"/>
      <c r="D22" s="4"/>
      <c r="E22" s="4"/>
      <c r="F22" s="4"/>
      <c r="G22" s="4"/>
      <c r="H22" s="4"/>
      <c r="I22" s="15"/>
      <c r="J22" s="6"/>
      <c r="K22" s="5"/>
      <c r="L22" s="5"/>
      <c r="M22" s="5"/>
      <c r="T22" s="2"/>
      <c r="U22" s="1"/>
    </row>
    <row r="23" spans="1:21" s="7" customFormat="1" ht="15" x14ac:dyDescent="0.2">
      <c r="A23" s="13"/>
      <c r="B23" s="13"/>
      <c r="C23" s="13"/>
      <c r="D23" s="14"/>
      <c r="E23" s="13"/>
      <c r="F23" s="13"/>
      <c r="G23" s="13"/>
      <c r="H23" s="13"/>
      <c r="I23" s="12"/>
      <c r="J23" s="11"/>
      <c r="K23" s="10"/>
      <c r="L23" s="10"/>
      <c r="M23" s="10"/>
      <c r="T23" s="9"/>
      <c r="U23" s="8"/>
    </row>
    <row r="24" spans="1:21" s="3" customFormat="1" x14ac:dyDescent="0.2">
      <c r="A24" s="4"/>
      <c r="B24" s="4"/>
      <c r="C24" s="4"/>
      <c r="D24" s="4"/>
      <c r="E24" s="4"/>
      <c r="F24" s="4"/>
      <c r="G24" s="4"/>
      <c r="H24" s="4"/>
      <c r="I24" s="1"/>
      <c r="J24" s="6"/>
      <c r="K24" s="5"/>
      <c r="L24" s="5"/>
      <c r="M24" s="5"/>
      <c r="T24" s="2"/>
      <c r="U24" s="1"/>
    </row>
    <row r="25" spans="1:21" s="3" customFormat="1" x14ac:dyDescent="0.2">
      <c r="A25" s="4"/>
      <c r="B25" s="4"/>
      <c r="C25" s="4"/>
      <c r="D25" s="4"/>
      <c r="E25" s="4"/>
      <c r="F25" s="4"/>
      <c r="G25" s="4"/>
      <c r="H25" s="4"/>
      <c r="I25" s="1"/>
      <c r="J25" s="6"/>
      <c r="K25" s="5"/>
      <c r="L25" s="5"/>
      <c r="M25" s="5"/>
      <c r="T25" s="2"/>
      <c r="U25" s="1"/>
    </row>
    <row r="26" spans="1:21" s="3" customFormat="1" x14ac:dyDescent="0.2">
      <c r="A26" s="4"/>
      <c r="B26" s="4"/>
      <c r="C26" s="4"/>
      <c r="D26" s="4"/>
      <c r="E26" s="4"/>
      <c r="F26" s="4"/>
      <c r="G26" s="4"/>
      <c r="H26" s="4"/>
      <c r="I26" s="1"/>
      <c r="J26" s="6"/>
      <c r="K26" s="5"/>
      <c r="L26" s="5"/>
      <c r="M26" s="5"/>
      <c r="T26" s="2"/>
      <c r="U26" s="1"/>
    </row>
    <row r="27" spans="1:21" s="3" customFormat="1" x14ac:dyDescent="0.2">
      <c r="A27" s="4"/>
      <c r="B27" s="4"/>
      <c r="C27" s="4"/>
      <c r="D27" s="4"/>
      <c r="E27" s="4"/>
      <c r="F27" s="4"/>
      <c r="G27" s="4"/>
      <c r="H27" s="4"/>
      <c r="I27" s="1"/>
      <c r="J27" s="6"/>
      <c r="K27" s="5"/>
      <c r="L27" s="5"/>
      <c r="M27" s="5"/>
      <c r="T27" s="2"/>
      <c r="U27" s="1"/>
    </row>
    <row r="28" spans="1:21" s="3" customFormat="1" x14ac:dyDescent="0.2">
      <c r="A28" s="4"/>
      <c r="B28" s="4"/>
      <c r="C28" s="4"/>
      <c r="D28" s="4"/>
      <c r="E28" s="4"/>
      <c r="F28" s="4"/>
      <c r="G28" s="4"/>
      <c r="H28" s="4"/>
      <c r="I28" s="1"/>
      <c r="J28" s="6"/>
      <c r="K28" s="5"/>
      <c r="L28" s="5"/>
      <c r="M28" s="5"/>
      <c r="T28" s="2"/>
      <c r="U28" s="1"/>
    </row>
    <row r="29" spans="1:21" s="3" customFormat="1" x14ac:dyDescent="0.2">
      <c r="A29" s="4"/>
      <c r="B29" s="4"/>
      <c r="C29" s="4"/>
      <c r="D29" s="4"/>
      <c r="E29" s="4"/>
      <c r="F29" s="4"/>
      <c r="G29" s="4"/>
      <c r="H29" s="4"/>
      <c r="I29" s="1"/>
      <c r="J29" s="6"/>
      <c r="K29" s="5"/>
      <c r="L29" s="5"/>
      <c r="M29" s="5"/>
      <c r="T29" s="2"/>
      <c r="U29" s="1"/>
    </row>
    <row r="30" spans="1:21" s="3" customFormat="1" x14ac:dyDescent="0.2">
      <c r="A30" s="4"/>
      <c r="B30" s="4"/>
      <c r="C30" s="4"/>
      <c r="D30" s="4"/>
      <c r="E30" s="4"/>
      <c r="F30" s="4"/>
      <c r="G30" s="4"/>
      <c r="H30" s="4"/>
      <c r="I30" s="1"/>
      <c r="J30" s="6"/>
      <c r="K30" s="5"/>
      <c r="L30" s="5"/>
      <c r="M30" s="5"/>
      <c r="T30" s="2"/>
      <c r="U30" s="1"/>
    </row>
    <row r="31" spans="1:21" s="3" customFormat="1" x14ac:dyDescent="0.2">
      <c r="A31" s="4"/>
      <c r="B31" s="4"/>
      <c r="C31" s="4"/>
      <c r="D31" s="4"/>
      <c r="E31" s="4"/>
      <c r="F31" s="4"/>
      <c r="G31" s="4"/>
      <c r="H31" s="4"/>
      <c r="I31" s="1"/>
      <c r="J31" s="6"/>
      <c r="K31" s="5"/>
      <c r="L31" s="5"/>
      <c r="M31" s="5"/>
      <c r="T31" s="2"/>
      <c r="U31" s="1"/>
    </row>
    <row r="32" spans="1:21" s="3" customFormat="1" x14ac:dyDescent="0.2">
      <c r="A32" s="4"/>
      <c r="B32" s="4"/>
      <c r="C32" s="4"/>
      <c r="D32" s="4"/>
      <c r="E32" s="4"/>
      <c r="F32" s="4"/>
      <c r="G32" s="4"/>
      <c r="H32" s="4"/>
      <c r="I32" s="1"/>
      <c r="J32" s="6"/>
      <c r="K32" s="5"/>
      <c r="L32" s="5"/>
      <c r="M32" s="5"/>
      <c r="T32" s="2"/>
      <c r="U32" s="1"/>
    </row>
    <row r="33" spans="1:21" s="3" customFormat="1" x14ac:dyDescent="0.2">
      <c r="A33" s="4"/>
      <c r="B33" s="4"/>
      <c r="C33" s="4"/>
      <c r="D33" s="4"/>
      <c r="E33" s="4"/>
      <c r="F33" s="4"/>
      <c r="G33" s="4"/>
      <c r="H33" s="4"/>
      <c r="I33" s="1"/>
      <c r="J33" s="6"/>
      <c r="K33" s="5"/>
      <c r="L33" s="5"/>
      <c r="M33" s="5"/>
      <c r="T33" s="2"/>
      <c r="U33" s="1"/>
    </row>
    <row r="34" spans="1:21" s="3" customFormat="1" x14ac:dyDescent="0.2">
      <c r="A34" s="4"/>
      <c r="B34" s="4"/>
      <c r="C34" s="4"/>
      <c r="D34" s="4"/>
      <c r="E34" s="4"/>
      <c r="F34" s="4"/>
      <c r="G34" s="4"/>
      <c r="H34" s="4"/>
      <c r="I34" s="1"/>
      <c r="J34" s="6"/>
      <c r="K34" s="5"/>
      <c r="L34" s="5"/>
      <c r="M34" s="5"/>
      <c r="T34" s="2"/>
      <c r="U34" s="1"/>
    </row>
    <row r="35" spans="1:21" s="3" customFormat="1" x14ac:dyDescent="0.2">
      <c r="A35" s="4"/>
      <c r="B35" s="4"/>
      <c r="C35" s="4"/>
      <c r="D35" s="4"/>
      <c r="E35" s="4"/>
      <c r="F35" s="4"/>
      <c r="G35" s="4"/>
      <c r="H35" s="4"/>
      <c r="I35" s="1"/>
      <c r="J35" s="6"/>
      <c r="K35" s="5"/>
      <c r="L35" s="5"/>
      <c r="M35" s="5"/>
      <c r="T35" s="2"/>
      <c r="U35" s="1"/>
    </row>
    <row r="36" spans="1:21" s="3" customFormat="1" x14ac:dyDescent="0.2">
      <c r="A36" s="4"/>
      <c r="B36" s="4"/>
      <c r="C36" s="4"/>
      <c r="D36" s="4"/>
      <c r="E36" s="4"/>
      <c r="F36" s="4"/>
      <c r="G36" s="4"/>
      <c r="H36" s="4"/>
      <c r="I36" s="1"/>
      <c r="J36" s="6"/>
      <c r="K36" s="5"/>
      <c r="L36" s="5"/>
      <c r="M36" s="5"/>
      <c r="T36" s="2"/>
      <c r="U36" s="1"/>
    </row>
    <row r="37" spans="1:21" s="3" customFormat="1" x14ac:dyDescent="0.2">
      <c r="A37" s="4"/>
      <c r="B37" s="4"/>
      <c r="C37" s="4"/>
      <c r="D37" s="4"/>
      <c r="E37" s="4"/>
      <c r="F37" s="4"/>
      <c r="G37" s="4"/>
      <c r="H37" s="4"/>
      <c r="I37" s="1"/>
      <c r="J37" s="6"/>
      <c r="K37" s="5"/>
      <c r="L37" s="5"/>
      <c r="M37" s="5"/>
      <c r="T37" s="2"/>
      <c r="U37" s="1"/>
    </row>
    <row r="38" spans="1:21" s="3" customFormat="1" x14ac:dyDescent="0.2">
      <c r="A38" s="4"/>
      <c r="B38" s="4"/>
      <c r="C38" s="4"/>
      <c r="D38" s="4"/>
      <c r="E38" s="4"/>
      <c r="F38" s="4"/>
      <c r="G38" s="4"/>
      <c r="H38" s="4"/>
      <c r="I38" s="1"/>
      <c r="J38" s="6"/>
      <c r="K38" s="5"/>
      <c r="L38" s="5"/>
      <c r="M38" s="5"/>
      <c r="T38" s="2"/>
      <c r="U38" s="1"/>
    </row>
    <row r="39" spans="1:21" s="3" customFormat="1" x14ac:dyDescent="0.2">
      <c r="A39" s="4"/>
      <c r="B39" s="4"/>
      <c r="C39" s="4"/>
      <c r="D39" s="4"/>
      <c r="E39" s="4"/>
      <c r="F39" s="4"/>
      <c r="G39" s="4"/>
      <c r="H39" s="4"/>
      <c r="I39" s="1"/>
      <c r="J39" s="6"/>
      <c r="K39" s="5"/>
      <c r="L39" s="5"/>
      <c r="M39" s="5"/>
      <c r="T39" s="2"/>
      <c r="U39" s="1"/>
    </row>
    <row r="40" spans="1:21" s="3" customFormat="1" x14ac:dyDescent="0.2">
      <c r="A40" s="4"/>
      <c r="B40" s="4"/>
      <c r="C40" s="4"/>
      <c r="D40" s="4"/>
      <c r="E40" s="4"/>
      <c r="F40" s="4"/>
      <c r="G40" s="4"/>
      <c r="H40" s="4"/>
      <c r="I40" s="1"/>
      <c r="J40" s="6"/>
      <c r="K40" s="5"/>
      <c r="L40" s="5"/>
      <c r="M40" s="5"/>
      <c r="T40" s="2"/>
      <c r="U40" s="1"/>
    </row>
    <row r="41" spans="1:21" s="3" customFormat="1" x14ac:dyDescent="0.2">
      <c r="A41" s="4"/>
      <c r="B41" s="4"/>
      <c r="C41" s="4"/>
      <c r="D41" s="4"/>
      <c r="E41" s="4"/>
      <c r="F41" s="4"/>
      <c r="G41" s="4"/>
      <c r="H41" s="4"/>
      <c r="I41" s="1"/>
      <c r="J41" s="4"/>
      <c r="K41" s="5"/>
      <c r="L41" s="5"/>
      <c r="M41" s="5"/>
      <c r="T41" s="2"/>
      <c r="U41" s="1"/>
    </row>
    <row r="42" spans="1:21" s="3" customFormat="1" x14ac:dyDescent="0.2">
      <c r="A42" s="4"/>
      <c r="B42" s="4"/>
      <c r="C42" s="4"/>
      <c r="D42" s="4"/>
      <c r="E42" s="4"/>
      <c r="F42" s="4"/>
      <c r="G42" s="4"/>
      <c r="H42" s="4"/>
      <c r="I42" s="1"/>
      <c r="J42" s="4"/>
      <c r="K42" s="5"/>
      <c r="L42" s="5"/>
      <c r="M42" s="5"/>
      <c r="T42" s="2"/>
      <c r="U42" s="1"/>
    </row>
    <row r="43" spans="1:21" s="3" customFormat="1" x14ac:dyDescent="0.2">
      <c r="A43" s="4"/>
      <c r="B43" s="4"/>
      <c r="C43" s="4"/>
      <c r="D43" s="4"/>
      <c r="E43" s="4"/>
      <c r="F43" s="4"/>
      <c r="G43" s="4"/>
      <c r="H43" s="4"/>
      <c r="I43" s="1"/>
      <c r="J43" s="4"/>
      <c r="K43" s="5"/>
      <c r="L43" s="5"/>
      <c r="M43" s="5"/>
      <c r="T43" s="2"/>
      <c r="U43" s="1"/>
    </row>
    <row r="44" spans="1:21" s="3" customFormat="1" x14ac:dyDescent="0.2">
      <c r="A44" s="4"/>
      <c r="B44" s="4"/>
      <c r="C44" s="4"/>
      <c r="D44" s="4"/>
      <c r="E44" s="4"/>
      <c r="F44" s="4"/>
      <c r="G44" s="4"/>
      <c r="H44" s="4"/>
      <c r="I44" s="1"/>
      <c r="J44" s="4"/>
      <c r="K44" s="5"/>
      <c r="L44" s="5"/>
      <c r="M44" s="5"/>
      <c r="T44" s="2"/>
      <c r="U44" s="1"/>
    </row>
    <row r="45" spans="1:21" s="3" customFormat="1" x14ac:dyDescent="0.2">
      <c r="A45" s="4"/>
      <c r="B45" s="4"/>
      <c r="C45" s="4"/>
      <c r="D45" s="4"/>
      <c r="E45" s="4"/>
      <c r="F45" s="4"/>
      <c r="G45" s="4"/>
      <c r="H45" s="4"/>
      <c r="I45" s="1"/>
      <c r="J45" s="4"/>
      <c r="K45" s="5"/>
      <c r="L45" s="5"/>
      <c r="M45" s="5"/>
      <c r="T45" s="2"/>
      <c r="U45" s="1"/>
    </row>
    <row r="46" spans="1:21" s="3" customFormat="1" x14ac:dyDescent="0.2">
      <c r="A46" s="4"/>
      <c r="B46" s="4"/>
      <c r="C46" s="4"/>
      <c r="D46" s="4"/>
      <c r="E46" s="4"/>
      <c r="F46" s="4"/>
      <c r="G46" s="4"/>
      <c r="H46" s="4"/>
      <c r="I46" s="1"/>
      <c r="J46" s="4"/>
      <c r="K46" s="5"/>
      <c r="L46" s="5"/>
      <c r="M46" s="5"/>
      <c r="T46" s="2"/>
      <c r="U46" s="1"/>
    </row>
    <row r="47" spans="1:21" s="3" customFormat="1" x14ac:dyDescent="0.2">
      <c r="A47" s="4"/>
      <c r="B47" s="4"/>
      <c r="C47" s="4"/>
      <c r="D47" s="4"/>
      <c r="E47" s="4"/>
      <c r="F47" s="4"/>
      <c r="G47" s="4"/>
      <c r="H47" s="4"/>
      <c r="I47" s="1"/>
      <c r="J47" s="4"/>
      <c r="K47" s="5"/>
      <c r="L47" s="5"/>
      <c r="M47" s="5"/>
      <c r="T47" s="2"/>
      <c r="U47" s="1"/>
    </row>
    <row r="48" spans="1:21" s="3" customFormat="1" x14ac:dyDescent="0.2">
      <c r="A48" s="4"/>
      <c r="B48" s="4"/>
      <c r="C48" s="4"/>
      <c r="D48" s="4"/>
      <c r="E48" s="4"/>
      <c r="F48" s="4"/>
      <c r="G48" s="4"/>
      <c r="H48" s="4"/>
      <c r="I48" s="1"/>
      <c r="J48" s="4"/>
      <c r="K48" s="5"/>
      <c r="L48" s="5"/>
      <c r="M48" s="5"/>
      <c r="T48" s="2"/>
      <c r="U48" s="1"/>
    </row>
    <row r="49" spans="1:21" s="3" customFormat="1" x14ac:dyDescent="0.2">
      <c r="A49" s="4"/>
      <c r="B49" s="4"/>
      <c r="C49" s="4"/>
      <c r="D49" s="4"/>
      <c r="E49" s="4"/>
      <c r="F49" s="4"/>
      <c r="G49" s="4"/>
      <c r="H49" s="4"/>
      <c r="I49" s="1"/>
      <c r="J49" s="4"/>
      <c r="K49" s="5"/>
      <c r="L49" s="5"/>
      <c r="M49" s="5"/>
      <c r="T49" s="2"/>
      <c r="U49" s="1"/>
    </row>
    <row r="50" spans="1:21" s="3" customFormat="1" x14ac:dyDescent="0.2">
      <c r="A50" s="4"/>
      <c r="B50" s="4"/>
      <c r="C50" s="4"/>
      <c r="D50" s="4"/>
      <c r="E50" s="4"/>
      <c r="F50" s="4"/>
      <c r="G50" s="4"/>
      <c r="H50" s="4"/>
      <c r="I50" s="1"/>
      <c r="J50" s="4"/>
      <c r="K50" s="5"/>
      <c r="L50" s="5"/>
      <c r="M50" s="5"/>
      <c r="T50" s="2"/>
      <c r="U50" s="1"/>
    </row>
    <row r="51" spans="1:21" s="3" customFormat="1" x14ac:dyDescent="0.2">
      <c r="A51" s="4"/>
      <c r="B51" s="4"/>
      <c r="C51" s="4"/>
      <c r="D51" s="4"/>
      <c r="E51" s="4"/>
      <c r="F51" s="4"/>
      <c r="G51" s="4"/>
      <c r="H51" s="4"/>
      <c r="I51" s="1"/>
      <c r="J51" s="4"/>
      <c r="K51" s="5"/>
      <c r="L51" s="5"/>
      <c r="M51" s="5"/>
      <c r="T51" s="2"/>
      <c r="U51" s="1"/>
    </row>
    <row r="52" spans="1:21" s="3" customFormat="1" x14ac:dyDescent="0.2">
      <c r="A52" s="1"/>
      <c r="B52" s="1"/>
      <c r="C52" s="1"/>
      <c r="D52" s="1"/>
      <c r="E52" s="1"/>
      <c r="F52" s="1"/>
      <c r="G52" s="1"/>
      <c r="H52" s="1"/>
      <c r="I52" s="1"/>
      <c r="J52" s="4"/>
      <c r="K52" s="5"/>
      <c r="L52" s="5"/>
      <c r="M52" s="5"/>
      <c r="T52" s="2"/>
      <c r="U52" s="1"/>
    </row>
    <row r="53" spans="1:21" s="3" customFormat="1" x14ac:dyDescent="0.2">
      <c r="A53" s="1"/>
      <c r="B53" s="1"/>
      <c r="C53" s="1"/>
      <c r="D53" s="1"/>
      <c r="E53" s="1"/>
      <c r="F53" s="1"/>
      <c r="G53" s="1"/>
      <c r="H53" s="1"/>
      <c r="I53" s="1"/>
      <c r="J53" s="4"/>
      <c r="K53" s="5"/>
      <c r="L53" s="5"/>
      <c r="M53" s="5"/>
      <c r="T53" s="2"/>
      <c r="U53" s="1"/>
    </row>
    <row r="54" spans="1:21" s="3" customFormat="1" x14ac:dyDescent="0.2">
      <c r="A54" s="1"/>
      <c r="B54" s="1"/>
      <c r="C54" s="1"/>
      <c r="D54" s="1"/>
      <c r="E54" s="1"/>
      <c r="F54" s="1"/>
      <c r="G54" s="1"/>
      <c r="H54" s="1"/>
      <c r="I54" s="1"/>
      <c r="J54" s="4"/>
      <c r="K54" s="5"/>
      <c r="L54" s="5"/>
      <c r="M54" s="5"/>
      <c r="T54" s="2"/>
      <c r="U54" s="1"/>
    </row>
    <row r="55" spans="1:21" s="3" customFormat="1" x14ac:dyDescent="0.2">
      <c r="A55" s="1"/>
      <c r="B55" s="1"/>
      <c r="C55" s="1"/>
      <c r="D55" s="1"/>
      <c r="E55" s="1"/>
      <c r="F55" s="1"/>
      <c r="G55" s="1"/>
      <c r="H55" s="1"/>
      <c r="I55" s="1"/>
      <c r="J55" s="4"/>
      <c r="K55" s="5"/>
      <c r="L55" s="5"/>
      <c r="M55" s="5"/>
      <c r="T55" s="2"/>
      <c r="U55" s="1"/>
    </row>
    <row r="56" spans="1:21" s="3" customFormat="1" x14ac:dyDescent="0.2">
      <c r="A56" s="1"/>
      <c r="B56" s="1"/>
      <c r="C56" s="1"/>
      <c r="D56" s="1"/>
      <c r="E56" s="1"/>
      <c r="F56" s="1"/>
      <c r="G56" s="1"/>
      <c r="H56" s="1"/>
      <c r="I56" s="1"/>
      <c r="J56" s="4"/>
      <c r="K56" s="5"/>
      <c r="L56" s="5"/>
      <c r="M56" s="5"/>
      <c r="T56" s="2"/>
      <c r="U56" s="1"/>
    </row>
    <row r="57" spans="1:21" s="3" customFormat="1" x14ac:dyDescent="0.2">
      <c r="A57" s="1"/>
      <c r="B57" s="1"/>
      <c r="C57" s="1"/>
      <c r="D57" s="1"/>
      <c r="E57" s="1"/>
      <c r="F57" s="1"/>
      <c r="G57" s="1"/>
      <c r="H57" s="1"/>
      <c r="I57" s="1"/>
      <c r="J57" s="4"/>
      <c r="K57" s="5"/>
      <c r="L57" s="5"/>
      <c r="M57" s="5"/>
      <c r="T57" s="2"/>
      <c r="U57" s="1"/>
    </row>
    <row r="58" spans="1:21" s="3" customFormat="1" x14ac:dyDescent="0.2">
      <c r="A58" s="1"/>
      <c r="B58" s="1"/>
      <c r="C58" s="1"/>
      <c r="D58" s="1"/>
      <c r="E58" s="1"/>
      <c r="F58" s="1"/>
      <c r="G58" s="1"/>
      <c r="H58" s="1"/>
      <c r="I58" s="1"/>
      <c r="J58" s="4"/>
      <c r="K58" s="5"/>
      <c r="L58" s="5"/>
      <c r="M58" s="5"/>
      <c r="T58" s="2"/>
      <c r="U58" s="1"/>
    </row>
    <row r="59" spans="1:21" s="3" customFormat="1" x14ac:dyDescent="0.2">
      <c r="A59" s="1"/>
      <c r="B59" s="1"/>
      <c r="C59" s="1"/>
      <c r="D59" s="1"/>
      <c r="E59" s="1"/>
      <c r="F59" s="1"/>
      <c r="G59" s="1"/>
      <c r="H59" s="1"/>
      <c r="I59" s="1"/>
      <c r="J59" s="4"/>
      <c r="K59" s="5"/>
      <c r="L59" s="5"/>
      <c r="M59" s="5"/>
      <c r="T59" s="2"/>
      <c r="U59" s="1"/>
    </row>
    <row r="60" spans="1:21" s="3" customFormat="1" x14ac:dyDescent="0.2">
      <c r="A60" s="1"/>
      <c r="B60" s="1"/>
      <c r="C60" s="1"/>
      <c r="D60" s="1"/>
      <c r="E60" s="1"/>
      <c r="F60" s="1"/>
      <c r="G60" s="1"/>
      <c r="H60" s="1"/>
      <c r="I60" s="1"/>
      <c r="J60" s="4"/>
      <c r="K60" s="5"/>
      <c r="L60" s="5"/>
      <c r="M60" s="5"/>
      <c r="T60" s="2"/>
      <c r="U60" s="1"/>
    </row>
    <row r="61" spans="1:21" s="3" customFormat="1" x14ac:dyDescent="0.2">
      <c r="A61" s="1"/>
      <c r="B61" s="1"/>
      <c r="C61" s="1"/>
      <c r="D61" s="1"/>
      <c r="E61" s="1"/>
      <c r="F61" s="1"/>
      <c r="G61" s="1"/>
      <c r="H61" s="1"/>
      <c r="I61" s="1"/>
      <c r="J61" s="4"/>
      <c r="K61" s="5"/>
      <c r="L61" s="5"/>
      <c r="M61" s="5"/>
      <c r="T61" s="2"/>
      <c r="U61" s="1"/>
    </row>
    <row r="62" spans="1:21" s="3" customFormat="1" x14ac:dyDescent="0.2">
      <c r="A62" s="1"/>
      <c r="B62" s="1"/>
      <c r="C62" s="1"/>
      <c r="D62" s="1"/>
      <c r="E62" s="1"/>
      <c r="F62" s="1"/>
      <c r="G62" s="1"/>
      <c r="H62" s="1"/>
      <c r="I62" s="1"/>
      <c r="J62" s="4"/>
      <c r="K62" s="5"/>
      <c r="L62" s="5"/>
      <c r="M62" s="5"/>
      <c r="T62" s="2"/>
      <c r="U62" s="1"/>
    </row>
    <row r="63" spans="1:21" s="3" customFormat="1" x14ac:dyDescent="0.2">
      <c r="A63" s="1"/>
      <c r="B63" s="1"/>
      <c r="C63" s="1"/>
      <c r="D63" s="1"/>
      <c r="E63" s="1"/>
      <c r="F63" s="1"/>
      <c r="G63" s="1"/>
      <c r="H63" s="1"/>
      <c r="I63" s="1"/>
      <c r="J63" s="4"/>
      <c r="K63" s="5"/>
      <c r="L63" s="5"/>
      <c r="M63" s="5"/>
      <c r="T63" s="2"/>
      <c r="U63" s="1"/>
    </row>
    <row r="64" spans="1:21" s="3" customFormat="1" x14ac:dyDescent="0.2">
      <c r="A64" s="1"/>
      <c r="B64" s="1"/>
      <c r="C64" s="1"/>
      <c r="D64" s="1"/>
      <c r="E64" s="1"/>
      <c r="F64" s="1"/>
      <c r="G64" s="1"/>
      <c r="H64" s="1"/>
      <c r="I64" s="1"/>
      <c r="J64" s="4"/>
      <c r="K64" s="5"/>
      <c r="L64" s="5"/>
      <c r="M64" s="5"/>
      <c r="T64" s="2"/>
      <c r="U64" s="1"/>
    </row>
    <row r="65" spans="1:21" s="3" customFormat="1" x14ac:dyDescent="0.2">
      <c r="A65" s="1"/>
      <c r="B65" s="1"/>
      <c r="C65" s="1"/>
      <c r="D65" s="1"/>
      <c r="E65" s="1"/>
      <c r="F65" s="1"/>
      <c r="G65" s="1"/>
      <c r="H65" s="1"/>
      <c r="I65" s="1"/>
      <c r="J65" s="4"/>
      <c r="K65" s="5"/>
      <c r="L65" s="5"/>
      <c r="M65" s="5"/>
      <c r="T65" s="2"/>
      <c r="U65" s="1"/>
    </row>
    <row r="66" spans="1:21" s="3" customFormat="1" x14ac:dyDescent="0.2">
      <c r="A66" s="1"/>
      <c r="B66" s="1"/>
      <c r="C66" s="1"/>
      <c r="D66" s="1"/>
      <c r="E66" s="1"/>
      <c r="F66" s="1"/>
      <c r="G66" s="1"/>
      <c r="H66" s="1"/>
      <c r="I66" s="1"/>
      <c r="J66" s="4"/>
      <c r="K66" s="5"/>
      <c r="L66" s="5"/>
      <c r="M66" s="5"/>
      <c r="T66" s="2"/>
      <c r="U66" s="1"/>
    </row>
    <row r="67" spans="1:21" s="3" customFormat="1" x14ac:dyDescent="0.2">
      <c r="A67" s="1"/>
      <c r="B67" s="1"/>
      <c r="C67" s="1"/>
      <c r="D67" s="1"/>
      <c r="E67" s="1"/>
      <c r="F67" s="1"/>
      <c r="G67" s="1"/>
      <c r="H67" s="1"/>
      <c r="I67" s="1"/>
      <c r="J67" s="4"/>
      <c r="K67" s="5"/>
      <c r="L67" s="5"/>
      <c r="M67" s="5"/>
      <c r="T67" s="2"/>
      <c r="U67" s="1"/>
    </row>
    <row r="68" spans="1:21" s="3" customFormat="1" x14ac:dyDescent="0.2">
      <c r="A68" s="1"/>
      <c r="B68" s="1"/>
      <c r="C68" s="1"/>
      <c r="D68" s="1"/>
      <c r="E68" s="1"/>
      <c r="F68" s="1"/>
      <c r="G68" s="1"/>
      <c r="H68" s="1"/>
      <c r="I68" s="1"/>
      <c r="J68" s="4"/>
      <c r="K68" s="5"/>
      <c r="L68" s="5"/>
      <c r="M68" s="5"/>
      <c r="T68" s="2"/>
      <c r="U68" s="1"/>
    </row>
    <row r="69" spans="1:21" s="3" customFormat="1" x14ac:dyDescent="0.2">
      <c r="A69" s="1"/>
      <c r="B69" s="1"/>
      <c r="C69" s="1"/>
      <c r="D69" s="1"/>
      <c r="E69" s="1"/>
      <c r="F69" s="1"/>
      <c r="G69" s="1"/>
      <c r="H69" s="1"/>
      <c r="I69" s="1"/>
      <c r="J69" s="4"/>
      <c r="K69" s="5"/>
      <c r="L69" s="5"/>
      <c r="M69" s="5"/>
      <c r="T69" s="2"/>
      <c r="U69" s="1"/>
    </row>
    <row r="70" spans="1:21" s="3" customFormat="1" x14ac:dyDescent="0.2">
      <c r="A70" s="1"/>
      <c r="B70" s="1"/>
      <c r="C70" s="1"/>
      <c r="D70" s="1"/>
      <c r="E70" s="1"/>
      <c r="F70" s="1"/>
      <c r="G70" s="1"/>
      <c r="H70" s="1"/>
      <c r="I70" s="1"/>
      <c r="J70" s="4"/>
      <c r="K70" s="5"/>
      <c r="L70" s="5"/>
      <c r="M70" s="5"/>
      <c r="T70" s="2"/>
      <c r="U70" s="1"/>
    </row>
    <row r="71" spans="1:21" s="3" customFormat="1" x14ac:dyDescent="0.2">
      <c r="A71" s="1"/>
      <c r="B71" s="1"/>
      <c r="C71" s="1"/>
      <c r="D71" s="1"/>
      <c r="E71" s="1"/>
      <c r="F71" s="1"/>
      <c r="G71" s="1"/>
      <c r="H71" s="1"/>
      <c r="I71" s="1"/>
      <c r="J71" s="4"/>
      <c r="K71" s="5"/>
      <c r="L71" s="5"/>
      <c r="M71" s="5"/>
      <c r="T71" s="2"/>
      <c r="U71" s="1"/>
    </row>
    <row r="72" spans="1:21" s="3" customFormat="1" x14ac:dyDescent="0.2">
      <c r="A72" s="1"/>
      <c r="B72" s="1"/>
      <c r="C72" s="1"/>
      <c r="D72" s="1"/>
      <c r="E72" s="1"/>
      <c r="F72" s="1"/>
      <c r="G72" s="1"/>
      <c r="H72" s="1"/>
      <c r="I72" s="1"/>
      <c r="J72" s="4"/>
      <c r="K72" s="5"/>
      <c r="L72" s="5"/>
      <c r="M72" s="5"/>
      <c r="T72" s="2"/>
      <c r="U72" s="1"/>
    </row>
    <row r="73" spans="1:21" s="3" customFormat="1" x14ac:dyDescent="0.2">
      <c r="A73" s="1"/>
      <c r="B73" s="1"/>
      <c r="C73" s="1"/>
      <c r="D73" s="1"/>
      <c r="E73" s="1"/>
      <c r="F73" s="1"/>
      <c r="G73" s="1"/>
      <c r="H73" s="1"/>
      <c r="I73" s="1"/>
      <c r="J73" s="4"/>
      <c r="K73" s="5"/>
      <c r="L73" s="5"/>
      <c r="M73" s="5"/>
      <c r="T73" s="2"/>
      <c r="U73" s="1"/>
    </row>
    <row r="74" spans="1:21" s="3" customFormat="1" x14ac:dyDescent="0.2">
      <c r="A74" s="1"/>
      <c r="B74" s="1"/>
      <c r="C74" s="1"/>
      <c r="D74" s="1"/>
      <c r="E74" s="1"/>
      <c r="F74" s="1"/>
      <c r="G74" s="1"/>
      <c r="H74" s="1"/>
      <c r="I74" s="1"/>
      <c r="J74" s="4"/>
      <c r="K74" s="5"/>
      <c r="L74" s="5"/>
      <c r="M74" s="5"/>
      <c r="T74" s="2"/>
      <c r="U74" s="1"/>
    </row>
    <row r="75" spans="1:21" s="3" customFormat="1" x14ac:dyDescent="0.2">
      <c r="A75" s="1"/>
      <c r="B75" s="1"/>
      <c r="C75" s="1"/>
      <c r="D75" s="1"/>
      <c r="E75" s="1"/>
      <c r="F75" s="1"/>
      <c r="G75" s="1"/>
      <c r="H75" s="1"/>
      <c r="I75" s="1"/>
      <c r="J75" s="4"/>
      <c r="K75" s="5"/>
      <c r="L75" s="5"/>
      <c r="M75" s="5"/>
      <c r="T75" s="2"/>
      <c r="U75" s="1"/>
    </row>
    <row r="76" spans="1:21" s="3" customFormat="1" x14ac:dyDescent="0.2">
      <c r="A76" s="1"/>
      <c r="B76" s="1"/>
      <c r="C76" s="1"/>
      <c r="D76" s="1"/>
      <c r="E76" s="1"/>
      <c r="F76" s="1"/>
      <c r="G76" s="1"/>
      <c r="H76" s="1"/>
      <c r="I76" s="1"/>
      <c r="J76" s="4"/>
      <c r="K76" s="5"/>
      <c r="L76" s="5"/>
      <c r="M76" s="5"/>
      <c r="T76" s="2"/>
      <c r="U76" s="1"/>
    </row>
    <row r="77" spans="1:21" s="3" customFormat="1" x14ac:dyDescent="0.2">
      <c r="A77" s="1"/>
      <c r="B77" s="1"/>
      <c r="C77" s="1"/>
      <c r="D77" s="1"/>
      <c r="E77" s="1"/>
      <c r="F77" s="1"/>
      <c r="G77" s="1"/>
      <c r="H77" s="1"/>
      <c r="I77" s="1"/>
      <c r="J77" s="4"/>
      <c r="K77" s="5"/>
      <c r="L77" s="5"/>
      <c r="M77" s="5"/>
      <c r="T77" s="2"/>
      <c r="U77" s="1"/>
    </row>
    <row r="78" spans="1:21" s="3" customFormat="1" x14ac:dyDescent="0.2">
      <c r="A78" s="1"/>
      <c r="B78" s="1"/>
      <c r="C78" s="1"/>
      <c r="D78" s="1"/>
      <c r="E78" s="1"/>
      <c r="F78" s="1"/>
      <c r="G78" s="1"/>
      <c r="H78" s="1"/>
      <c r="I78" s="1"/>
      <c r="J78" s="4"/>
      <c r="K78" s="5"/>
      <c r="L78" s="5"/>
      <c r="M78" s="5"/>
      <c r="T78" s="2"/>
      <c r="U78" s="1"/>
    </row>
    <row r="79" spans="1:21" s="3" customFormat="1" x14ac:dyDescent="0.2">
      <c r="A79" s="1"/>
      <c r="B79" s="1"/>
      <c r="C79" s="1"/>
      <c r="D79" s="1"/>
      <c r="E79" s="1"/>
      <c r="F79" s="1"/>
      <c r="G79" s="1"/>
      <c r="H79" s="1"/>
      <c r="I79" s="1"/>
      <c r="J79" s="4"/>
      <c r="K79" s="5"/>
      <c r="L79" s="5"/>
      <c r="M79" s="5"/>
      <c r="T79" s="2"/>
      <c r="U79" s="1"/>
    </row>
    <row r="80" spans="1:21" s="3" customFormat="1" x14ac:dyDescent="0.2">
      <c r="A80" s="1"/>
      <c r="B80" s="1"/>
      <c r="C80" s="1"/>
      <c r="D80" s="1"/>
      <c r="E80" s="1"/>
      <c r="F80" s="1"/>
      <c r="G80" s="1"/>
      <c r="H80" s="1"/>
      <c r="I80" s="1"/>
      <c r="J80" s="4"/>
      <c r="K80" s="5"/>
      <c r="L80" s="5"/>
      <c r="M80" s="5"/>
      <c r="T80" s="2"/>
      <c r="U80" s="1"/>
    </row>
    <row r="81" spans="1:21" s="3" customFormat="1" x14ac:dyDescent="0.2">
      <c r="A81" s="1"/>
      <c r="B81" s="1"/>
      <c r="C81" s="1"/>
      <c r="D81" s="1"/>
      <c r="E81" s="1"/>
      <c r="F81" s="1"/>
      <c r="G81" s="1"/>
      <c r="H81" s="1"/>
      <c r="I81" s="1"/>
      <c r="J81" s="4"/>
      <c r="K81" s="5"/>
      <c r="L81" s="5"/>
      <c r="M81" s="5"/>
      <c r="T81" s="2"/>
      <c r="U81" s="1"/>
    </row>
    <row r="82" spans="1:21" s="3" customFormat="1" x14ac:dyDescent="0.2">
      <c r="A82" s="1"/>
      <c r="B82" s="1"/>
      <c r="C82" s="1"/>
      <c r="D82" s="1"/>
      <c r="E82" s="1"/>
      <c r="F82" s="1"/>
      <c r="G82" s="1"/>
      <c r="H82" s="1"/>
      <c r="I82" s="1"/>
      <c r="J82" s="4"/>
      <c r="K82" s="5"/>
      <c r="L82" s="5"/>
      <c r="M82" s="5"/>
      <c r="T82" s="2"/>
      <c r="U82" s="1"/>
    </row>
    <row r="83" spans="1:21" s="3" customFormat="1" x14ac:dyDescent="0.2">
      <c r="A83" s="1"/>
      <c r="B83" s="1"/>
      <c r="C83" s="1"/>
      <c r="D83" s="1"/>
      <c r="E83" s="1"/>
      <c r="F83" s="1"/>
      <c r="G83" s="1"/>
      <c r="H83" s="1"/>
      <c r="I83" s="1"/>
      <c r="J83" s="4"/>
      <c r="K83" s="5"/>
      <c r="L83" s="5"/>
      <c r="M83" s="5"/>
      <c r="T83" s="2"/>
      <c r="U83" s="1"/>
    </row>
    <row r="84" spans="1:21" s="3" customFormat="1" x14ac:dyDescent="0.2">
      <c r="A84" s="1"/>
      <c r="B84" s="1"/>
      <c r="C84" s="1"/>
      <c r="D84" s="1"/>
      <c r="E84" s="1"/>
      <c r="F84" s="1"/>
      <c r="G84" s="1"/>
      <c r="H84" s="1"/>
      <c r="I84" s="1"/>
      <c r="J84" s="4"/>
      <c r="K84" s="5"/>
      <c r="L84" s="5"/>
      <c r="M84" s="5"/>
      <c r="T84" s="2"/>
      <c r="U84" s="1"/>
    </row>
    <row r="85" spans="1:21" s="3" customFormat="1" x14ac:dyDescent="0.2">
      <c r="A85" s="1"/>
      <c r="B85" s="1"/>
      <c r="C85" s="1"/>
      <c r="D85" s="1"/>
      <c r="E85" s="1"/>
      <c r="F85" s="1"/>
      <c r="G85" s="1"/>
      <c r="H85" s="1"/>
      <c r="I85" s="1"/>
      <c r="J85" s="4"/>
      <c r="K85" s="5"/>
      <c r="L85" s="5"/>
      <c r="M85" s="5"/>
      <c r="T85" s="2"/>
      <c r="U85" s="1"/>
    </row>
    <row r="86" spans="1:21" s="3" customFormat="1" x14ac:dyDescent="0.2">
      <c r="A86" s="1"/>
      <c r="B86" s="1"/>
      <c r="C86" s="1"/>
      <c r="D86" s="1"/>
      <c r="E86" s="1"/>
      <c r="F86" s="1"/>
      <c r="G86" s="1"/>
      <c r="H86" s="1"/>
      <c r="I86" s="1"/>
      <c r="J86" s="4"/>
      <c r="K86" s="5"/>
      <c r="L86" s="5"/>
      <c r="M86" s="5"/>
      <c r="T86" s="2"/>
      <c r="U86" s="1"/>
    </row>
    <row r="87" spans="1:21" s="3" customFormat="1" x14ac:dyDescent="0.2">
      <c r="A87" s="1"/>
      <c r="B87" s="1"/>
      <c r="C87" s="1"/>
      <c r="D87" s="1"/>
      <c r="E87" s="1"/>
      <c r="F87" s="1"/>
      <c r="G87" s="1"/>
      <c r="H87" s="1"/>
      <c r="I87" s="1"/>
      <c r="J87" s="4"/>
      <c r="K87" s="5"/>
      <c r="L87" s="5"/>
      <c r="M87" s="5"/>
      <c r="T87" s="2"/>
      <c r="U87" s="1"/>
    </row>
    <row r="88" spans="1:21" s="3" customFormat="1" x14ac:dyDescent="0.2">
      <c r="A88" s="1"/>
      <c r="B88" s="1"/>
      <c r="C88" s="1"/>
      <c r="D88" s="1"/>
      <c r="E88" s="1"/>
      <c r="F88" s="1"/>
      <c r="G88" s="1"/>
      <c r="H88" s="1"/>
      <c r="I88" s="1"/>
      <c r="J88" s="4"/>
      <c r="K88" s="5"/>
      <c r="L88" s="5"/>
      <c r="M88" s="5"/>
      <c r="T88" s="2"/>
      <c r="U88" s="1"/>
    </row>
    <row r="89" spans="1:21" s="3" customFormat="1" x14ac:dyDescent="0.2">
      <c r="A89" s="1"/>
      <c r="B89" s="1"/>
      <c r="C89" s="1"/>
      <c r="D89" s="1"/>
      <c r="E89" s="1"/>
      <c r="F89" s="1"/>
      <c r="G89" s="1"/>
      <c r="H89" s="1"/>
      <c r="I89" s="1"/>
      <c r="J89" s="4"/>
      <c r="K89" s="5"/>
      <c r="L89" s="5"/>
      <c r="M89" s="5"/>
      <c r="T89" s="2"/>
      <c r="U89" s="1"/>
    </row>
    <row r="90" spans="1:21" s="3" customFormat="1" x14ac:dyDescent="0.2">
      <c r="A90" s="1"/>
      <c r="B90" s="1"/>
      <c r="C90" s="1"/>
      <c r="D90" s="1"/>
      <c r="E90" s="1"/>
      <c r="F90" s="1"/>
      <c r="G90" s="1"/>
      <c r="H90" s="1"/>
      <c r="I90" s="1"/>
      <c r="J90" s="4"/>
      <c r="K90" s="5"/>
      <c r="L90" s="5"/>
      <c r="M90" s="5"/>
      <c r="T90" s="2"/>
      <c r="U90" s="1"/>
    </row>
    <row r="91" spans="1:21" s="3" customFormat="1" x14ac:dyDescent="0.2">
      <c r="A91" s="1"/>
      <c r="B91" s="1"/>
      <c r="C91" s="1"/>
      <c r="D91" s="1"/>
      <c r="E91" s="1"/>
      <c r="F91" s="1"/>
      <c r="G91" s="1"/>
      <c r="H91" s="1"/>
      <c r="I91" s="1"/>
      <c r="J91" s="4"/>
      <c r="K91" s="5"/>
      <c r="L91" s="5"/>
      <c r="M91" s="5"/>
      <c r="T91" s="2"/>
      <c r="U91" s="1"/>
    </row>
    <row r="92" spans="1:21" s="3" customFormat="1" x14ac:dyDescent="0.2">
      <c r="A92" s="1"/>
      <c r="B92" s="1"/>
      <c r="C92" s="1"/>
      <c r="D92" s="1"/>
      <c r="E92" s="1"/>
      <c r="F92" s="1"/>
      <c r="G92" s="1"/>
      <c r="H92" s="1"/>
      <c r="I92" s="1"/>
      <c r="J92" s="4"/>
      <c r="K92" s="5"/>
      <c r="L92" s="5"/>
      <c r="M92" s="5"/>
      <c r="T92" s="2"/>
      <c r="U92" s="1"/>
    </row>
    <row r="93" spans="1:21" s="3" customFormat="1" x14ac:dyDescent="0.2">
      <c r="A93" s="1"/>
      <c r="B93" s="1"/>
      <c r="C93" s="1"/>
      <c r="D93" s="1"/>
      <c r="E93" s="1"/>
      <c r="F93" s="1"/>
      <c r="G93" s="1"/>
      <c r="H93" s="1"/>
      <c r="I93" s="1"/>
      <c r="J93" s="4"/>
      <c r="K93" s="5"/>
      <c r="L93" s="5"/>
      <c r="M93" s="5"/>
      <c r="T93" s="2"/>
      <c r="U93" s="1"/>
    </row>
    <row r="94" spans="1:21" s="3" customFormat="1" x14ac:dyDescent="0.2">
      <c r="A94" s="1"/>
      <c r="B94" s="1"/>
      <c r="C94" s="1"/>
      <c r="D94" s="1"/>
      <c r="E94" s="1"/>
      <c r="F94" s="1"/>
      <c r="G94" s="1"/>
      <c r="H94" s="1"/>
      <c r="I94" s="1"/>
      <c r="J94" s="4"/>
      <c r="K94" s="5"/>
      <c r="L94" s="5"/>
      <c r="M94" s="5"/>
      <c r="T94" s="2"/>
      <c r="U94" s="1"/>
    </row>
    <row r="95" spans="1:21" s="3" customFormat="1" x14ac:dyDescent="0.2">
      <c r="A95" s="1"/>
      <c r="B95" s="1"/>
      <c r="C95" s="1"/>
      <c r="D95" s="1"/>
      <c r="E95" s="1"/>
      <c r="F95" s="1"/>
      <c r="G95" s="1"/>
      <c r="H95" s="1"/>
      <c r="I95" s="1"/>
      <c r="J95" s="4"/>
      <c r="K95" s="5"/>
      <c r="L95" s="5"/>
      <c r="M95" s="5"/>
      <c r="T95" s="2"/>
      <c r="U95" s="1"/>
    </row>
    <row r="96" spans="1:21" s="3" customFormat="1" x14ac:dyDescent="0.2">
      <c r="A96" s="1"/>
      <c r="B96" s="1"/>
      <c r="C96" s="1"/>
      <c r="D96" s="1"/>
      <c r="E96" s="1"/>
      <c r="F96" s="1"/>
      <c r="G96" s="1"/>
      <c r="H96" s="1"/>
      <c r="I96" s="1"/>
      <c r="J96" s="4"/>
      <c r="K96" s="5"/>
      <c r="L96" s="5"/>
      <c r="M96" s="5"/>
      <c r="T96" s="2"/>
      <c r="U96" s="1"/>
    </row>
    <row r="97" spans="1:21" s="3" customFormat="1" x14ac:dyDescent="0.2">
      <c r="A97" s="1"/>
      <c r="B97" s="1"/>
      <c r="C97" s="1"/>
      <c r="D97" s="1"/>
      <c r="E97" s="1"/>
      <c r="F97" s="1"/>
      <c r="G97" s="1"/>
      <c r="H97" s="1"/>
      <c r="I97" s="1"/>
      <c r="J97" s="4"/>
      <c r="K97" s="5"/>
      <c r="L97" s="5"/>
      <c r="M97" s="5"/>
      <c r="T97" s="2"/>
      <c r="U97" s="1"/>
    </row>
    <row r="98" spans="1:21" s="3" customFormat="1" x14ac:dyDescent="0.2">
      <c r="A98" s="1"/>
      <c r="B98" s="1"/>
      <c r="C98" s="1"/>
      <c r="D98" s="1"/>
      <c r="E98" s="1"/>
      <c r="F98" s="1"/>
      <c r="G98" s="1"/>
      <c r="H98" s="1"/>
      <c r="I98" s="1"/>
      <c r="J98" s="4"/>
      <c r="K98" s="5"/>
      <c r="L98" s="5"/>
      <c r="M98" s="5"/>
      <c r="T98" s="2"/>
      <c r="U98" s="1"/>
    </row>
    <row r="99" spans="1:21" s="3" customFormat="1" x14ac:dyDescent="0.2">
      <c r="A99" s="1"/>
      <c r="B99" s="1"/>
      <c r="C99" s="1"/>
      <c r="D99" s="1"/>
      <c r="E99" s="1"/>
      <c r="F99" s="1"/>
      <c r="G99" s="1"/>
      <c r="H99" s="1"/>
      <c r="I99" s="1"/>
      <c r="J99" s="4"/>
      <c r="K99" s="5"/>
      <c r="L99" s="5"/>
      <c r="M99" s="5"/>
      <c r="T99" s="2"/>
      <c r="U99" s="1"/>
    </row>
    <row r="100" spans="1:21" s="3" customFormat="1" x14ac:dyDescent="0.2">
      <c r="A100" s="1"/>
      <c r="B100" s="1"/>
      <c r="C100" s="1"/>
      <c r="D100" s="1"/>
      <c r="E100" s="1"/>
      <c r="F100" s="1"/>
      <c r="G100" s="1"/>
      <c r="H100" s="1"/>
      <c r="I100" s="1"/>
      <c r="J100" s="4"/>
      <c r="K100" s="5"/>
      <c r="L100" s="5"/>
      <c r="M100" s="5"/>
      <c r="T100" s="2"/>
      <c r="U100" s="1"/>
    </row>
    <row r="101" spans="1:21" s="3" customFormat="1" x14ac:dyDescent="0.2">
      <c r="A101" s="1"/>
      <c r="B101" s="1"/>
      <c r="C101" s="1"/>
      <c r="D101" s="1"/>
      <c r="E101" s="1"/>
      <c r="F101" s="1"/>
      <c r="G101" s="1"/>
      <c r="H101" s="1"/>
      <c r="I101" s="1"/>
      <c r="J101" s="4"/>
      <c r="K101" s="5"/>
      <c r="L101" s="5"/>
      <c r="M101" s="5"/>
      <c r="T101" s="2"/>
      <c r="U101" s="1"/>
    </row>
    <row r="102" spans="1:21" s="3" customFormat="1" x14ac:dyDescent="0.2">
      <c r="A102" s="1"/>
      <c r="B102" s="1"/>
      <c r="C102" s="1"/>
      <c r="D102" s="1"/>
      <c r="E102" s="1"/>
      <c r="F102" s="1"/>
      <c r="G102" s="1"/>
      <c r="H102" s="1"/>
      <c r="I102" s="1"/>
      <c r="J102" s="4"/>
      <c r="K102" s="5"/>
      <c r="L102" s="5"/>
      <c r="M102" s="5"/>
      <c r="T102" s="2"/>
      <c r="U102" s="1"/>
    </row>
    <row r="103" spans="1:21" s="3" customFormat="1" x14ac:dyDescent="0.2">
      <c r="A103" s="1"/>
      <c r="B103" s="1"/>
      <c r="C103" s="1"/>
      <c r="D103" s="1"/>
      <c r="E103" s="1"/>
      <c r="F103" s="1"/>
      <c r="G103" s="1"/>
      <c r="H103" s="1"/>
      <c r="I103" s="1"/>
      <c r="J103" s="4"/>
      <c r="K103" s="5"/>
      <c r="L103" s="5"/>
      <c r="M103" s="5"/>
      <c r="T103" s="2"/>
      <c r="U103" s="1"/>
    </row>
  </sheetData>
  <mergeCells count="34">
    <mergeCell ref="A5:S5"/>
    <mergeCell ref="A6:A7"/>
    <mergeCell ref="B6:B7"/>
    <mergeCell ref="C6:C7"/>
    <mergeCell ref="D6:D7"/>
    <mergeCell ref="E6:E7"/>
    <mergeCell ref="G6:G7"/>
    <mergeCell ref="H6:H7"/>
    <mergeCell ref="I6:I7"/>
    <mergeCell ref="J6:J7"/>
    <mergeCell ref="F6:F7"/>
    <mergeCell ref="S6:S7"/>
    <mergeCell ref="T6:T7"/>
    <mergeCell ref="K6:K7"/>
    <mergeCell ref="L6:L7"/>
    <mergeCell ref="M6:M7"/>
    <mergeCell ref="N6:N7"/>
    <mergeCell ref="O6:O7"/>
    <mergeCell ref="P6:R6"/>
    <mergeCell ref="A8:H8"/>
    <mergeCell ref="S16:S17"/>
    <mergeCell ref="L16:L17"/>
    <mergeCell ref="K16:K17"/>
    <mergeCell ref="J16:J17"/>
    <mergeCell ref="I16:I17"/>
    <mergeCell ref="N16:N17"/>
    <mergeCell ref="P16:P17"/>
    <mergeCell ref="O16:O17"/>
    <mergeCell ref="A16:A17"/>
    <mergeCell ref="C16:C17"/>
    <mergeCell ref="B16:B17"/>
    <mergeCell ref="G16:G17"/>
    <mergeCell ref="H16:H17"/>
    <mergeCell ref="M16:M17"/>
  </mergeCells>
  <pageMargins left="0.70866141732283472" right="0.70866141732283472" top="0.78740157480314965" bottom="0.78740157480314965" header="0.31496062992125984" footer="0.31496062992125984"/>
  <pageSetup paperSize="9" scale="48" firstPageNumber="131" fitToHeight="0" orientation="landscape" cellComments="asDisplayed" useFirstPageNumber="1" r:id="rId1"/>
  <headerFooter>
    <oddFooter>&amp;L&amp;"Arial,Kurzíva"Zastupitelstvo Olomouckého kraje 18-12-2017
6. - Rozpočet Olomouckého kraje 2018 - návrh rozpočtu
Příloha č. 5b) Projekty spolufinancované z evropských fondů a národních fondů&amp;R&amp;"Arial,Kurzíva"Strana &amp;P (celkem 171)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U104"/>
  <sheetViews>
    <sheetView showGridLines="0" view="pageBreakPreview" zoomScale="80" zoomScaleNormal="70" zoomScaleSheetLayoutView="80" workbookViewId="0"/>
  </sheetViews>
  <sheetFormatPr defaultColWidth="9.140625" defaultRowHeight="12.75" outlineLevelCol="1" x14ac:dyDescent="0.2"/>
  <cols>
    <col min="1" max="1" width="5.42578125" style="1" customWidth="1"/>
    <col min="2" max="2" width="6.42578125" style="1" hidden="1" customWidth="1"/>
    <col min="3" max="3" width="17.7109375" style="1" hidden="1" customWidth="1" outlineLevel="1"/>
    <col min="4" max="4" width="7.7109375" style="1" hidden="1" customWidth="1" outlineLevel="1"/>
    <col min="5" max="5" width="7.28515625" style="1" hidden="1" customWidth="1" outlineLevel="1"/>
    <col min="6" max="6" width="7.28515625" style="1" customWidth="1" outlineLevel="1"/>
    <col min="7" max="7" width="53.7109375" style="1" customWidth="1"/>
    <col min="8" max="8" width="64.140625" style="1" customWidth="1"/>
    <col min="9" max="9" width="7.140625" style="1" customWidth="1"/>
    <col min="10" max="10" width="12.85546875" style="4" customWidth="1"/>
    <col min="11" max="16" width="14.7109375" style="3" customWidth="1"/>
    <col min="17" max="17" width="17.140625" style="3" customWidth="1"/>
    <col min="18" max="19" width="14.7109375" style="3" customWidth="1"/>
    <col min="20" max="20" width="38.5703125" style="2" hidden="1" customWidth="1"/>
    <col min="21" max="16384" width="9.140625" style="1"/>
  </cols>
  <sheetData>
    <row r="1" spans="1:21" ht="18" x14ac:dyDescent="0.25">
      <c r="A1" s="164" t="s">
        <v>330</v>
      </c>
      <c r="B1" s="165"/>
      <c r="C1" s="165"/>
      <c r="D1" s="165"/>
      <c r="E1" s="165"/>
      <c r="F1" s="165"/>
      <c r="G1" s="167"/>
      <c r="H1" s="168"/>
      <c r="I1" s="165"/>
      <c r="N1" s="170"/>
      <c r="O1" s="170"/>
      <c r="Q1" s="170"/>
      <c r="R1" s="170"/>
      <c r="S1" s="170"/>
      <c r="T1" s="38"/>
      <c r="U1" s="35"/>
    </row>
    <row r="2" spans="1:21" ht="15.75" x14ac:dyDescent="0.25">
      <c r="A2" s="253" t="s">
        <v>274</v>
      </c>
      <c r="B2" s="117"/>
      <c r="D2" s="171"/>
      <c r="E2" s="171"/>
      <c r="F2" s="171"/>
      <c r="G2" s="253" t="s">
        <v>200</v>
      </c>
      <c r="H2" s="173" t="s">
        <v>329</v>
      </c>
      <c r="I2" s="175"/>
      <c r="N2" s="37"/>
      <c r="O2" s="37"/>
      <c r="Q2" s="37"/>
      <c r="R2" s="37"/>
      <c r="S2" s="37"/>
      <c r="T2" s="36"/>
      <c r="U2" s="35"/>
    </row>
    <row r="3" spans="1:21" ht="23.25" x14ac:dyDescent="0.35">
      <c r="A3" s="126"/>
      <c r="B3" s="117"/>
      <c r="D3" s="171"/>
      <c r="E3" s="171"/>
      <c r="F3" s="171"/>
      <c r="G3" s="251" t="s">
        <v>20</v>
      </c>
      <c r="H3" s="174"/>
      <c r="I3" s="175"/>
      <c r="N3" s="37"/>
      <c r="O3" s="37"/>
      <c r="Q3" s="37"/>
      <c r="R3" s="37"/>
      <c r="S3" s="37"/>
      <c r="T3" s="36"/>
      <c r="U3" s="35"/>
    </row>
    <row r="4" spans="1:21" ht="17.25" customHeight="1" x14ac:dyDescent="0.2">
      <c r="A4" s="171"/>
      <c r="B4" s="171"/>
      <c r="C4" s="171"/>
      <c r="D4" s="171"/>
      <c r="E4" s="171"/>
      <c r="F4" s="171"/>
      <c r="G4" s="171"/>
      <c r="H4" s="176"/>
      <c r="I4" s="171"/>
      <c r="N4" s="37"/>
      <c r="O4" s="37"/>
      <c r="Q4" s="37"/>
      <c r="R4" s="37"/>
      <c r="S4" s="91" t="s">
        <v>72</v>
      </c>
      <c r="T4" s="36"/>
      <c r="U4" s="35"/>
    </row>
    <row r="5" spans="1:21" ht="25.5" customHeight="1" x14ac:dyDescent="0.2">
      <c r="A5" s="358" t="s">
        <v>267</v>
      </c>
      <c r="B5" s="359"/>
      <c r="C5" s="359"/>
      <c r="D5" s="359"/>
      <c r="E5" s="359"/>
      <c r="F5" s="359"/>
      <c r="G5" s="359"/>
      <c r="H5" s="359"/>
      <c r="I5" s="359"/>
      <c r="J5" s="359"/>
      <c r="K5" s="359"/>
      <c r="L5" s="359"/>
      <c r="M5" s="359"/>
      <c r="N5" s="359"/>
      <c r="O5" s="359"/>
      <c r="P5" s="359"/>
      <c r="Q5" s="359"/>
      <c r="R5" s="359"/>
      <c r="S5" s="398"/>
      <c r="T5" s="34"/>
    </row>
    <row r="6" spans="1:21" ht="25.5" customHeight="1" x14ac:dyDescent="0.2">
      <c r="A6" s="360" t="s">
        <v>19</v>
      </c>
      <c r="B6" s="360" t="s">
        <v>18</v>
      </c>
      <c r="C6" s="361" t="s">
        <v>17</v>
      </c>
      <c r="D6" s="361" t="s">
        <v>16</v>
      </c>
      <c r="E6" s="361" t="s">
        <v>15</v>
      </c>
      <c r="F6" s="362" t="s">
        <v>253</v>
      </c>
      <c r="G6" s="361" t="s">
        <v>14</v>
      </c>
      <c r="H6" s="350" t="s">
        <v>13</v>
      </c>
      <c r="I6" s="364" t="s">
        <v>12</v>
      </c>
      <c r="J6" s="350" t="s">
        <v>11</v>
      </c>
      <c r="K6" s="350" t="s">
        <v>10</v>
      </c>
      <c r="L6" s="351" t="s">
        <v>9</v>
      </c>
      <c r="M6" s="351" t="s">
        <v>8</v>
      </c>
      <c r="N6" s="350" t="s">
        <v>7</v>
      </c>
      <c r="O6" s="353" t="s">
        <v>155</v>
      </c>
      <c r="P6" s="444" t="s">
        <v>156</v>
      </c>
      <c r="Q6" s="444"/>
      <c r="R6" s="444"/>
      <c r="S6" s="353" t="s">
        <v>167</v>
      </c>
      <c r="T6" s="395" t="s">
        <v>6</v>
      </c>
    </row>
    <row r="7" spans="1:21" ht="58.7" customHeight="1" x14ac:dyDescent="0.2">
      <c r="A7" s="360"/>
      <c r="B7" s="360"/>
      <c r="C7" s="361"/>
      <c r="D7" s="361"/>
      <c r="E7" s="361"/>
      <c r="F7" s="363"/>
      <c r="G7" s="361"/>
      <c r="H7" s="350"/>
      <c r="I7" s="364"/>
      <c r="J7" s="350"/>
      <c r="K7" s="350"/>
      <c r="L7" s="352"/>
      <c r="M7" s="352"/>
      <c r="N7" s="350"/>
      <c r="O7" s="353"/>
      <c r="P7" s="224" t="s">
        <v>203</v>
      </c>
      <c r="Q7" s="224" t="s">
        <v>226</v>
      </c>
      <c r="R7" s="224" t="s">
        <v>273</v>
      </c>
      <c r="S7" s="353"/>
      <c r="T7" s="395"/>
    </row>
    <row r="8" spans="1:21" ht="30" customHeight="1" x14ac:dyDescent="0.2">
      <c r="A8" s="427" t="s">
        <v>3</v>
      </c>
      <c r="B8" s="428"/>
      <c r="C8" s="428"/>
      <c r="D8" s="428"/>
      <c r="E8" s="428"/>
      <c r="F8" s="428"/>
      <c r="G8" s="428"/>
      <c r="H8" s="429"/>
      <c r="I8" s="232"/>
      <c r="J8" s="233"/>
      <c r="K8" s="95">
        <f>SUM(K9:K19)</f>
        <v>0</v>
      </c>
      <c r="L8" s="95">
        <f>SUM(L9:L19)</f>
        <v>0</v>
      </c>
      <c r="M8" s="95">
        <f>SUM(M9:M19)</f>
        <v>6121</v>
      </c>
      <c r="N8" s="231"/>
      <c r="O8" s="95">
        <f>SUM(O9:O11)</f>
        <v>0</v>
      </c>
      <c r="P8" s="95">
        <f>SUM(P9:P19)</f>
        <v>6121</v>
      </c>
      <c r="Q8" s="95">
        <f t="shared" ref="Q8" si="0">SUM(Q9:Q19)</f>
        <v>0</v>
      </c>
      <c r="R8" s="95">
        <f>SUM(R9:R19)</f>
        <v>6121</v>
      </c>
      <c r="S8" s="95">
        <f>SUM(S9:S18)</f>
        <v>0</v>
      </c>
      <c r="T8" s="228"/>
    </row>
    <row r="9" spans="1:21" ht="24.95" customHeight="1" x14ac:dyDescent="0.2">
      <c r="A9" s="431">
        <v>1</v>
      </c>
      <c r="B9" s="431"/>
      <c r="C9" s="380">
        <v>60002100998</v>
      </c>
      <c r="D9" s="211">
        <v>4344</v>
      </c>
      <c r="E9" s="211">
        <v>5169</v>
      </c>
      <c r="F9" s="211">
        <v>51</v>
      </c>
      <c r="G9" s="409" t="s">
        <v>243</v>
      </c>
      <c r="H9" s="436" t="s">
        <v>242</v>
      </c>
      <c r="I9" s="431"/>
      <c r="J9" s="431"/>
      <c r="K9" s="391"/>
      <c r="L9" s="391"/>
      <c r="M9" s="391">
        <f>SUM(R9:R16)</f>
        <v>6001</v>
      </c>
      <c r="N9" s="365">
        <v>2018</v>
      </c>
      <c r="O9" s="430">
        <v>0</v>
      </c>
      <c r="P9" s="439">
        <f>SUM(R9:R16)</f>
        <v>6001</v>
      </c>
      <c r="Q9" s="40">
        <v>0</v>
      </c>
      <c r="R9" s="239">
        <v>755</v>
      </c>
      <c r="S9" s="384">
        <v>0</v>
      </c>
      <c r="T9" s="178"/>
    </row>
    <row r="10" spans="1:21" ht="24.95" customHeight="1" x14ac:dyDescent="0.2">
      <c r="A10" s="438"/>
      <c r="B10" s="438"/>
      <c r="C10" s="381"/>
      <c r="D10" s="211">
        <v>4351</v>
      </c>
      <c r="E10" s="211">
        <v>5169</v>
      </c>
      <c r="F10" s="211">
        <v>51</v>
      </c>
      <c r="G10" s="410"/>
      <c r="H10" s="446"/>
      <c r="I10" s="438"/>
      <c r="J10" s="438"/>
      <c r="K10" s="445"/>
      <c r="L10" s="445"/>
      <c r="M10" s="445"/>
      <c r="N10" s="366"/>
      <c r="O10" s="449"/>
      <c r="P10" s="448"/>
      <c r="Q10" s="40">
        <v>0</v>
      </c>
      <c r="R10" s="239">
        <v>138</v>
      </c>
      <c r="S10" s="447"/>
      <c r="T10" s="178"/>
    </row>
    <row r="11" spans="1:21" ht="24.95" customHeight="1" x14ac:dyDescent="0.2">
      <c r="A11" s="438"/>
      <c r="B11" s="438"/>
      <c r="C11" s="381"/>
      <c r="D11" s="211">
        <v>4371</v>
      </c>
      <c r="E11" s="211">
        <v>5169</v>
      </c>
      <c r="F11" s="211">
        <v>51</v>
      </c>
      <c r="G11" s="410"/>
      <c r="H11" s="446"/>
      <c r="I11" s="438"/>
      <c r="J11" s="438"/>
      <c r="K11" s="445"/>
      <c r="L11" s="445"/>
      <c r="M11" s="445"/>
      <c r="N11" s="366"/>
      <c r="O11" s="449"/>
      <c r="P11" s="448"/>
      <c r="Q11" s="40">
        <v>0</v>
      </c>
      <c r="R11" s="239">
        <v>1745</v>
      </c>
      <c r="S11" s="447"/>
      <c r="T11" s="178"/>
    </row>
    <row r="12" spans="1:21" ht="24.95" customHeight="1" x14ac:dyDescent="0.2">
      <c r="A12" s="438"/>
      <c r="B12" s="438"/>
      <c r="C12" s="381"/>
      <c r="D12" s="211">
        <v>4372</v>
      </c>
      <c r="E12" s="211">
        <v>5169</v>
      </c>
      <c r="F12" s="211">
        <v>51</v>
      </c>
      <c r="G12" s="410"/>
      <c r="H12" s="446"/>
      <c r="I12" s="438"/>
      <c r="J12" s="438"/>
      <c r="K12" s="445"/>
      <c r="L12" s="445"/>
      <c r="M12" s="445"/>
      <c r="N12" s="366"/>
      <c r="O12" s="449"/>
      <c r="P12" s="448"/>
      <c r="Q12" s="40">
        <v>0</v>
      </c>
      <c r="R12" s="239">
        <v>92</v>
      </c>
      <c r="S12" s="447"/>
      <c r="T12" s="178"/>
    </row>
    <row r="13" spans="1:21" ht="24.95" customHeight="1" x14ac:dyDescent="0.2">
      <c r="A13" s="438"/>
      <c r="B13" s="438"/>
      <c r="C13" s="381"/>
      <c r="D13" s="211">
        <v>4373</v>
      </c>
      <c r="E13" s="211">
        <v>5169</v>
      </c>
      <c r="F13" s="211">
        <v>51</v>
      </c>
      <c r="G13" s="410"/>
      <c r="H13" s="446"/>
      <c r="I13" s="438"/>
      <c r="J13" s="438"/>
      <c r="K13" s="445"/>
      <c r="L13" s="445"/>
      <c r="M13" s="445"/>
      <c r="N13" s="366"/>
      <c r="O13" s="449"/>
      <c r="P13" s="448"/>
      <c r="Q13" s="40">
        <v>0</v>
      </c>
      <c r="R13" s="239">
        <v>118</v>
      </c>
      <c r="S13" s="447"/>
      <c r="T13" s="178"/>
    </row>
    <row r="14" spans="1:21" ht="24.95" customHeight="1" x14ac:dyDescent="0.2">
      <c r="A14" s="438"/>
      <c r="B14" s="438"/>
      <c r="C14" s="381"/>
      <c r="D14" s="211">
        <v>4377</v>
      </c>
      <c r="E14" s="211">
        <v>5169</v>
      </c>
      <c r="F14" s="211">
        <v>51</v>
      </c>
      <c r="G14" s="410"/>
      <c r="H14" s="446"/>
      <c r="I14" s="438"/>
      <c r="J14" s="438"/>
      <c r="K14" s="445"/>
      <c r="L14" s="445"/>
      <c r="M14" s="445"/>
      <c r="N14" s="366"/>
      <c r="O14" s="449"/>
      <c r="P14" s="448"/>
      <c r="Q14" s="40">
        <v>0</v>
      </c>
      <c r="R14" s="239">
        <v>283</v>
      </c>
      <c r="S14" s="447"/>
      <c r="T14" s="178"/>
    </row>
    <row r="15" spans="1:21" ht="24.95" customHeight="1" x14ac:dyDescent="0.2">
      <c r="A15" s="438"/>
      <c r="B15" s="438"/>
      <c r="C15" s="381"/>
      <c r="D15" s="211">
        <v>4379</v>
      </c>
      <c r="E15" s="211">
        <v>5166</v>
      </c>
      <c r="F15" s="211">
        <v>51</v>
      </c>
      <c r="G15" s="410"/>
      <c r="H15" s="446"/>
      <c r="I15" s="438"/>
      <c r="J15" s="438"/>
      <c r="K15" s="445"/>
      <c r="L15" s="445"/>
      <c r="M15" s="445"/>
      <c r="N15" s="366"/>
      <c r="O15" s="449"/>
      <c r="P15" s="448"/>
      <c r="Q15" s="40">
        <v>0</v>
      </c>
      <c r="R15" s="239">
        <v>20</v>
      </c>
      <c r="S15" s="447"/>
      <c r="T15" s="178"/>
    </row>
    <row r="16" spans="1:21" ht="24.95" customHeight="1" x14ac:dyDescent="0.2">
      <c r="A16" s="432"/>
      <c r="B16" s="432"/>
      <c r="C16" s="382"/>
      <c r="D16" s="211">
        <v>4374</v>
      </c>
      <c r="E16" s="211">
        <v>5169</v>
      </c>
      <c r="F16" s="211">
        <v>51</v>
      </c>
      <c r="G16" s="442"/>
      <c r="H16" s="443"/>
      <c r="I16" s="432"/>
      <c r="J16" s="432"/>
      <c r="K16" s="408"/>
      <c r="L16" s="408"/>
      <c r="M16" s="408"/>
      <c r="N16" s="367"/>
      <c r="O16" s="441"/>
      <c r="P16" s="440"/>
      <c r="Q16" s="40">
        <v>0</v>
      </c>
      <c r="R16" s="239">
        <v>2850</v>
      </c>
      <c r="S16" s="415"/>
      <c r="T16" s="178"/>
    </row>
    <row r="17" spans="1:21" ht="35.1" customHeight="1" x14ac:dyDescent="0.2">
      <c r="A17" s="431">
        <v>2</v>
      </c>
      <c r="B17" s="431"/>
      <c r="C17" s="380">
        <v>60002100999</v>
      </c>
      <c r="D17" s="211">
        <v>6172</v>
      </c>
      <c r="E17" s="211">
        <v>5424</v>
      </c>
      <c r="F17" s="211">
        <v>54</v>
      </c>
      <c r="G17" s="409" t="s">
        <v>244</v>
      </c>
      <c r="H17" s="436" t="s">
        <v>242</v>
      </c>
      <c r="I17" s="431"/>
      <c r="J17" s="431"/>
      <c r="K17" s="391"/>
      <c r="L17" s="391"/>
      <c r="M17" s="391">
        <f>SUM(R17:R19)</f>
        <v>120</v>
      </c>
      <c r="N17" s="365">
        <v>2018</v>
      </c>
      <c r="O17" s="430">
        <v>0</v>
      </c>
      <c r="P17" s="439">
        <f>SUM(R17:R19)</f>
        <v>120</v>
      </c>
      <c r="Q17" s="40">
        <v>0</v>
      </c>
      <c r="R17" s="239">
        <v>2</v>
      </c>
      <c r="S17" s="384">
        <v>0</v>
      </c>
      <c r="T17" s="178"/>
    </row>
    <row r="18" spans="1:21" ht="35.1" customHeight="1" x14ac:dyDescent="0.2">
      <c r="A18" s="438"/>
      <c r="B18" s="438"/>
      <c r="C18" s="381"/>
      <c r="D18" s="211">
        <v>6172</v>
      </c>
      <c r="E18" s="211">
        <v>5011</v>
      </c>
      <c r="F18" s="211">
        <v>50</v>
      </c>
      <c r="G18" s="410"/>
      <c r="H18" s="446"/>
      <c r="I18" s="438"/>
      <c r="J18" s="438"/>
      <c r="K18" s="445"/>
      <c r="L18" s="445"/>
      <c r="M18" s="445"/>
      <c r="N18" s="366"/>
      <c r="O18" s="449"/>
      <c r="P18" s="448"/>
      <c r="Q18" s="40">
        <v>0</v>
      </c>
      <c r="R18" s="239">
        <v>90</v>
      </c>
      <c r="S18" s="447"/>
      <c r="T18" s="178"/>
    </row>
    <row r="19" spans="1:21" ht="35.1" customHeight="1" x14ac:dyDescent="0.2">
      <c r="A19" s="432"/>
      <c r="B19" s="432"/>
      <c r="C19" s="382"/>
      <c r="D19" s="211">
        <v>6172</v>
      </c>
      <c r="E19" s="211">
        <v>5169</v>
      </c>
      <c r="F19" s="211">
        <v>51</v>
      </c>
      <c r="G19" s="442"/>
      <c r="H19" s="443"/>
      <c r="I19" s="432"/>
      <c r="J19" s="432"/>
      <c r="K19" s="408"/>
      <c r="L19" s="408"/>
      <c r="M19" s="408"/>
      <c r="N19" s="367"/>
      <c r="O19" s="449"/>
      <c r="P19" s="440"/>
      <c r="Q19" s="40">
        <v>0</v>
      </c>
      <c r="R19" s="239">
        <v>28</v>
      </c>
      <c r="S19" s="415"/>
      <c r="T19" s="178"/>
    </row>
    <row r="20" spans="1:21" ht="35.25" customHeight="1" x14ac:dyDescent="0.2">
      <c r="A20" s="320" t="s">
        <v>268</v>
      </c>
      <c r="B20" s="321"/>
      <c r="C20" s="321"/>
      <c r="D20" s="321"/>
      <c r="E20" s="321"/>
      <c r="F20" s="321"/>
      <c r="G20" s="321"/>
      <c r="H20" s="321"/>
      <c r="I20" s="321"/>
      <c r="J20" s="321"/>
      <c r="K20" s="23">
        <f t="shared" ref="K20:O20" si="1">SUM(K9:K19)</f>
        <v>0</v>
      </c>
      <c r="L20" s="23">
        <f t="shared" si="1"/>
        <v>0</v>
      </c>
      <c r="M20" s="23">
        <f t="shared" si="1"/>
        <v>6121</v>
      </c>
      <c r="N20" s="23"/>
      <c r="O20" s="23">
        <f t="shared" si="1"/>
        <v>0</v>
      </c>
      <c r="P20" s="23">
        <f>SUM(P9:P19)</f>
        <v>6121</v>
      </c>
      <c r="Q20" s="23">
        <f>SUM(Q9:Q19)</f>
        <v>0</v>
      </c>
      <c r="R20" s="23">
        <f>SUM(R9:R19)</f>
        <v>6121</v>
      </c>
      <c r="S20" s="22">
        <f>SUM(S9:S9)</f>
        <v>0</v>
      </c>
      <c r="T20" s="21"/>
    </row>
    <row r="21" spans="1:21" s="3" customFormat="1" x14ac:dyDescent="0.2">
      <c r="A21" s="4"/>
      <c r="B21" s="4"/>
      <c r="C21" s="4"/>
      <c r="D21" s="4"/>
      <c r="E21" s="4"/>
      <c r="F21" s="4"/>
      <c r="G21" s="20"/>
      <c r="H21" s="4"/>
      <c r="I21" s="19"/>
      <c r="J21" s="18"/>
      <c r="K21" s="17"/>
      <c r="L21" s="17"/>
      <c r="M21" s="17"/>
      <c r="N21" s="16"/>
      <c r="O21" s="16"/>
      <c r="T21" s="2"/>
      <c r="U21" s="1"/>
    </row>
    <row r="22" spans="1:21" s="3" customFormat="1" x14ac:dyDescent="0.2">
      <c r="A22" s="4"/>
      <c r="B22" s="4"/>
      <c r="C22" s="4"/>
      <c r="D22" s="4"/>
      <c r="E22" s="4"/>
      <c r="F22" s="4"/>
      <c r="G22" s="4"/>
      <c r="H22" s="4"/>
      <c r="I22" s="15"/>
      <c r="J22" s="6"/>
      <c r="K22" s="5"/>
      <c r="L22" s="5"/>
      <c r="M22" s="5"/>
      <c r="T22" s="2"/>
      <c r="U22" s="1"/>
    </row>
    <row r="23" spans="1:21" s="3" customFormat="1" x14ac:dyDescent="0.2">
      <c r="A23" s="4"/>
      <c r="B23" s="4"/>
      <c r="C23" s="4"/>
      <c r="D23" s="4"/>
      <c r="E23" s="4"/>
      <c r="F23" s="4"/>
      <c r="G23" s="4"/>
      <c r="H23" s="4"/>
      <c r="I23" s="15"/>
      <c r="J23" s="6"/>
      <c r="K23" s="5"/>
      <c r="L23" s="5"/>
      <c r="M23" s="5"/>
      <c r="T23" s="2"/>
      <c r="U23" s="1"/>
    </row>
    <row r="24" spans="1:21" s="7" customFormat="1" ht="15" x14ac:dyDescent="0.2">
      <c r="A24" s="13"/>
      <c r="B24" s="13"/>
      <c r="C24" s="13"/>
      <c r="D24" s="14"/>
      <c r="E24" s="13"/>
      <c r="F24" s="13"/>
      <c r="G24" s="13"/>
      <c r="H24" s="13"/>
      <c r="I24" s="12"/>
      <c r="J24" s="11"/>
      <c r="K24" s="10"/>
      <c r="L24" s="10"/>
      <c r="M24" s="10"/>
      <c r="T24" s="9"/>
      <c r="U24" s="8"/>
    </row>
    <row r="25" spans="1:21" s="3" customFormat="1" x14ac:dyDescent="0.2">
      <c r="A25" s="4"/>
      <c r="B25" s="4"/>
      <c r="C25" s="4"/>
      <c r="D25" s="4"/>
      <c r="E25" s="4"/>
      <c r="F25" s="4"/>
      <c r="G25" s="4"/>
      <c r="H25" s="4"/>
      <c r="I25" s="1"/>
      <c r="J25" s="6"/>
      <c r="K25" s="5"/>
      <c r="L25" s="5"/>
      <c r="M25" s="5"/>
      <c r="T25" s="2"/>
      <c r="U25" s="1"/>
    </row>
    <row r="26" spans="1:21" s="3" customFormat="1" x14ac:dyDescent="0.2">
      <c r="A26" s="4"/>
      <c r="B26" s="4"/>
      <c r="C26" s="4"/>
      <c r="D26" s="4"/>
      <c r="E26" s="4"/>
      <c r="F26" s="4"/>
      <c r="G26" s="4"/>
      <c r="H26" s="4"/>
      <c r="I26" s="1"/>
      <c r="J26" s="6"/>
      <c r="K26" s="5"/>
      <c r="L26" s="5"/>
      <c r="M26" s="5"/>
      <c r="T26" s="2"/>
      <c r="U26" s="1"/>
    </row>
    <row r="27" spans="1:21" s="3" customFormat="1" x14ac:dyDescent="0.2">
      <c r="A27" s="4"/>
      <c r="B27" s="4"/>
      <c r="C27" s="4"/>
      <c r="D27" s="4"/>
      <c r="E27" s="4"/>
      <c r="F27" s="4"/>
      <c r="G27" s="4"/>
      <c r="H27" s="4"/>
      <c r="I27" s="1"/>
      <c r="J27" s="6"/>
      <c r="K27" s="5"/>
      <c r="L27" s="5"/>
      <c r="M27" s="5"/>
      <c r="T27" s="2"/>
      <c r="U27" s="1"/>
    </row>
    <row r="28" spans="1:21" s="3" customFormat="1" x14ac:dyDescent="0.2">
      <c r="A28" s="4"/>
      <c r="B28" s="4"/>
      <c r="C28" s="4"/>
      <c r="D28" s="4"/>
      <c r="E28" s="4"/>
      <c r="F28" s="4"/>
      <c r="G28" s="4"/>
      <c r="H28" s="4"/>
      <c r="I28" s="1"/>
      <c r="J28" s="6"/>
      <c r="K28" s="5"/>
      <c r="L28" s="5"/>
      <c r="M28" s="5"/>
      <c r="T28" s="2"/>
      <c r="U28" s="1"/>
    </row>
    <row r="29" spans="1:21" s="3" customFormat="1" x14ac:dyDescent="0.2">
      <c r="A29" s="4"/>
      <c r="B29" s="4"/>
      <c r="C29" s="4"/>
      <c r="D29" s="4"/>
      <c r="E29" s="4"/>
      <c r="F29" s="4"/>
      <c r="G29" s="4"/>
      <c r="H29" s="4"/>
      <c r="I29" s="1"/>
      <c r="J29" s="6"/>
      <c r="K29" s="5"/>
      <c r="L29" s="5"/>
      <c r="M29" s="5"/>
      <c r="T29" s="2"/>
      <c r="U29" s="1"/>
    </row>
    <row r="30" spans="1:21" s="3" customFormat="1" x14ac:dyDescent="0.2">
      <c r="A30" s="4"/>
      <c r="B30" s="4"/>
      <c r="C30" s="4"/>
      <c r="D30" s="4"/>
      <c r="E30" s="4"/>
      <c r="F30" s="4"/>
      <c r="G30" s="4"/>
      <c r="H30" s="4"/>
      <c r="I30" s="1"/>
      <c r="J30" s="6"/>
      <c r="K30" s="5"/>
      <c r="L30" s="5"/>
      <c r="M30" s="5"/>
      <c r="T30" s="2"/>
      <c r="U30" s="1"/>
    </row>
    <row r="31" spans="1:21" s="3" customFormat="1" x14ac:dyDescent="0.2">
      <c r="A31" s="4"/>
      <c r="B31" s="4"/>
      <c r="C31" s="4"/>
      <c r="D31" s="4"/>
      <c r="E31" s="4"/>
      <c r="F31" s="4"/>
      <c r="G31" s="4"/>
      <c r="H31" s="4"/>
      <c r="I31" s="1"/>
      <c r="J31" s="6"/>
      <c r="K31" s="5"/>
      <c r="L31" s="5"/>
      <c r="M31" s="5"/>
      <c r="T31" s="2"/>
      <c r="U31" s="1"/>
    </row>
    <row r="32" spans="1:21" s="3" customFormat="1" x14ac:dyDescent="0.2">
      <c r="A32" s="4"/>
      <c r="B32" s="4"/>
      <c r="C32" s="4"/>
      <c r="D32" s="4"/>
      <c r="E32" s="4"/>
      <c r="F32" s="4"/>
      <c r="G32" s="4"/>
      <c r="H32" s="4"/>
      <c r="I32" s="1"/>
      <c r="J32" s="6"/>
      <c r="K32" s="5"/>
      <c r="L32" s="5"/>
      <c r="M32" s="5"/>
      <c r="T32" s="2"/>
      <c r="U32" s="1"/>
    </row>
    <row r="33" spans="1:21" s="3" customFormat="1" x14ac:dyDescent="0.2">
      <c r="A33" s="4"/>
      <c r="B33" s="4"/>
      <c r="C33" s="4"/>
      <c r="D33" s="4"/>
      <c r="E33" s="4"/>
      <c r="F33" s="4"/>
      <c r="G33" s="4"/>
      <c r="H33" s="4"/>
      <c r="I33" s="1"/>
      <c r="J33" s="6"/>
      <c r="K33" s="5"/>
      <c r="L33" s="5"/>
      <c r="M33" s="5"/>
      <c r="T33" s="2"/>
      <c r="U33" s="1"/>
    </row>
    <row r="34" spans="1:21" s="3" customFormat="1" x14ac:dyDescent="0.2">
      <c r="A34" s="4"/>
      <c r="B34" s="4"/>
      <c r="C34" s="4"/>
      <c r="D34" s="4"/>
      <c r="E34" s="4"/>
      <c r="F34" s="4"/>
      <c r="G34" s="4"/>
      <c r="H34" s="4"/>
      <c r="I34" s="1"/>
      <c r="J34" s="6"/>
      <c r="K34" s="5"/>
      <c r="L34" s="5"/>
      <c r="M34" s="5"/>
      <c r="T34" s="2"/>
      <c r="U34" s="1"/>
    </row>
    <row r="35" spans="1:21" s="3" customFormat="1" x14ac:dyDescent="0.2">
      <c r="A35" s="4"/>
      <c r="B35" s="4"/>
      <c r="C35" s="4"/>
      <c r="D35" s="4"/>
      <c r="E35" s="4"/>
      <c r="F35" s="4"/>
      <c r="G35" s="4"/>
      <c r="H35" s="4"/>
      <c r="I35" s="1"/>
      <c r="J35" s="6"/>
      <c r="K35" s="5"/>
      <c r="L35" s="5"/>
      <c r="M35" s="5"/>
      <c r="T35" s="2"/>
      <c r="U35" s="1"/>
    </row>
    <row r="36" spans="1:21" s="3" customFormat="1" x14ac:dyDescent="0.2">
      <c r="A36" s="4"/>
      <c r="B36" s="4"/>
      <c r="C36" s="4"/>
      <c r="D36" s="4"/>
      <c r="E36" s="4"/>
      <c r="F36" s="4"/>
      <c r="G36" s="4"/>
      <c r="H36" s="4"/>
      <c r="I36" s="1"/>
      <c r="J36" s="6"/>
      <c r="K36" s="5"/>
      <c r="L36" s="5"/>
      <c r="M36" s="5"/>
      <c r="T36" s="2"/>
      <c r="U36" s="1"/>
    </row>
    <row r="37" spans="1:21" s="3" customFormat="1" x14ac:dyDescent="0.2">
      <c r="A37" s="4"/>
      <c r="B37" s="4"/>
      <c r="C37" s="4"/>
      <c r="D37" s="4"/>
      <c r="E37" s="4"/>
      <c r="F37" s="4"/>
      <c r="G37" s="4"/>
      <c r="H37" s="4"/>
      <c r="I37" s="1"/>
      <c r="J37" s="6"/>
      <c r="K37" s="5"/>
      <c r="L37" s="5"/>
      <c r="M37" s="5"/>
      <c r="T37" s="2"/>
      <c r="U37" s="1"/>
    </row>
    <row r="38" spans="1:21" s="3" customFormat="1" x14ac:dyDescent="0.2">
      <c r="A38" s="4"/>
      <c r="B38" s="4"/>
      <c r="C38" s="4"/>
      <c r="D38" s="4"/>
      <c r="E38" s="4"/>
      <c r="F38" s="4"/>
      <c r="G38" s="4"/>
      <c r="H38" s="4"/>
      <c r="I38" s="1"/>
      <c r="J38" s="6"/>
      <c r="K38" s="5"/>
      <c r="L38" s="5"/>
      <c r="M38" s="5"/>
      <c r="T38" s="2"/>
      <c r="U38" s="1"/>
    </row>
    <row r="39" spans="1:21" s="3" customFormat="1" x14ac:dyDescent="0.2">
      <c r="A39" s="4"/>
      <c r="B39" s="4"/>
      <c r="C39" s="4"/>
      <c r="D39" s="4"/>
      <c r="E39" s="4"/>
      <c r="F39" s="4"/>
      <c r="G39" s="4"/>
      <c r="H39" s="4"/>
      <c r="I39" s="1"/>
      <c r="J39" s="6"/>
      <c r="K39" s="5"/>
      <c r="L39" s="5"/>
      <c r="M39" s="5"/>
      <c r="T39" s="2"/>
      <c r="U39" s="1"/>
    </row>
    <row r="40" spans="1:21" s="3" customFormat="1" x14ac:dyDescent="0.2">
      <c r="A40" s="4"/>
      <c r="B40" s="4"/>
      <c r="C40" s="4"/>
      <c r="D40" s="4"/>
      <c r="E40" s="4"/>
      <c r="F40" s="4"/>
      <c r="G40" s="4"/>
      <c r="H40" s="4"/>
      <c r="I40" s="1"/>
      <c r="J40" s="6"/>
      <c r="K40" s="5"/>
      <c r="L40" s="5"/>
      <c r="M40" s="5"/>
      <c r="T40" s="2"/>
      <c r="U40" s="1"/>
    </row>
    <row r="41" spans="1:21" s="3" customFormat="1" x14ac:dyDescent="0.2">
      <c r="A41" s="4"/>
      <c r="B41" s="4"/>
      <c r="C41" s="4"/>
      <c r="D41" s="4"/>
      <c r="E41" s="4"/>
      <c r="F41" s="4"/>
      <c r="G41" s="4"/>
      <c r="H41" s="4"/>
      <c r="I41" s="1"/>
      <c r="J41" s="6"/>
      <c r="K41" s="5"/>
      <c r="L41" s="5"/>
      <c r="M41" s="5"/>
      <c r="T41" s="2"/>
      <c r="U41" s="1"/>
    </row>
    <row r="42" spans="1:21" s="3" customFormat="1" x14ac:dyDescent="0.2">
      <c r="A42" s="4"/>
      <c r="B42" s="4"/>
      <c r="C42" s="4"/>
      <c r="D42" s="4"/>
      <c r="E42" s="4"/>
      <c r="F42" s="4"/>
      <c r="G42" s="4"/>
      <c r="H42" s="4"/>
      <c r="I42" s="1"/>
      <c r="J42" s="4"/>
      <c r="K42" s="5"/>
      <c r="L42" s="5"/>
      <c r="M42" s="5"/>
      <c r="T42" s="2"/>
      <c r="U42" s="1"/>
    </row>
    <row r="43" spans="1:21" s="3" customFormat="1" x14ac:dyDescent="0.2">
      <c r="A43" s="4"/>
      <c r="B43" s="4"/>
      <c r="C43" s="4"/>
      <c r="D43" s="4"/>
      <c r="E43" s="4"/>
      <c r="F43" s="4"/>
      <c r="G43" s="4"/>
      <c r="H43" s="4"/>
      <c r="I43" s="1"/>
      <c r="J43" s="4"/>
      <c r="K43" s="5"/>
      <c r="L43" s="5"/>
      <c r="M43" s="5"/>
      <c r="T43" s="2"/>
      <c r="U43" s="1"/>
    </row>
    <row r="44" spans="1:21" s="3" customFormat="1" x14ac:dyDescent="0.2">
      <c r="A44" s="4"/>
      <c r="B44" s="4"/>
      <c r="C44" s="4"/>
      <c r="D44" s="4"/>
      <c r="E44" s="4"/>
      <c r="F44" s="4"/>
      <c r="G44" s="4"/>
      <c r="H44" s="4"/>
      <c r="I44" s="1"/>
      <c r="J44" s="4"/>
      <c r="K44" s="5"/>
      <c r="L44" s="5"/>
      <c r="M44" s="5"/>
      <c r="T44" s="2"/>
      <c r="U44" s="1"/>
    </row>
    <row r="45" spans="1:21" s="3" customFormat="1" x14ac:dyDescent="0.2">
      <c r="A45" s="4"/>
      <c r="B45" s="4"/>
      <c r="C45" s="4"/>
      <c r="D45" s="4"/>
      <c r="E45" s="4"/>
      <c r="F45" s="4"/>
      <c r="G45" s="4"/>
      <c r="H45" s="4"/>
      <c r="I45" s="1"/>
      <c r="J45" s="4"/>
      <c r="K45" s="5"/>
      <c r="L45" s="5"/>
      <c r="M45" s="5"/>
      <c r="T45" s="2"/>
      <c r="U45" s="1"/>
    </row>
    <row r="46" spans="1:21" s="3" customFormat="1" x14ac:dyDescent="0.2">
      <c r="A46" s="4"/>
      <c r="B46" s="4"/>
      <c r="C46" s="4"/>
      <c r="D46" s="4"/>
      <c r="E46" s="4"/>
      <c r="F46" s="4"/>
      <c r="G46" s="4"/>
      <c r="H46" s="4"/>
      <c r="I46" s="1"/>
      <c r="J46" s="4"/>
      <c r="K46" s="5"/>
      <c r="L46" s="5"/>
      <c r="M46" s="5"/>
      <c r="T46" s="2"/>
      <c r="U46" s="1"/>
    </row>
    <row r="47" spans="1:21" s="3" customFormat="1" x14ac:dyDescent="0.2">
      <c r="A47" s="4"/>
      <c r="B47" s="4"/>
      <c r="C47" s="4"/>
      <c r="D47" s="4"/>
      <c r="E47" s="4"/>
      <c r="F47" s="4"/>
      <c r="G47" s="4"/>
      <c r="H47" s="4"/>
      <c r="I47" s="1"/>
      <c r="J47" s="4"/>
      <c r="K47" s="5"/>
      <c r="L47" s="5"/>
      <c r="M47" s="5"/>
      <c r="T47" s="2"/>
      <c r="U47" s="1"/>
    </row>
    <row r="48" spans="1:21" s="3" customFormat="1" x14ac:dyDescent="0.2">
      <c r="A48" s="4"/>
      <c r="B48" s="4"/>
      <c r="C48" s="4"/>
      <c r="D48" s="4"/>
      <c r="E48" s="4"/>
      <c r="F48" s="4"/>
      <c r="G48" s="4"/>
      <c r="H48" s="4"/>
      <c r="I48" s="1"/>
      <c r="J48" s="4"/>
      <c r="K48" s="5"/>
      <c r="L48" s="5"/>
      <c r="M48" s="5"/>
      <c r="T48" s="2"/>
      <c r="U48" s="1"/>
    </row>
    <row r="49" spans="1:21" s="3" customFormat="1" x14ac:dyDescent="0.2">
      <c r="A49" s="4"/>
      <c r="B49" s="4"/>
      <c r="C49" s="4"/>
      <c r="D49" s="4"/>
      <c r="E49" s="4"/>
      <c r="F49" s="4"/>
      <c r="G49" s="4"/>
      <c r="H49" s="4"/>
      <c r="I49" s="1"/>
      <c r="J49" s="4"/>
      <c r="K49" s="5"/>
      <c r="L49" s="5"/>
      <c r="M49" s="5"/>
      <c r="T49" s="2"/>
      <c r="U49" s="1"/>
    </row>
    <row r="50" spans="1:21" s="3" customFormat="1" x14ac:dyDescent="0.2">
      <c r="A50" s="4"/>
      <c r="B50" s="4"/>
      <c r="C50" s="4"/>
      <c r="D50" s="4"/>
      <c r="E50" s="4"/>
      <c r="F50" s="4"/>
      <c r="G50" s="4"/>
      <c r="H50" s="4"/>
      <c r="I50" s="1"/>
      <c r="J50" s="4"/>
      <c r="K50" s="5"/>
      <c r="L50" s="5"/>
      <c r="M50" s="5"/>
      <c r="T50" s="2"/>
      <c r="U50" s="1"/>
    </row>
    <row r="51" spans="1:21" s="3" customFormat="1" x14ac:dyDescent="0.2">
      <c r="A51" s="4"/>
      <c r="B51" s="4"/>
      <c r="C51" s="4"/>
      <c r="D51" s="4"/>
      <c r="E51" s="4"/>
      <c r="F51" s="4"/>
      <c r="G51" s="4"/>
      <c r="H51" s="4"/>
      <c r="I51" s="1"/>
      <c r="J51" s="4"/>
      <c r="K51" s="5"/>
      <c r="L51" s="5"/>
      <c r="M51" s="5"/>
      <c r="T51" s="2"/>
      <c r="U51" s="1"/>
    </row>
    <row r="52" spans="1:21" s="3" customFormat="1" x14ac:dyDescent="0.2">
      <c r="A52" s="4"/>
      <c r="B52" s="4"/>
      <c r="C52" s="4"/>
      <c r="D52" s="4"/>
      <c r="E52" s="4"/>
      <c r="F52" s="4"/>
      <c r="G52" s="4"/>
      <c r="H52" s="4"/>
      <c r="I52" s="1"/>
      <c r="J52" s="4"/>
      <c r="K52" s="5"/>
      <c r="L52" s="5"/>
      <c r="M52" s="5"/>
      <c r="T52" s="2"/>
      <c r="U52" s="1"/>
    </row>
    <row r="53" spans="1:21" s="3" customFormat="1" x14ac:dyDescent="0.2">
      <c r="A53" s="1"/>
      <c r="B53" s="1"/>
      <c r="C53" s="1"/>
      <c r="D53" s="1"/>
      <c r="E53" s="1"/>
      <c r="F53" s="1"/>
      <c r="G53" s="1"/>
      <c r="H53" s="1"/>
      <c r="I53" s="1"/>
      <c r="J53" s="4"/>
      <c r="K53" s="5"/>
      <c r="L53" s="5"/>
      <c r="M53" s="5"/>
      <c r="T53" s="2"/>
      <c r="U53" s="1"/>
    </row>
    <row r="54" spans="1:21" s="3" customFormat="1" x14ac:dyDescent="0.2">
      <c r="A54" s="1"/>
      <c r="B54" s="1"/>
      <c r="C54" s="1"/>
      <c r="D54" s="1"/>
      <c r="E54" s="1"/>
      <c r="F54" s="1"/>
      <c r="G54" s="1"/>
      <c r="H54" s="1"/>
      <c r="I54" s="1"/>
      <c r="J54" s="4"/>
      <c r="K54" s="5"/>
      <c r="L54" s="5"/>
      <c r="M54" s="5"/>
      <c r="T54" s="2"/>
      <c r="U54" s="1"/>
    </row>
    <row r="55" spans="1:21" s="3" customFormat="1" x14ac:dyDescent="0.2">
      <c r="A55" s="1"/>
      <c r="B55" s="1"/>
      <c r="C55" s="1"/>
      <c r="D55" s="1"/>
      <c r="E55" s="1"/>
      <c r="F55" s="1"/>
      <c r="G55" s="1"/>
      <c r="H55" s="1"/>
      <c r="I55" s="1"/>
      <c r="J55" s="4"/>
      <c r="K55" s="5"/>
      <c r="L55" s="5"/>
      <c r="M55" s="5"/>
      <c r="T55" s="2"/>
      <c r="U55" s="1"/>
    </row>
    <row r="56" spans="1:21" s="3" customFormat="1" x14ac:dyDescent="0.2">
      <c r="A56" s="1"/>
      <c r="B56" s="1"/>
      <c r="C56" s="1"/>
      <c r="D56" s="1"/>
      <c r="E56" s="1"/>
      <c r="F56" s="1"/>
      <c r="G56" s="1"/>
      <c r="H56" s="1"/>
      <c r="I56" s="1"/>
      <c r="J56" s="4"/>
      <c r="K56" s="5"/>
      <c r="L56" s="5"/>
      <c r="M56" s="5"/>
      <c r="T56" s="2"/>
      <c r="U56" s="1"/>
    </row>
    <row r="57" spans="1:21" s="3" customFormat="1" x14ac:dyDescent="0.2">
      <c r="A57" s="1"/>
      <c r="B57" s="1"/>
      <c r="C57" s="1"/>
      <c r="D57" s="1"/>
      <c r="E57" s="1"/>
      <c r="F57" s="1"/>
      <c r="G57" s="1"/>
      <c r="H57" s="1"/>
      <c r="I57" s="1"/>
      <c r="J57" s="4"/>
      <c r="K57" s="5"/>
      <c r="L57" s="5"/>
      <c r="M57" s="5"/>
      <c r="T57" s="2"/>
      <c r="U57" s="1"/>
    </row>
    <row r="58" spans="1:21" s="3" customFormat="1" x14ac:dyDescent="0.2">
      <c r="A58" s="1"/>
      <c r="B58" s="1"/>
      <c r="C58" s="1"/>
      <c r="D58" s="1"/>
      <c r="E58" s="1"/>
      <c r="F58" s="1"/>
      <c r="G58" s="1"/>
      <c r="H58" s="1"/>
      <c r="I58" s="1"/>
      <c r="J58" s="4"/>
      <c r="K58" s="5"/>
      <c r="L58" s="5"/>
      <c r="M58" s="5"/>
      <c r="T58" s="2"/>
      <c r="U58" s="1"/>
    </row>
    <row r="59" spans="1:21" s="3" customFormat="1" x14ac:dyDescent="0.2">
      <c r="A59" s="1"/>
      <c r="B59" s="1"/>
      <c r="C59" s="1"/>
      <c r="D59" s="1"/>
      <c r="E59" s="1"/>
      <c r="F59" s="1"/>
      <c r="G59" s="1"/>
      <c r="H59" s="1"/>
      <c r="I59" s="1"/>
      <c r="J59" s="4"/>
      <c r="K59" s="5"/>
      <c r="L59" s="5"/>
      <c r="M59" s="5"/>
      <c r="T59" s="2"/>
      <c r="U59" s="1"/>
    </row>
    <row r="60" spans="1:21" s="3" customFormat="1" x14ac:dyDescent="0.2">
      <c r="A60" s="1"/>
      <c r="B60" s="1"/>
      <c r="C60" s="1"/>
      <c r="D60" s="1"/>
      <c r="E60" s="1"/>
      <c r="F60" s="1"/>
      <c r="G60" s="1"/>
      <c r="H60" s="1"/>
      <c r="I60" s="1"/>
      <c r="J60" s="4"/>
      <c r="K60" s="5"/>
      <c r="L60" s="5"/>
      <c r="M60" s="5"/>
      <c r="T60" s="2"/>
      <c r="U60" s="1"/>
    </row>
    <row r="61" spans="1:21" s="3" customFormat="1" x14ac:dyDescent="0.2">
      <c r="A61" s="1"/>
      <c r="B61" s="1"/>
      <c r="C61" s="1"/>
      <c r="D61" s="1"/>
      <c r="E61" s="1"/>
      <c r="F61" s="1"/>
      <c r="G61" s="1"/>
      <c r="H61" s="1"/>
      <c r="I61" s="1"/>
      <c r="J61" s="4"/>
      <c r="K61" s="5"/>
      <c r="L61" s="5"/>
      <c r="M61" s="5"/>
      <c r="T61" s="2"/>
      <c r="U61" s="1"/>
    </row>
    <row r="62" spans="1:21" s="3" customFormat="1" x14ac:dyDescent="0.2">
      <c r="A62" s="1"/>
      <c r="B62" s="1"/>
      <c r="C62" s="1"/>
      <c r="D62" s="1"/>
      <c r="E62" s="1"/>
      <c r="F62" s="1"/>
      <c r="G62" s="1"/>
      <c r="H62" s="1"/>
      <c r="I62" s="1"/>
      <c r="J62" s="4"/>
      <c r="K62" s="5"/>
      <c r="L62" s="5"/>
      <c r="M62" s="5"/>
      <c r="T62" s="2"/>
      <c r="U62" s="1"/>
    </row>
    <row r="63" spans="1:21" s="3" customFormat="1" x14ac:dyDescent="0.2">
      <c r="A63" s="1"/>
      <c r="B63" s="1"/>
      <c r="C63" s="1"/>
      <c r="D63" s="1"/>
      <c r="E63" s="1"/>
      <c r="F63" s="1"/>
      <c r="G63" s="1"/>
      <c r="H63" s="1"/>
      <c r="I63" s="1"/>
      <c r="J63" s="4"/>
      <c r="K63" s="5"/>
      <c r="L63" s="5"/>
      <c r="M63" s="5"/>
      <c r="T63" s="2"/>
      <c r="U63" s="1"/>
    </row>
    <row r="64" spans="1:21" s="3" customFormat="1" x14ac:dyDescent="0.2">
      <c r="A64" s="1"/>
      <c r="B64" s="1"/>
      <c r="C64" s="1"/>
      <c r="D64" s="1"/>
      <c r="E64" s="1"/>
      <c r="F64" s="1"/>
      <c r="G64" s="1"/>
      <c r="H64" s="1"/>
      <c r="I64" s="1"/>
      <c r="J64" s="4"/>
      <c r="K64" s="5"/>
      <c r="L64" s="5"/>
      <c r="M64" s="5"/>
      <c r="T64" s="2"/>
      <c r="U64" s="1"/>
    </row>
    <row r="65" spans="1:21" s="3" customFormat="1" x14ac:dyDescent="0.2">
      <c r="A65" s="1"/>
      <c r="B65" s="1"/>
      <c r="C65" s="1"/>
      <c r="D65" s="1"/>
      <c r="E65" s="1"/>
      <c r="F65" s="1"/>
      <c r="G65" s="1"/>
      <c r="H65" s="1"/>
      <c r="I65" s="1"/>
      <c r="J65" s="4"/>
      <c r="K65" s="5"/>
      <c r="L65" s="5"/>
      <c r="M65" s="5"/>
      <c r="T65" s="2"/>
      <c r="U65" s="1"/>
    </row>
    <row r="66" spans="1:21" s="3" customFormat="1" x14ac:dyDescent="0.2">
      <c r="A66" s="1"/>
      <c r="B66" s="1"/>
      <c r="C66" s="1"/>
      <c r="D66" s="1"/>
      <c r="E66" s="1"/>
      <c r="F66" s="1"/>
      <c r="G66" s="1"/>
      <c r="H66" s="1"/>
      <c r="I66" s="1"/>
      <c r="J66" s="4"/>
      <c r="K66" s="5"/>
      <c r="L66" s="5"/>
      <c r="M66" s="5"/>
      <c r="T66" s="2"/>
      <c r="U66" s="1"/>
    </row>
    <row r="67" spans="1:21" s="3" customFormat="1" x14ac:dyDescent="0.2">
      <c r="A67" s="1"/>
      <c r="B67" s="1"/>
      <c r="C67" s="1"/>
      <c r="D67" s="1"/>
      <c r="E67" s="1"/>
      <c r="F67" s="1"/>
      <c r="G67" s="1"/>
      <c r="H67" s="1"/>
      <c r="I67" s="1"/>
      <c r="J67" s="4"/>
      <c r="K67" s="5"/>
      <c r="L67" s="5"/>
      <c r="M67" s="5"/>
      <c r="T67" s="2"/>
      <c r="U67" s="1"/>
    </row>
    <row r="68" spans="1:21" s="3" customFormat="1" x14ac:dyDescent="0.2">
      <c r="A68" s="1"/>
      <c r="B68" s="1"/>
      <c r="C68" s="1"/>
      <c r="D68" s="1"/>
      <c r="E68" s="1"/>
      <c r="F68" s="1"/>
      <c r="G68" s="1"/>
      <c r="H68" s="1"/>
      <c r="I68" s="1"/>
      <c r="J68" s="4"/>
      <c r="K68" s="5"/>
      <c r="L68" s="5"/>
      <c r="M68" s="5"/>
      <c r="T68" s="2"/>
      <c r="U68" s="1"/>
    </row>
    <row r="69" spans="1:21" s="3" customFormat="1" x14ac:dyDescent="0.2">
      <c r="A69" s="1"/>
      <c r="B69" s="1"/>
      <c r="C69" s="1"/>
      <c r="D69" s="1"/>
      <c r="E69" s="1"/>
      <c r="F69" s="1"/>
      <c r="G69" s="1"/>
      <c r="H69" s="1"/>
      <c r="I69" s="1"/>
      <c r="J69" s="4"/>
      <c r="K69" s="5"/>
      <c r="L69" s="5"/>
      <c r="M69" s="5"/>
      <c r="T69" s="2"/>
      <c r="U69" s="1"/>
    </row>
    <row r="70" spans="1:21" s="3" customFormat="1" x14ac:dyDescent="0.2">
      <c r="A70" s="1"/>
      <c r="B70" s="1"/>
      <c r="C70" s="1"/>
      <c r="D70" s="1"/>
      <c r="E70" s="1"/>
      <c r="F70" s="1"/>
      <c r="G70" s="1"/>
      <c r="H70" s="1"/>
      <c r="I70" s="1"/>
      <c r="J70" s="4"/>
      <c r="K70" s="5"/>
      <c r="L70" s="5"/>
      <c r="M70" s="5"/>
      <c r="T70" s="2"/>
      <c r="U70" s="1"/>
    </row>
    <row r="71" spans="1:21" s="3" customFormat="1" x14ac:dyDescent="0.2">
      <c r="A71" s="1"/>
      <c r="B71" s="1"/>
      <c r="C71" s="1"/>
      <c r="D71" s="1"/>
      <c r="E71" s="1"/>
      <c r="F71" s="1"/>
      <c r="G71" s="1"/>
      <c r="H71" s="1"/>
      <c r="I71" s="1"/>
      <c r="J71" s="4"/>
      <c r="K71" s="5"/>
      <c r="L71" s="5"/>
      <c r="M71" s="5"/>
      <c r="T71" s="2"/>
      <c r="U71" s="1"/>
    </row>
    <row r="72" spans="1:21" s="3" customFormat="1" x14ac:dyDescent="0.2">
      <c r="A72" s="1"/>
      <c r="B72" s="1"/>
      <c r="C72" s="1"/>
      <c r="D72" s="1"/>
      <c r="E72" s="1"/>
      <c r="F72" s="1"/>
      <c r="G72" s="1"/>
      <c r="H72" s="1"/>
      <c r="I72" s="1"/>
      <c r="J72" s="4"/>
      <c r="K72" s="5"/>
      <c r="L72" s="5"/>
      <c r="M72" s="5"/>
      <c r="T72" s="2"/>
      <c r="U72" s="1"/>
    </row>
    <row r="73" spans="1:21" s="3" customFormat="1" x14ac:dyDescent="0.2">
      <c r="A73" s="1"/>
      <c r="B73" s="1"/>
      <c r="C73" s="1"/>
      <c r="D73" s="1"/>
      <c r="E73" s="1"/>
      <c r="F73" s="1"/>
      <c r="G73" s="1"/>
      <c r="H73" s="1"/>
      <c r="I73" s="1"/>
      <c r="J73" s="4"/>
      <c r="K73" s="5"/>
      <c r="L73" s="5"/>
      <c r="M73" s="5"/>
      <c r="T73" s="2"/>
      <c r="U73" s="1"/>
    </row>
    <row r="74" spans="1:21" s="3" customFormat="1" x14ac:dyDescent="0.2">
      <c r="A74" s="1"/>
      <c r="B74" s="1"/>
      <c r="C74" s="1"/>
      <c r="D74" s="1"/>
      <c r="E74" s="1"/>
      <c r="F74" s="1"/>
      <c r="G74" s="1"/>
      <c r="H74" s="1"/>
      <c r="I74" s="1"/>
      <c r="J74" s="4"/>
      <c r="K74" s="5"/>
      <c r="L74" s="5"/>
      <c r="M74" s="5"/>
      <c r="T74" s="2"/>
      <c r="U74" s="1"/>
    </row>
    <row r="75" spans="1:21" s="3" customFormat="1" x14ac:dyDescent="0.2">
      <c r="A75" s="1"/>
      <c r="B75" s="1"/>
      <c r="C75" s="1"/>
      <c r="D75" s="1"/>
      <c r="E75" s="1"/>
      <c r="F75" s="1"/>
      <c r="G75" s="1"/>
      <c r="H75" s="1"/>
      <c r="I75" s="1"/>
      <c r="J75" s="4"/>
      <c r="K75" s="5"/>
      <c r="L75" s="5"/>
      <c r="M75" s="5"/>
      <c r="T75" s="2"/>
      <c r="U75" s="1"/>
    </row>
    <row r="76" spans="1:21" s="3" customFormat="1" x14ac:dyDescent="0.2">
      <c r="A76" s="1"/>
      <c r="B76" s="1"/>
      <c r="C76" s="1"/>
      <c r="D76" s="1"/>
      <c r="E76" s="1"/>
      <c r="F76" s="1"/>
      <c r="G76" s="1"/>
      <c r="H76" s="1"/>
      <c r="I76" s="1"/>
      <c r="J76" s="4"/>
      <c r="K76" s="5"/>
      <c r="L76" s="5"/>
      <c r="M76" s="5"/>
      <c r="T76" s="2"/>
      <c r="U76" s="1"/>
    </row>
    <row r="77" spans="1:21" s="3" customFormat="1" x14ac:dyDescent="0.2">
      <c r="A77" s="1"/>
      <c r="B77" s="1"/>
      <c r="C77" s="1"/>
      <c r="D77" s="1"/>
      <c r="E77" s="1"/>
      <c r="F77" s="1"/>
      <c r="G77" s="1"/>
      <c r="H77" s="1"/>
      <c r="I77" s="1"/>
      <c r="J77" s="4"/>
      <c r="K77" s="5"/>
      <c r="L77" s="5"/>
      <c r="M77" s="5"/>
      <c r="T77" s="2"/>
      <c r="U77" s="1"/>
    </row>
    <row r="78" spans="1:21" s="3" customFormat="1" x14ac:dyDescent="0.2">
      <c r="A78" s="1"/>
      <c r="B78" s="1"/>
      <c r="C78" s="1"/>
      <c r="D78" s="1"/>
      <c r="E78" s="1"/>
      <c r="F78" s="1"/>
      <c r="G78" s="1"/>
      <c r="H78" s="1"/>
      <c r="I78" s="1"/>
      <c r="J78" s="4"/>
      <c r="K78" s="5"/>
      <c r="L78" s="5"/>
      <c r="M78" s="5"/>
      <c r="T78" s="2"/>
      <c r="U78" s="1"/>
    </row>
    <row r="79" spans="1:21" s="3" customFormat="1" x14ac:dyDescent="0.2">
      <c r="A79" s="1"/>
      <c r="B79" s="1"/>
      <c r="C79" s="1"/>
      <c r="D79" s="1"/>
      <c r="E79" s="1"/>
      <c r="F79" s="1"/>
      <c r="G79" s="1"/>
      <c r="H79" s="1"/>
      <c r="I79" s="1"/>
      <c r="J79" s="4"/>
      <c r="K79" s="5"/>
      <c r="L79" s="5"/>
      <c r="M79" s="5"/>
      <c r="T79" s="2"/>
      <c r="U79" s="1"/>
    </row>
    <row r="80" spans="1:21" s="3" customFormat="1" x14ac:dyDescent="0.2">
      <c r="A80" s="1"/>
      <c r="B80" s="1"/>
      <c r="C80" s="1"/>
      <c r="D80" s="1"/>
      <c r="E80" s="1"/>
      <c r="F80" s="1"/>
      <c r="G80" s="1"/>
      <c r="H80" s="1"/>
      <c r="I80" s="1"/>
      <c r="J80" s="4"/>
      <c r="K80" s="5"/>
      <c r="L80" s="5"/>
      <c r="M80" s="5"/>
      <c r="T80" s="2"/>
      <c r="U80" s="1"/>
    </row>
    <row r="81" spans="1:21" s="3" customFormat="1" x14ac:dyDescent="0.2">
      <c r="A81" s="1"/>
      <c r="B81" s="1"/>
      <c r="C81" s="1"/>
      <c r="D81" s="1"/>
      <c r="E81" s="1"/>
      <c r="F81" s="1"/>
      <c r="G81" s="1"/>
      <c r="H81" s="1"/>
      <c r="I81" s="1"/>
      <c r="J81" s="4"/>
      <c r="K81" s="5"/>
      <c r="L81" s="5"/>
      <c r="M81" s="5"/>
      <c r="T81" s="2"/>
      <c r="U81" s="1"/>
    </row>
    <row r="82" spans="1:21" s="3" customFormat="1" x14ac:dyDescent="0.2">
      <c r="A82" s="1"/>
      <c r="B82" s="1"/>
      <c r="C82" s="1"/>
      <c r="D82" s="1"/>
      <c r="E82" s="1"/>
      <c r="F82" s="1"/>
      <c r="G82" s="1"/>
      <c r="H82" s="1"/>
      <c r="I82" s="1"/>
      <c r="J82" s="4"/>
      <c r="K82" s="5"/>
      <c r="L82" s="5"/>
      <c r="M82" s="5"/>
      <c r="T82" s="2"/>
      <c r="U82" s="1"/>
    </row>
    <row r="83" spans="1:21" s="3" customFormat="1" x14ac:dyDescent="0.2">
      <c r="A83" s="1"/>
      <c r="B83" s="1"/>
      <c r="C83" s="1"/>
      <c r="D83" s="1"/>
      <c r="E83" s="1"/>
      <c r="F83" s="1"/>
      <c r="G83" s="1"/>
      <c r="H83" s="1"/>
      <c r="I83" s="1"/>
      <c r="J83" s="4"/>
      <c r="K83" s="5"/>
      <c r="L83" s="5"/>
      <c r="M83" s="5"/>
      <c r="T83" s="2"/>
      <c r="U83" s="1"/>
    </row>
    <row r="84" spans="1:21" s="3" customFormat="1" x14ac:dyDescent="0.2">
      <c r="A84" s="1"/>
      <c r="B84" s="1"/>
      <c r="C84" s="1"/>
      <c r="D84" s="1"/>
      <c r="E84" s="1"/>
      <c r="F84" s="1"/>
      <c r="G84" s="1"/>
      <c r="H84" s="1"/>
      <c r="I84" s="1"/>
      <c r="J84" s="4"/>
      <c r="K84" s="5"/>
      <c r="L84" s="5"/>
      <c r="M84" s="5"/>
      <c r="T84" s="2"/>
      <c r="U84" s="1"/>
    </row>
    <row r="85" spans="1:21" s="3" customFormat="1" x14ac:dyDescent="0.2">
      <c r="A85" s="1"/>
      <c r="B85" s="1"/>
      <c r="C85" s="1"/>
      <c r="D85" s="1"/>
      <c r="E85" s="1"/>
      <c r="F85" s="1"/>
      <c r="G85" s="1"/>
      <c r="H85" s="1"/>
      <c r="I85" s="1"/>
      <c r="J85" s="4"/>
      <c r="K85" s="5"/>
      <c r="L85" s="5"/>
      <c r="M85" s="5"/>
      <c r="T85" s="2"/>
      <c r="U85" s="1"/>
    </row>
    <row r="86" spans="1:21" s="3" customFormat="1" x14ac:dyDescent="0.2">
      <c r="A86" s="1"/>
      <c r="B86" s="1"/>
      <c r="C86" s="1"/>
      <c r="D86" s="1"/>
      <c r="E86" s="1"/>
      <c r="F86" s="1"/>
      <c r="G86" s="1"/>
      <c r="H86" s="1"/>
      <c r="I86" s="1"/>
      <c r="J86" s="4"/>
      <c r="K86" s="5"/>
      <c r="L86" s="5"/>
      <c r="M86" s="5"/>
      <c r="T86" s="2"/>
      <c r="U86" s="1"/>
    </row>
    <row r="87" spans="1:21" s="3" customFormat="1" x14ac:dyDescent="0.2">
      <c r="A87" s="1"/>
      <c r="B87" s="1"/>
      <c r="C87" s="1"/>
      <c r="D87" s="1"/>
      <c r="E87" s="1"/>
      <c r="F87" s="1"/>
      <c r="G87" s="1"/>
      <c r="H87" s="1"/>
      <c r="I87" s="1"/>
      <c r="J87" s="4"/>
      <c r="K87" s="5"/>
      <c r="L87" s="5"/>
      <c r="M87" s="5"/>
      <c r="T87" s="2"/>
      <c r="U87" s="1"/>
    </row>
    <row r="88" spans="1:21" s="3" customFormat="1" x14ac:dyDescent="0.2">
      <c r="A88" s="1"/>
      <c r="B88" s="1"/>
      <c r="C88" s="1"/>
      <c r="D88" s="1"/>
      <c r="E88" s="1"/>
      <c r="F88" s="1"/>
      <c r="G88" s="1"/>
      <c r="H88" s="1"/>
      <c r="I88" s="1"/>
      <c r="J88" s="4"/>
      <c r="K88" s="5"/>
      <c r="L88" s="5"/>
      <c r="M88" s="5"/>
      <c r="T88" s="2"/>
      <c r="U88" s="1"/>
    </row>
    <row r="89" spans="1:21" s="3" customFormat="1" x14ac:dyDescent="0.2">
      <c r="A89" s="1"/>
      <c r="B89" s="1"/>
      <c r="C89" s="1"/>
      <c r="D89" s="1"/>
      <c r="E89" s="1"/>
      <c r="F89" s="1"/>
      <c r="G89" s="1"/>
      <c r="H89" s="1"/>
      <c r="I89" s="1"/>
      <c r="J89" s="4"/>
      <c r="K89" s="5"/>
      <c r="L89" s="5"/>
      <c r="M89" s="5"/>
      <c r="T89" s="2"/>
      <c r="U89" s="1"/>
    </row>
    <row r="90" spans="1:21" s="3" customFormat="1" x14ac:dyDescent="0.2">
      <c r="A90" s="1"/>
      <c r="B90" s="1"/>
      <c r="C90" s="1"/>
      <c r="D90" s="1"/>
      <c r="E90" s="1"/>
      <c r="F90" s="1"/>
      <c r="G90" s="1"/>
      <c r="H90" s="1"/>
      <c r="I90" s="1"/>
      <c r="J90" s="4"/>
      <c r="K90" s="5"/>
      <c r="L90" s="5"/>
      <c r="M90" s="5"/>
      <c r="T90" s="2"/>
      <c r="U90" s="1"/>
    </row>
    <row r="91" spans="1:21" s="3" customFormat="1" x14ac:dyDescent="0.2">
      <c r="A91" s="1"/>
      <c r="B91" s="1"/>
      <c r="C91" s="1"/>
      <c r="D91" s="1"/>
      <c r="E91" s="1"/>
      <c r="F91" s="1"/>
      <c r="G91" s="1"/>
      <c r="H91" s="1"/>
      <c r="I91" s="1"/>
      <c r="J91" s="4"/>
      <c r="K91" s="5"/>
      <c r="L91" s="5"/>
      <c r="M91" s="5"/>
      <c r="T91" s="2"/>
      <c r="U91" s="1"/>
    </row>
    <row r="92" spans="1:21" s="3" customFormat="1" x14ac:dyDescent="0.2">
      <c r="A92" s="1"/>
      <c r="B92" s="1"/>
      <c r="C92" s="1"/>
      <c r="D92" s="1"/>
      <c r="E92" s="1"/>
      <c r="F92" s="1"/>
      <c r="G92" s="1"/>
      <c r="H92" s="1"/>
      <c r="I92" s="1"/>
      <c r="J92" s="4"/>
      <c r="K92" s="5"/>
      <c r="L92" s="5"/>
      <c r="M92" s="5"/>
      <c r="T92" s="2"/>
      <c r="U92" s="1"/>
    </row>
    <row r="93" spans="1:21" s="3" customFormat="1" x14ac:dyDescent="0.2">
      <c r="A93" s="1"/>
      <c r="B93" s="1"/>
      <c r="C93" s="1"/>
      <c r="D93" s="1"/>
      <c r="E93" s="1"/>
      <c r="F93" s="1"/>
      <c r="G93" s="1"/>
      <c r="H93" s="1"/>
      <c r="I93" s="1"/>
      <c r="J93" s="4"/>
      <c r="K93" s="5"/>
      <c r="L93" s="5"/>
      <c r="M93" s="5"/>
      <c r="T93" s="2"/>
      <c r="U93" s="1"/>
    </row>
    <row r="94" spans="1:21" s="3" customFormat="1" x14ac:dyDescent="0.2">
      <c r="A94" s="1"/>
      <c r="B94" s="1"/>
      <c r="C94" s="1"/>
      <c r="D94" s="1"/>
      <c r="E94" s="1"/>
      <c r="F94" s="1"/>
      <c r="G94" s="1"/>
      <c r="H94" s="1"/>
      <c r="I94" s="1"/>
      <c r="J94" s="4"/>
      <c r="K94" s="5"/>
      <c r="L94" s="5"/>
      <c r="M94" s="5"/>
      <c r="T94" s="2"/>
      <c r="U94" s="1"/>
    </row>
    <row r="95" spans="1:21" s="3" customFormat="1" x14ac:dyDescent="0.2">
      <c r="A95" s="1"/>
      <c r="B95" s="1"/>
      <c r="C95" s="1"/>
      <c r="D95" s="1"/>
      <c r="E95" s="1"/>
      <c r="F95" s="1"/>
      <c r="G95" s="1"/>
      <c r="H95" s="1"/>
      <c r="I95" s="1"/>
      <c r="J95" s="4"/>
      <c r="K95" s="5"/>
      <c r="L95" s="5"/>
      <c r="M95" s="5"/>
      <c r="T95" s="2"/>
      <c r="U95" s="1"/>
    </row>
    <row r="96" spans="1:21" s="3" customFormat="1" x14ac:dyDescent="0.2">
      <c r="A96" s="1"/>
      <c r="B96" s="1"/>
      <c r="C96" s="1"/>
      <c r="D96" s="1"/>
      <c r="E96" s="1"/>
      <c r="F96" s="1"/>
      <c r="G96" s="1"/>
      <c r="H96" s="1"/>
      <c r="I96" s="1"/>
      <c r="J96" s="4"/>
      <c r="K96" s="5"/>
      <c r="L96" s="5"/>
      <c r="M96" s="5"/>
      <c r="T96" s="2"/>
      <c r="U96" s="1"/>
    </row>
    <row r="97" spans="1:21" s="3" customFormat="1" x14ac:dyDescent="0.2">
      <c r="A97" s="1"/>
      <c r="B97" s="1"/>
      <c r="C97" s="1"/>
      <c r="D97" s="1"/>
      <c r="E97" s="1"/>
      <c r="F97" s="1"/>
      <c r="G97" s="1"/>
      <c r="H97" s="1"/>
      <c r="I97" s="1"/>
      <c r="J97" s="4"/>
      <c r="K97" s="5"/>
      <c r="L97" s="5"/>
      <c r="M97" s="5"/>
      <c r="T97" s="2"/>
      <c r="U97" s="1"/>
    </row>
    <row r="98" spans="1:21" s="3" customFormat="1" x14ac:dyDescent="0.2">
      <c r="A98" s="1"/>
      <c r="B98" s="1"/>
      <c r="C98" s="1"/>
      <c r="D98" s="1"/>
      <c r="E98" s="1"/>
      <c r="F98" s="1"/>
      <c r="G98" s="1"/>
      <c r="H98" s="1"/>
      <c r="I98" s="1"/>
      <c r="J98" s="4"/>
      <c r="K98" s="5"/>
      <c r="L98" s="5"/>
      <c r="M98" s="5"/>
      <c r="T98" s="2"/>
      <c r="U98" s="1"/>
    </row>
    <row r="99" spans="1:21" s="3" customFormat="1" x14ac:dyDescent="0.2">
      <c r="A99" s="1"/>
      <c r="B99" s="1"/>
      <c r="C99" s="1"/>
      <c r="D99" s="1"/>
      <c r="E99" s="1"/>
      <c r="F99" s="1"/>
      <c r="G99" s="1"/>
      <c r="H99" s="1"/>
      <c r="I99" s="1"/>
      <c r="J99" s="4"/>
      <c r="K99" s="5"/>
      <c r="L99" s="5"/>
      <c r="M99" s="5"/>
      <c r="T99" s="2"/>
      <c r="U99" s="1"/>
    </row>
    <row r="100" spans="1:21" s="3" customFormat="1" x14ac:dyDescent="0.2">
      <c r="A100" s="1"/>
      <c r="B100" s="1"/>
      <c r="C100" s="1"/>
      <c r="D100" s="1"/>
      <c r="E100" s="1"/>
      <c r="F100" s="1"/>
      <c r="G100" s="1"/>
      <c r="H100" s="1"/>
      <c r="I100" s="1"/>
      <c r="J100" s="4"/>
      <c r="K100" s="5"/>
      <c r="L100" s="5"/>
      <c r="M100" s="5"/>
      <c r="T100" s="2"/>
      <c r="U100" s="1"/>
    </row>
    <row r="101" spans="1:21" s="3" customFormat="1" x14ac:dyDescent="0.2">
      <c r="A101" s="1"/>
      <c r="B101" s="1"/>
      <c r="C101" s="1"/>
      <c r="D101" s="1"/>
      <c r="E101" s="1"/>
      <c r="F101" s="1"/>
      <c r="G101" s="1"/>
      <c r="H101" s="1"/>
      <c r="I101" s="1"/>
      <c r="J101" s="4"/>
      <c r="K101" s="5"/>
      <c r="L101" s="5"/>
      <c r="M101" s="5"/>
      <c r="T101" s="2"/>
      <c r="U101" s="1"/>
    </row>
    <row r="102" spans="1:21" s="3" customFormat="1" x14ac:dyDescent="0.2">
      <c r="A102" s="1"/>
      <c r="B102" s="1"/>
      <c r="C102" s="1"/>
      <c r="D102" s="1"/>
      <c r="E102" s="1"/>
      <c r="F102" s="1"/>
      <c r="G102" s="1"/>
      <c r="H102" s="1"/>
      <c r="I102" s="1"/>
      <c r="J102" s="4"/>
      <c r="K102" s="5"/>
      <c r="L102" s="5"/>
      <c r="M102" s="5"/>
      <c r="T102" s="2"/>
      <c r="U102" s="1"/>
    </row>
    <row r="103" spans="1:21" s="3" customFormat="1" x14ac:dyDescent="0.2">
      <c r="A103" s="1"/>
      <c r="B103" s="1"/>
      <c r="C103" s="1"/>
      <c r="D103" s="1"/>
      <c r="E103" s="1"/>
      <c r="F103" s="1"/>
      <c r="G103" s="1"/>
      <c r="H103" s="1"/>
      <c r="I103" s="1"/>
      <c r="J103" s="4"/>
      <c r="K103" s="5"/>
      <c r="L103" s="5"/>
      <c r="M103" s="5"/>
      <c r="T103" s="2"/>
      <c r="U103" s="1"/>
    </row>
    <row r="104" spans="1:21" s="3" customFormat="1" x14ac:dyDescent="0.2">
      <c r="A104" s="1"/>
      <c r="B104" s="1"/>
      <c r="C104" s="1"/>
      <c r="D104" s="1"/>
      <c r="E104" s="1"/>
      <c r="F104" s="1"/>
      <c r="G104" s="1"/>
      <c r="H104" s="1"/>
      <c r="I104" s="1"/>
      <c r="J104" s="4"/>
      <c r="K104" s="5"/>
      <c r="L104" s="5"/>
      <c r="M104" s="5"/>
      <c r="T104" s="2"/>
      <c r="U104" s="1"/>
    </row>
  </sheetData>
  <mergeCells count="48">
    <mergeCell ref="A5:S5"/>
    <mergeCell ref="A6:A7"/>
    <mergeCell ref="B6:B7"/>
    <mergeCell ref="C6:C7"/>
    <mergeCell ref="D6:D7"/>
    <mergeCell ref="E6:E7"/>
    <mergeCell ref="G6:G7"/>
    <mergeCell ref="H6:H7"/>
    <mergeCell ref="I6:I7"/>
    <mergeCell ref="J6:J7"/>
    <mergeCell ref="F6:F7"/>
    <mergeCell ref="S6:S7"/>
    <mergeCell ref="T6:T7"/>
    <mergeCell ref="A17:A19"/>
    <mergeCell ref="B17:B19"/>
    <mergeCell ref="C17:C19"/>
    <mergeCell ref="G17:G19"/>
    <mergeCell ref="H17:H19"/>
    <mergeCell ref="I17:I19"/>
    <mergeCell ref="J17:J19"/>
    <mergeCell ref="K17:K19"/>
    <mergeCell ref="K6:K7"/>
    <mergeCell ref="L6:L7"/>
    <mergeCell ref="M6:M7"/>
    <mergeCell ref="N6:N7"/>
    <mergeCell ref="O6:O7"/>
    <mergeCell ref="P6:R6"/>
    <mergeCell ref="S9:S16"/>
    <mergeCell ref="S17:S19"/>
    <mergeCell ref="P9:P16"/>
    <mergeCell ref="L17:L19"/>
    <mergeCell ref="M17:M19"/>
    <mergeCell ref="N17:N19"/>
    <mergeCell ref="O17:O19"/>
    <mergeCell ref="P17:P19"/>
    <mergeCell ref="O9:O16"/>
    <mergeCell ref="N9:N16"/>
    <mergeCell ref="M9:M16"/>
    <mergeCell ref="A8:H8"/>
    <mergeCell ref="K9:K16"/>
    <mergeCell ref="L9:L16"/>
    <mergeCell ref="J9:J16"/>
    <mergeCell ref="I9:I16"/>
    <mergeCell ref="B9:B16"/>
    <mergeCell ref="C9:C16"/>
    <mergeCell ref="A9:A16"/>
    <mergeCell ref="G9:G16"/>
    <mergeCell ref="H9:H16"/>
  </mergeCells>
  <pageMargins left="0.70866141732283472" right="0.70866141732283472" top="0.78740157480314965" bottom="0.78740157480314965" header="0.31496062992125984" footer="0.31496062992125984"/>
  <pageSetup paperSize="9" scale="46" firstPageNumber="132" fitToHeight="0" orientation="landscape" cellComments="asDisplayed" useFirstPageNumber="1" r:id="rId1"/>
  <headerFooter>
    <oddFooter>&amp;L&amp;"Arial,Kurzíva"Zastupitelstvo Olomouckého kraje 18-12-2017
6. - Rozpočet Olomouckého kraje 2018 - návrh rozpočtu
Příloha č. 5b) Projekty spolufinancované z evropských fondů a národních fondů&amp;R&amp;"Arial,Kurzíva"Strana &amp;P (celkem 171)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U102"/>
  <sheetViews>
    <sheetView showGridLines="0" view="pageBreakPreview" zoomScale="80" zoomScaleNormal="70" zoomScaleSheetLayoutView="80" workbookViewId="0"/>
  </sheetViews>
  <sheetFormatPr defaultColWidth="9.140625" defaultRowHeight="12.75" outlineLevelCol="1" x14ac:dyDescent="0.2"/>
  <cols>
    <col min="1" max="1" width="5.42578125" style="1" customWidth="1"/>
    <col min="2" max="2" width="6.42578125" style="1" hidden="1" customWidth="1"/>
    <col min="3" max="3" width="21.7109375" style="1" hidden="1" customWidth="1" outlineLevel="1"/>
    <col min="4" max="4" width="7.7109375" style="1" hidden="1" customWidth="1" outlineLevel="1"/>
    <col min="5" max="5" width="7.28515625" style="1" hidden="1" customWidth="1" outlineLevel="1"/>
    <col min="6" max="6" width="7.28515625" style="1" customWidth="1" outlineLevel="1"/>
    <col min="7" max="7" width="47.5703125" style="1" customWidth="1"/>
    <col min="8" max="8" width="55.140625" style="1" customWidth="1"/>
    <col min="9" max="9" width="7.140625" style="1" customWidth="1"/>
    <col min="10" max="10" width="12.85546875" style="4" customWidth="1"/>
    <col min="11" max="16" width="14.7109375" style="3" customWidth="1"/>
    <col min="17" max="17" width="17.5703125" style="3" customWidth="1"/>
    <col min="18" max="19" width="14.7109375" style="3" customWidth="1"/>
    <col min="20" max="20" width="38.5703125" style="2" hidden="1" customWidth="1"/>
    <col min="21" max="16384" width="9.140625" style="1"/>
  </cols>
  <sheetData>
    <row r="1" spans="1:21" ht="18" x14ac:dyDescent="0.25">
      <c r="A1" s="164" t="s">
        <v>332</v>
      </c>
      <c r="B1" s="165"/>
      <c r="C1" s="165"/>
      <c r="D1" s="165"/>
      <c r="E1" s="165"/>
      <c r="F1" s="165"/>
      <c r="G1" s="167"/>
      <c r="H1" s="168"/>
      <c r="I1" s="165"/>
      <c r="N1" s="170"/>
      <c r="O1" s="170"/>
      <c r="Q1" s="170"/>
      <c r="R1" s="170"/>
      <c r="S1" s="170"/>
      <c r="T1" s="38"/>
      <c r="U1" s="35"/>
    </row>
    <row r="2" spans="1:21" ht="15.75" x14ac:dyDescent="0.25">
      <c r="A2" s="253" t="s">
        <v>274</v>
      </c>
      <c r="B2" s="117"/>
      <c r="D2" s="171"/>
      <c r="E2" s="171"/>
      <c r="F2" s="171"/>
      <c r="G2" s="253" t="s">
        <v>200</v>
      </c>
      <c r="H2" s="173" t="s">
        <v>331</v>
      </c>
      <c r="I2" s="175"/>
      <c r="N2" s="37"/>
      <c r="O2" s="37"/>
      <c r="Q2" s="37"/>
      <c r="R2" s="37"/>
      <c r="S2" s="37"/>
      <c r="T2" s="36"/>
      <c r="U2" s="35"/>
    </row>
    <row r="3" spans="1:21" ht="23.25" x14ac:dyDescent="0.35">
      <c r="A3" s="126"/>
      <c r="B3" s="117"/>
      <c r="D3" s="171"/>
      <c r="E3" s="171"/>
      <c r="F3" s="171"/>
      <c r="G3" s="251" t="s">
        <v>20</v>
      </c>
      <c r="H3" s="174"/>
      <c r="I3" s="175"/>
      <c r="N3" s="37"/>
      <c r="O3" s="37"/>
      <c r="Q3" s="37"/>
      <c r="R3" s="37"/>
      <c r="S3" s="37"/>
      <c r="T3" s="36"/>
      <c r="U3" s="35"/>
    </row>
    <row r="4" spans="1:21" ht="17.25" customHeight="1" x14ac:dyDescent="0.2">
      <c r="A4" s="171"/>
      <c r="B4" s="171"/>
      <c r="C4" s="171"/>
      <c r="D4" s="171"/>
      <c r="E4" s="171"/>
      <c r="F4" s="171"/>
      <c r="G4" s="171"/>
      <c r="H4" s="176"/>
      <c r="I4" s="171"/>
      <c r="N4" s="37"/>
      <c r="O4" s="37"/>
      <c r="Q4" s="37"/>
      <c r="R4" s="37"/>
      <c r="S4" s="91" t="s">
        <v>72</v>
      </c>
      <c r="T4" s="36"/>
      <c r="U4" s="35"/>
    </row>
    <row r="5" spans="1:21" ht="25.5" customHeight="1" x14ac:dyDescent="0.2">
      <c r="A5" s="358" t="s">
        <v>265</v>
      </c>
      <c r="B5" s="359"/>
      <c r="C5" s="359"/>
      <c r="D5" s="359"/>
      <c r="E5" s="359"/>
      <c r="F5" s="359"/>
      <c r="G5" s="359"/>
      <c r="H5" s="359"/>
      <c r="I5" s="359"/>
      <c r="J5" s="359"/>
      <c r="K5" s="359"/>
      <c r="L5" s="359"/>
      <c r="M5" s="359"/>
      <c r="N5" s="359"/>
      <c r="O5" s="359"/>
      <c r="P5" s="359"/>
      <c r="Q5" s="359"/>
      <c r="R5" s="359"/>
      <c r="S5" s="398"/>
      <c r="T5" s="34"/>
    </row>
    <row r="6" spans="1:21" ht="25.5" customHeight="1" x14ac:dyDescent="0.2">
      <c r="A6" s="360" t="s">
        <v>19</v>
      </c>
      <c r="B6" s="360" t="s">
        <v>18</v>
      </c>
      <c r="C6" s="361" t="s">
        <v>17</v>
      </c>
      <c r="D6" s="361" t="s">
        <v>16</v>
      </c>
      <c r="E6" s="361" t="s">
        <v>15</v>
      </c>
      <c r="F6" s="362" t="s">
        <v>253</v>
      </c>
      <c r="G6" s="361" t="s">
        <v>14</v>
      </c>
      <c r="H6" s="350" t="s">
        <v>13</v>
      </c>
      <c r="I6" s="364" t="s">
        <v>12</v>
      </c>
      <c r="J6" s="350" t="s">
        <v>11</v>
      </c>
      <c r="K6" s="350" t="s">
        <v>10</v>
      </c>
      <c r="L6" s="351" t="s">
        <v>9</v>
      </c>
      <c r="M6" s="351" t="s">
        <v>8</v>
      </c>
      <c r="N6" s="350" t="s">
        <v>7</v>
      </c>
      <c r="O6" s="353" t="s">
        <v>155</v>
      </c>
      <c r="P6" s="444" t="s">
        <v>156</v>
      </c>
      <c r="Q6" s="444"/>
      <c r="R6" s="444"/>
      <c r="S6" s="353" t="s">
        <v>167</v>
      </c>
      <c r="T6" s="395" t="s">
        <v>6</v>
      </c>
    </row>
    <row r="7" spans="1:21" ht="58.7" customHeight="1" x14ac:dyDescent="0.2">
      <c r="A7" s="360"/>
      <c r="B7" s="360"/>
      <c r="C7" s="361"/>
      <c r="D7" s="361"/>
      <c r="E7" s="361"/>
      <c r="F7" s="363"/>
      <c r="G7" s="361"/>
      <c r="H7" s="350"/>
      <c r="I7" s="364"/>
      <c r="J7" s="350"/>
      <c r="K7" s="350"/>
      <c r="L7" s="352"/>
      <c r="M7" s="352"/>
      <c r="N7" s="350"/>
      <c r="O7" s="353"/>
      <c r="P7" s="224" t="s">
        <v>203</v>
      </c>
      <c r="Q7" s="224" t="s">
        <v>226</v>
      </c>
      <c r="R7" s="224" t="s">
        <v>273</v>
      </c>
      <c r="S7" s="353"/>
      <c r="T7" s="395"/>
    </row>
    <row r="8" spans="1:21" ht="30" customHeight="1" x14ac:dyDescent="0.2">
      <c r="A8" s="427" t="s">
        <v>3</v>
      </c>
      <c r="B8" s="428"/>
      <c r="C8" s="428"/>
      <c r="D8" s="428"/>
      <c r="E8" s="428"/>
      <c r="F8" s="428"/>
      <c r="G8" s="428"/>
      <c r="H8" s="429"/>
      <c r="I8" s="232"/>
      <c r="J8" s="233"/>
      <c r="K8" s="95">
        <f>SUM(K9:K17)</f>
        <v>0</v>
      </c>
      <c r="L8" s="95">
        <f>SUM(L9:L17)</f>
        <v>0</v>
      </c>
      <c r="M8" s="95">
        <f>SUM(M9:M17)</f>
        <v>3541</v>
      </c>
      <c r="N8" s="231"/>
      <c r="O8" s="95">
        <f>SUM(O9:O11)</f>
        <v>0</v>
      </c>
      <c r="P8" s="95">
        <f>SUM(P9:P17)</f>
        <v>3541</v>
      </c>
      <c r="Q8" s="95">
        <f>SUM(Q9:Q17)</f>
        <v>0</v>
      </c>
      <c r="R8" s="95">
        <f>SUM(R9:R17)</f>
        <v>3541</v>
      </c>
      <c r="S8" s="95">
        <f>SUM(S9:S17)</f>
        <v>0</v>
      </c>
      <c r="T8" s="228"/>
    </row>
    <row r="9" spans="1:21" ht="27.95" customHeight="1" x14ac:dyDescent="0.2">
      <c r="A9" s="455">
        <v>1</v>
      </c>
      <c r="B9" s="431"/>
      <c r="C9" s="456">
        <v>60006101243</v>
      </c>
      <c r="D9" s="25">
        <v>3299</v>
      </c>
      <c r="E9" s="25">
        <v>5011</v>
      </c>
      <c r="F9" s="211">
        <v>50</v>
      </c>
      <c r="G9" s="457" t="s">
        <v>245</v>
      </c>
      <c r="H9" s="458" t="s">
        <v>246</v>
      </c>
      <c r="I9" s="455"/>
      <c r="J9" s="455"/>
      <c r="K9" s="454"/>
      <c r="L9" s="454"/>
      <c r="M9" s="452">
        <f>SUM(Q9:R11)</f>
        <v>2750</v>
      </c>
      <c r="N9" s="453">
        <v>2018</v>
      </c>
      <c r="O9" s="451">
        <v>0</v>
      </c>
      <c r="P9" s="450">
        <f>SUM(R9:R11)</f>
        <v>2750</v>
      </c>
      <c r="Q9" s="40">
        <v>0</v>
      </c>
      <c r="R9" s="239">
        <v>50</v>
      </c>
      <c r="S9" s="451">
        <v>0</v>
      </c>
      <c r="T9" s="178"/>
    </row>
    <row r="10" spans="1:21" ht="27.95" customHeight="1" x14ac:dyDescent="0.2">
      <c r="A10" s="455"/>
      <c r="B10" s="438"/>
      <c r="C10" s="456"/>
      <c r="D10" s="25">
        <v>3299</v>
      </c>
      <c r="E10" s="25">
        <v>5229</v>
      </c>
      <c r="F10" s="211">
        <v>52</v>
      </c>
      <c r="G10" s="457"/>
      <c r="H10" s="458"/>
      <c r="I10" s="455"/>
      <c r="J10" s="455"/>
      <c r="K10" s="454"/>
      <c r="L10" s="454"/>
      <c r="M10" s="452"/>
      <c r="N10" s="453"/>
      <c r="O10" s="451"/>
      <c r="P10" s="450"/>
      <c r="Q10" s="40">
        <v>0</v>
      </c>
      <c r="R10" s="239">
        <v>1700</v>
      </c>
      <c r="S10" s="451"/>
      <c r="T10" s="178"/>
    </row>
    <row r="11" spans="1:21" ht="27.95" customHeight="1" x14ac:dyDescent="0.2">
      <c r="A11" s="455"/>
      <c r="B11" s="432"/>
      <c r="C11" s="456"/>
      <c r="D11" s="25">
        <v>3299</v>
      </c>
      <c r="E11" s="25">
        <v>6329</v>
      </c>
      <c r="F11" s="211">
        <v>63</v>
      </c>
      <c r="G11" s="457"/>
      <c r="H11" s="458"/>
      <c r="I11" s="455"/>
      <c r="J11" s="455"/>
      <c r="K11" s="454"/>
      <c r="L11" s="454"/>
      <c r="M11" s="452"/>
      <c r="N11" s="453"/>
      <c r="O11" s="451"/>
      <c r="P11" s="450"/>
      <c r="Q11" s="40">
        <v>0</v>
      </c>
      <c r="R11" s="239">
        <v>1000</v>
      </c>
      <c r="S11" s="451"/>
      <c r="T11" s="178"/>
    </row>
    <row r="12" spans="1:21" ht="27.95" customHeight="1" x14ac:dyDescent="0.2">
      <c r="A12" s="455">
        <v>2</v>
      </c>
      <c r="B12" s="455"/>
      <c r="C12" s="456">
        <v>60002101162</v>
      </c>
      <c r="D12" s="25">
        <v>4349</v>
      </c>
      <c r="E12" s="25">
        <v>5011</v>
      </c>
      <c r="F12" s="431">
        <v>50</v>
      </c>
      <c r="G12" s="457" t="s">
        <v>247</v>
      </c>
      <c r="H12" s="458" t="s">
        <v>248</v>
      </c>
      <c r="I12" s="455"/>
      <c r="J12" s="455"/>
      <c r="K12" s="454"/>
      <c r="L12" s="454"/>
      <c r="M12" s="452">
        <f>SUM(R12:R16)</f>
        <v>505</v>
      </c>
      <c r="N12" s="453">
        <v>2018</v>
      </c>
      <c r="O12" s="384">
        <v>0</v>
      </c>
      <c r="P12" s="450">
        <f>SUM(R12:R16)</f>
        <v>505</v>
      </c>
      <c r="Q12" s="40">
        <v>0</v>
      </c>
      <c r="R12" s="239">
        <v>41</v>
      </c>
      <c r="S12" s="451">
        <v>0</v>
      </c>
      <c r="T12" s="178"/>
    </row>
    <row r="13" spans="1:21" ht="27.95" customHeight="1" x14ac:dyDescent="0.2">
      <c r="A13" s="455"/>
      <c r="B13" s="455"/>
      <c r="C13" s="456"/>
      <c r="D13" s="25">
        <v>4349</v>
      </c>
      <c r="E13" s="25">
        <v>5021</v>
      </c>
      <c r="F13" s="432"/>
      <c r="G13" s="457"/>
      <c r="H13" s="458"/>
      <c r="I13" s="455"/>
      <c r="J13" s="455"/>
      <c r="K13" s="454"/>
      <c r="L13" s="454"/>
      <c r="M13" s="452"/>
      <c r="N13" s="453"/>
      <c r="O13" s="447"/>
      <c r="P13" s="450"/>
      <c r="Q13" s="40">
        <v>0</v>
      </c>
      <c r="R13" s="239">
        <v>45</v>
      </c>
      <c r="S13" s="451"/>
      <c r="T13" s="178"/>
    </row>
    <row r="14" spans="1:21" ht="27.95" customHeight="1" x14ac:dyDescent="0.2">
      <c r="A14" s="455"/>
      <c r="B14" s="455"/>
      <c r="C14" s="456"/>
      <c r="D14" s="25">
        <v>4349</v>
      </c>
      <c r="E14" s="25">
        <v>5169</v>
      </c>
      <c r="F14" s="431">
        <v>51</v>
      </c>
      <c r="G14" s="457"/>
      <c r="H14" s="458"/>
      <c r="I14" s="455"/>
      <c r="J14" s="455"/>
      <c r="K14" s="454"/>
      <c r="L14" s="454"/>
      <c r="M14" s="452"/>
      <c r="N14" s="453"/>
      <c r="O14" s="447"/>
      <c r="P14" s="450"/>
      <c r="Q14" s="40">
        <v>0</v>
      </c>
      <c r="R14" s="239">
        <v>171</v>
      </c>
      <c r="S14" s="451"/>
      <c r="T14" s="178"/>
    </row>
    <row r="15" spans="1:21" ht="27.95" customHeight="1" x14ac:dyDescent="0.2">
      <c r="A15" s="455"/>
      <c r="B15" s="455"/>
      <c r="C15" s="456"/>
      <c r="D15" s="25">
        <v>4349</v>
      </c>
      <c r="E15" s="25">
        <v>5173</v>
      </c>
      <c r="F15" s="432"/>
      <c r="G15" s="457"/>
      <c r="H15" s="458"/>
      <c r="I15" s="455"/>
      <c r="J15" s="455"/>
      <c r="K15" s="454"/>
      <c r="L15" s="454"/>
      <c r="M15" s="452"/>
      <c r="N15" s="453"/>
      <c r="O15" s="447"/>
      <c r="P15" s="450"/>
      <c r="Q15" s="40">
        <v>0</v>
      </c>
      <c r="R15" s="239">
        <v>122</v>
      </c>
      <c r="S15" s="451"/>
      <c r="T15" s="178"/>
    </row>
    <row r="16" spans="1:21" ht="27.95" customHeight="1" x14ac:dyDescent="0.2">
      <c r="A16" s="455"/>
      <c r="B16" s="455"/>
      <c r="C16" s="456"/>
      <c r="D16" s="25">
        <v>4349</v>
      </c>
      <c r="E16" s="25">
        <v>6111</v>
      </c>
      <c r="F16" s="211">
        <v>61</v>
      </c>
      <c r="G16" s="457"/>
      <c r="H16" s="458"/>
      <c r="I16" s="455"/>
      <c r="J16" s="455"/>
      <c r="K16" s="454"/>
      <c r="L16" s="454"/>
      <c r="M16" s="452"/>
      <c r="N16" s="453"/>
      <c r="O16" s="415"/>
      <c r="P16" s="450"/>
      <c r="Q16" s="40">
        <v>0</v>
      </c>
      <c r="R16" s="239">
        <v>126</v>
      </c>
      <c r="S16" s="451"/>
      <c r="T16" s="178"/>
    </row>
    <row r="17" spans="1:21" ht="45" x14ac:dyDescent="0.2">
      <c r="A17" s="25">
        <v>3</v>
      </c>
      <c r="B17" s="25"/>
      <c r="C17" s="215">
        <v>60013101241</v>
      </c>
      <c r="D17" s="25">
        <v>6172</v>
      </c>
      <c r="E17" s="25">
        <v>5166</v>
      </c>
      <c r="F17" s="211">
        <v>51</v>
      </c>
      <c r="G17" s="214" t="s">
        <v>249</v>
      </c>
      <c r="H17" s="326" t="s">
        <v>250</v>
      </c>
      <c r="I17" s="25"/>
      <c r="J17" s="25"/>
      <c r="K17" s="213"/>
      <c r="L17" s="213"/>
      <c r="M17" s="50">
        <f>R17</f>
        <v>286</v>
      </c>
      <c r="N17" s="48">
        <v>2018</v>
      </c>
      <c r="O17" s="310">
        <v>0</v>
      </c>
      <c r="P17" s="41">
        <f>R17</f>
        <v>286</v>
      </c>
      <c r="Q17" s="40">
        <v>0</v>
      </c>
      <c r="R17" s="239">
        <v>286</v>
      </c>
      <c r="S17" s="39">
        <v>0</v>
      </c>
      <c r="T17" s="178"/>
    </row>
    <row r="18" spans="1:21" ht="35.25" customHeight="1" x14ac:dyDescent="0.2">
      <c r="A18" s="320" t="s">
        <v>266</v>
      </c>
      <c r="B18" s="321"/>
      <c r="C18" s="321"/>
      <c r="D18" s="321"/>
      <c r="E18" s="321"/>
      <c r="F18" s="321"/>
      <c r="G18" s="321"/>
      <c r="H18" s="321"/>
      <c r="I18" s="321"/>
      <c r="J18" s="321"/>
      <c r="K18" s="23">
        <f t="shared" ref="K18:O18" si="0">SUM(K9:K17)</f>
        <v>0</v>
      </c>
      <c r="L18" s="23">
        <f t="shared" si="0"/>
        <v>0</v>
      </c>
      <c r="M18" s="23">
        <f t="shared" si="0"/>
        <v>3541</v>
      </c>
      <c r="N18" s="23"/>
      <c r="O18" s="23">
        <f t="shared" si="0"/>
        <v>0</v>
      </c>
      <c r="P18" s="23">
        <f>SUM(P9:P17)</f>
        <v>3541</v>
      </c>
      <c r="Q18" s="23">
        <f>SUM(Q9:Q17)</f>
        <v>0</v>
      </c>
      <c r="R18" s="23">
        <f>SUM(R9:R17)</f>
        <v>3541</v>
      </c>
      <c r="S18" s="22">
        <f>SUM(S9:S9)</f>
        <v>0</v>
      </c>
      <c r="T18" s="21"/>
    </row>
    <row r="19" spans="1:21" s="3" customFormat="1" ht="12.75" customHeight="1" x14ac:dyDescent="0.2">
      <c r="A19" s="4"/>
      <c r="B19" s="4"/>
      <c r="C19" s="4"/>
      <c r="D19" s="4"/>
      <c r="E19" s="4"/>
      <c r="F19" s="4"/>
      <c r="G19" s="20"/>
      <c r="H19" s="4"/>
      <c r="I19" s="19"/>
      <c r="J19" s="18"/>
      <c r="K19" s="17"/>
      <c r="L19" s="17"/>
      <c r="M19" s="17"/>
      <c r="N19" s="16"/>
      <c r="O19" s="16"/>
      <c r="T19" s="2"/>
      <c r="U19" s="1"/>
    </row>
    <row r="20" spans="1:21" s="3" customFormat="1" ht="12.75" customHeight="1" x14ac:dyDescent="0.2">
      <c r="A20" s="4"/>
      <c r="B20" s="4"/>
      <c r="C20" s="4"/>
      <c r="D20" s="4"/>
      <c r="E20" s="4"/>
      <c r="F20" s="4"/>
      <c r="G20" s="4"/>
      <c r="H20" s="4"/>
      <c r="I20" s="15"/>
      <c r="J20" s="6"/>
      <c r="K20" s="5"/>
      <c r="L20" s="5"/>
      <c r="M20" s="5"/>
      <c r="T20" s="2"/>
      <c r="U20" s="1"/>
    </row>
    <row r="21" spans="1:21" s="3" customFormat="1" ht="12.75" customHeight="1" x14ac:dyDescent="0.2">
      <c r="A21" s="4"/>
      <c r="B21" s="4"/>
      <c r="C21" s="4"/>
      <c r="D21" s="4"/>
      <c r="E21" s="4"/>
      <c r="F21" s="4"/>
      <c r="G21" s="4"/>
      <c r="H21" s="4"/>
      <c r="I21" s="15"/>
      <c r="J21" s="6"/>
      <c r="K21" s="5"/>
      <c r="L21" s="5"/>
      <c r="M21" s="5"/>
      <c r="T21" s="2"/>
      <c r="U21" s="1"/>
    </row>
    <row r="22" spans="1:21" s="7" customFormat="1" ht="15" x14ac:dyDescent="0.2">
      <c r="A22" s="13"/>
      <c r="B22" s="13"/>
      <c r="C22" s="13"/>
      <c r="D22" s="14"/>
      <c r="E22" s="13"/>
      <c r="F22" s="13"/>
      <c r="G22" s="13"/>
      <c r="H22" s="13"/>
      <c r="I22" s="12"/>
      <c r="J22" s="11"/>
      <c r="K22" s="10"/>
      <c r="L22" s="10"/>
      <c r="M22" s="10"/>
      <c r="T22" s="9"/>
      <c r="U22" s="8"/>
    </row>
    <row r="23" spans="1:21" s="3" customFormat="1" x14ac:dyDescent="0.2">
      <c r="A23" s="4"/>
      <c r="B23" s="4"/>
      <c r="C23" s="4"/>
      <c r="D23" s="4"/>
      <c r="E23" s="4"/>
      <c r="F23" s="4"/>
      <c r="G23" s="4"/>
      <c r="H23" s="4"/>
      <c r="I23" s="1"/>
      <c r="J23" s="6"/>
      <c r="K23" s="5"/>
      <c r="L23" s="5"/>
      <c r="M23" s="5"/>
      <c r="T23" s="2"/>
      <c r="U23" s="1"/>
    </row>
    <row r="24" spans="1:21" s="3" customFormat="1" x14ac:dyDescent="0.2">
      <c r="A24" s="4"/>
      <c r="B24" s="4"/>
      <c r="C24" s="4"/>
      <c r="D24" s="4"/>
      <c r="E24" s="4"/>
      <c r="F24" s="4"/>
      <c r="G24" s="4"/>
      <c r="H24" s="4"/>
      <c r="I24" s="1"/>
      <c r="J24" s="6"/>
      <c r="K24" s="5"/>
      <c r="L24" s="5"/>
      <c r="M24" s="5"/>
      <c r="T24" s="2"/>
      <c r="U24" s="1"/>
    </row>
    <row r="25" spans="1:21" s="3" customFormat="1" x14ac:dyDescent="0.2">
      <c r="A25" s="4"/>
      <c r="B25" s="4"/>
      <c r="C25" s="4"/>
      <c r="D25" s="4"/>
      <c r="E25" s="4"/>
      <c r="F25" s="4"/>
      <c r="G25" s="4"/>
      <c r="H25" s="4"/>
      <c r="I25" s="1"/>
      <c r="J25" s="6"/>
      <c r="K25" s="5"/>
      <c r="L25" s="5"/>
      <c r="M25" s="5"/>
      <c r="T25" s="2"/>
      <c r="U25" s="1"/>
    </row>
    <row r="26" spans="1:21" s="3" customFormat="1" x14ac:dyDescent="0.2">
      <c r="A26" s="4"/>
      <c r="B26" s="4"/>
      <c r="C26" s="4"/>
      <c r="D26" s="4"/>
      <c r="E26" s="4"/>
      <c r="F26" s="4"/>
      <c r="G26" s="4"/>
      <c r="H26" s="4"/>
      <c r="I26" s="1"/>
      <c r="J26" s="6"/>
      <c r="K26" s="5"/>
      <c r="L26" s="5"/>
      <c r="M26" s="5"/>
      <c r="T26" s="2"/>
      <c r="U26" s="1"/>
    </row>
    <row r="27" spans="1:21" s="3" customFormat="1" x14ac:dyDescent="0.2">
      <c r="A27" s="4"/>
      <c r="B27" s="4"/>
      <c r="C27" s="4"/>
      <c r="D27" s="4"/>
      <c r="E27" s="4"/>
      <c r="F27" s="4"/>
      <c r="G27" s="4"/>
      <c r="H27" s="4"/>
      <c r="I27" s="1"/>
      <c r="J27" s="6"/>
      <c r="K27" s="5"/>
      <c r="L27" s="5"/>
      <c r="M27" s="5"/>
      <c r="T27" s="2"/>
      <c r="U27" s="1"/>
    </row>
    <row r="28" spans="1:21" s="3" customFormat="1" x14ac:dyDescent="0.2">
      <c r="A28" s="4"/>
      <c r="B28" s="4"/>
      <c r="C28" s="4"/>
      <c r="D28" s="4"/>
      <c r="E28" s="4"/>
      <c r="F28" s="4"/>
      <c r="G28" s="4"/>
      <c r="H28" s="4"/>
      <c r="I28" s="1"/>
      <c r="J28" s="6"/>
      <c r="K28" s="5"/>
      <c r="L28" s="5"/>
      <c r="M28" s="5"/>
      <c r="T28" s="2"/>
      <c r="U28" s="1"/>
    </row>
    <row r="29" spans="1:21" s="3" customFormat="1" x14ac:dyDescent="0.2">
      <c r="A29" s="4"/>
      <c r="B29" s="4"/>
      <c r="C29" s="4"/>
      <c r="D29" s="4"/>
      <c r="E29" s="4"/>
      <c r="F29" s="4"/>
      <c r="G29" s="4"/>
      <c r="H29" s="4"/>
      <c r="I29" s="1"/>
      <c r="J29" s="6"/>
      <c r="K29" s="5"/>
      <c r="L29" s="5"/>
      <c r="M29" s="5"/>
      <c r="T29" s="2"/>
      <c r="U29" s="1"/>
    </row>
    <row r="30" spans="1:21" s="3" customFormat="1" x14ac:dyDescent="0.2">
      <c r="A30" s="4"/>
      <c r="B30" s="4"/>
      <c r="C30" s="4"/>
      <c r="D30" s="4"/>
      <c r="E30" s="4"/>
      <c r="F30" s="4"/>
      <c r="G30" s="4"/>
      <c r="H30" s="4"/>
      <c r="I30" s="1"/>
      <c r="J30" s="6"/>
      <c r="K30" s="5"/>
      <c r="L30" s="5"/>
      <c r="M30" s="5"/>
      <c r="T30" s="2"/>
      <c r="U30" s="1"/>
    </row>
    <row r="31" spans="1:21" s="3" customFormat="1" x14ac:dyDescent="0.2">
      <c r="A31" s="4"/>
      <c r="B31" s="4"/>
      <c r="C31" s="4"/>
      <c r="D31" s="4"/>
      <c r="E31" s="4"/>
      <c r="F31" s="4"/>
      <c r="G31" s="4"/>
      <c r="H31" s="4"/>
      <c r="I31" s="1"/>
      <c r="J31" s="6"/>
      <c r="K31" s="5"/>
      <c r="L31" s="5"/>
      <c r="M31" s="5"/>
      <c r="T31" s="2"/>
      <c r="U31" s="1"/>
    </row>
    <row r="32" spans="1:21" s="3" customFormat="1" x14ac:dyDescent="0.2">
      <c r="A32" s="4"/>
      <c r="B32" s="4"/>
      <c r="C32" s="4"/>
      <c r="D32" s="4"/>
      <c r="E32" s="4"/>
      <c r="F32" s="4"/>
      <c r="G32" s="4"/>
      <c r="H32" s="4"/>
      <c r="I32" s="1"/>
      <c r="J32" s="6"/>
      <c r="K32" s="5"/>
      <c r="L32" s="5"/>
      <c r="M32" s="5"/>
      <c r="T32" s="2"/>
      <c r="U32" s="1"/>
    </row>
    <row r="33" spans="1:21" s="3" customFormat="1" x14ac:dyDescent="0.2">
      <c r="A33" s="4"/>
      <c r="B33" s="4"/>
      <c r="C33" s="4"/>
      <c r="D33" s="4"/>
      <c r="E33" s="4"/>
      <c r="F33" s="4"/>
      <c r="G33" s="4"/>
      <c r="H33" s="4"/>
      <c r="I33" s="1"/>
      <c r="J33" s="6"/>
      <c r="K33" s="5"/>
      <c r="L33" s="5"/>
      <c r="M33" s="5"/>
      <c r="T33" s="2"/>
      <c r="U33" s="1"/>
    </row>
    <row r="34" spans="1:21" s="3" customFormat="1" x14ac:dyDescent="0.2">
      <c r="A34" s="4"/>
      <c r="B34" s="4"/>
      <c r="C34" s="4"/>
      <c r="D34" s="4"/>
      <c r="E34" s="4"/>
      <c r="F34" s="4"/>
      <c r="G34" s="4"/>
      <c r="H34" s="4"/>
      <c r="I34" s="1"/>
      <c r="J34" s="6"/>
      <c r="K34" s="5"/>
      <c r="L34" s="5"/>
      <c r="M34" s="5"/>
      <c r="T34" s="2"/>
      <c r="U34" s="1"/>
    </row>
    <row r="35" spans="1:21" s="3" customFormat="1" x14ac:dyDescent="0.2">
      <c r="A35" s="4"/>
      <c r="B35" s="4"/>
      <c r="C35" s="4"/>
      <c r="D35" s="4"/>
      <c r="E35" s="4"/>
      <c r="F35" s="4"/>
      <c r="G35" s="4"/>
      <c r="H35" s="4"/>
      <c r="I35" s="1"/>
      <c r="J35" s="6"/>
      <c r="K35" s="5"/>
      <c r="L35" s="5"/>
      <c r="M35" s="5"/>
      <c r="T35" s="2"/>
      <c r="U35" s="1"/>
    </row>
    <row r="36" spans="1:21" s="3" customFormat="1" x14ac:dyDescent="0.2">
      <c r="A36" s="4"/>
      <c r="B36" s="4"/>
      <c r="C36" s="4"/>
      <c r="D36" s="4"/>
      <c r="E36" s="4"/>
      <c r="F36" s="4"/>
      <c r="G36" s="4"/>
      <c r="H36" s="4"/>
      <c r="I36" s="1"/>
      <c r="J36" s="6"/>
      <c r="K36" s="5"/>
      <c r="L36" s="5"/>
      <c r="M36" s="5"/>
      <c r="T36" s="2"/>
      <c r="U36" s="1"/>
    </row>
    <row r="37" spans="1:21" s="3" customFormat="1" x14ac:dyDescent="0.2">
      <c r="A37" s="4"/>
      <c r="B37" s="4"/>
      <c r="C37" s="4"/>
      <c r="D37" s="4"/>
      <c r="E37" s="4"/>
      <c r="F37" s="4"/>
      <c r="G37" s="4"/>
      <c r="H37" s="4"/>
      <c r="I37" s="1"/>
      <c r="J37" s="6"/>
      <c r="K37" s="5"/>
      <c r="L37" s="5"/>
      <c r="M37" s="5"/>
      <c r="T37" s="2"/>
      <c r="U37" s="1"/>
    </row>
    <row r="38" spans="1:21" s="3" customFormat="1" x14ac:dyDescent="0.2">
      <c r="A38" s="4"/>
      <c r="B38" s="4"/>
      <c r="C38" s="4"/>
      <c r="D38" s="4"/>
      <c r="E38" s="4"/>
      <c r="F38" s="4"/>
      <c r="G38" s="4"/>
      <c r="H38" s="4"/>
      <c r="I38" s="1"/>
      <c r="J38" s="6"/>
      <c r="K38" s="5"/>
      <c r="L38" s="5"/>
      <c r="M38" s="5"/>
      <c r="T38" s="2"/>
      <c r="U38" s="1"/>
    </row>
    <row r="39" spans="1:21" s="3" customFormat="1" x14ac:dyDescent="0.2">
      <c r="A39" s="4"/>
      <c r="B39" s="4"/>
      <c r="C39" s="4"/>
      <c r="D39" s="4"/>
      <c r="E39" s="4"/>
      <c r="F39" s="4"/>
      <c r="G39" s="4"/>
      <c r="H39" s="4"/>
      <c r="I39" s="1"/>
      <c r="J39" s="6"/>
      <c r="K39" s="5"/>
      <c r="L39" s="5"/>
      <c r="M39" s="5"/>
      <c r="T39" s="2"/>
      <c r="U39" s="1"/>
    </row>
    <row r="40" spans="1:21" s="3" customFormat="1" x14ac:dyDescent="0.2">
      <c r="A40" s="4"/>
      <c r="B40" s="4"/>
      <c r="C40" s="4"/>
      <c r="D40" s="4"/>
      <c r="E40" s="4"/>
      <c r="F40" s="4"/>
      <c r="G40" s="4"/>
      <c r="H40" s="4"/>
      <c r="I40" s="1"/>
      <c r="J40" s="4"/>
      <c r="K40" s="5"/>
      <c r="L40" s="5"/>
      <c r="M40" s="5"/>
      <c r="T40" s="2"/>
      <c r="U40" s="1"/>
    </row>
    <row r="41" spans="1:21" s="3" customFormat="1" x14ac:dyDescent="0.2">
      <c r="A41" s="4"/>
      <c r="B41" s="4"/>
      <c r="C41" s="4"/>
      <c r="D41" s="4"/>
      <c r="E41" s="4"/>
      <c r="F41" s="4"/>
      <c r="G41" s="4"/>
      <c r="H41" s="4"/>
      <c r="I41" s="1"/>
      <c r="J41" s="4"/>
      <c r="K41" s="5"/>
      <c r="L41" s="5"/>
      <c r="M41" s="5"/>
      <c r="T41" s="2"/>
      <c r="U41" s="1"/>
    </row>
    <row r="42" spans="1:21" s="3" customFormat="1" x14ac:dyDescent="0.2">
      <c r="A42" s="4"/>
      <c r="B42" s="4"/>
      <c r="C42" s="4"/>
      <c r="D42" s="4"/>
      <c r="E42" s="4"/>
      <c r="F42" s="4"/>
      <c r="G42" s="4"/>
      <c r="H42" s="4"/>
      <c r="I42" s="1"/>
      <c r="J42" s="4"/>
      <c r="K42" s="5"/>
      <c r="L42" s="5"/>
      <c r="M42" s="5"/>
      <c r="T42" s="2"/>
      <c r="U42" s="1"/>
    </row>
    <row r="43" spans="1:21" s="3" customFormat="1" x14ac:dyDescent="0.2">
      <c r="A43" s="4"/>
      <c r="B43" s="4"/>
      <c r="C43" s="4"/>
      <c r="D43" s="4"/>
      <c r="E43" s="4"/>
      <c r="F43" s="4"/>
      <c r="G43" s="4"/>
      <c r="H43" s="4"/>
      <c r="I43" s="1"/>
      <c r="J43" s="4"/>
      <c r="K43" s="5"/>
      <c r="L43" s="5"/>
      <c r="M43" s="5"/>
      <c r="T43" s="2"/>
      <c r="U43" s="1"/>
    </row>
    <row r="44" spans="1:21" s="3" customFormat="1" x14ac:dyDescent="0.2">
      <c r="A44" s="4"/>
      <c r="B44" s="4"/>
      <c r="C44" s="4"/>
      <c r="D44" s="4"/>
      <c r="E44" s="4"/>
      <c r="F44" s="4"/>
      <c r="G44" s="4"/>
      <c r="H44" s="4"/>
      <c r="I44" s="1"/>
      <c r="J44" s="4"/>
      <c r="K44" s="5"/>
      <c r="L44" s="5"/>
      <c r="M44" s="5"/>
      <c r="T44" s="2"/>
      <c r="U44" s="1"/>
    </row>
    <row r="45" spans="1:21" s="3" customFormat="1" x14ac:dyDescent="0.2">
      <c r="A45" s="4"/>
      <c r="B45" s="4"/>
      <c r="C45" s="4"/>
      <c r="D45" s="4"/>
      <c r="E45" s="4"/>
      <c r="F45" s="4"/>
      <c r="G45" s="4"/>
      <c r="H45" s="4"/>
      <c r="I45" s="1"/>
      <c r="J45" s="4"/>
      <c r="K45" s="5"/>
      <c r="L45" s="5"/>
      <c r="M45" s="5"/>
      <c r="T45" s="2"/>
      <c r="U45" s="1"/>
    </row>
    <row r="46" spans="1:21" s="3" customFormat="1" x14ac:dyDescent="0.2">
      <c r="A46" s="4"/>
      <c r="B46" s="4"/>
      <c r="C46" s="4"/>
      <c r="D46" s="4"/>
      <c r="E46" s="4"/>
      <c r="F46" s="4"/>
      <c r="G46" s="4"/>
      <c r="H46" s="4"/>
      <c r="I46" s="1"/>
      <c r="J46" s="4"/>
      <c r="K46" s="5"/>
      <c r="L46" s="5"/>
      <c r="M46" s="5"/>
      <c r="T46" s="2"/>
      <c r="U46" s="1"/>
    </row>
    <row r="47" spans="1:21" s="3" customFormat="1" x14ac:dyDescent="0.2">
      <c r="A47" s="4"/>
      <c r="B47" s="4"/>
      <c r="C47" s="4"/>
      <c r="D47" s="4"/>
      <c r="E47" s="4"/>
      <c r="F47" s="4"/>
      <c r="G47" s="4"/>
      <c r="H47" s="4"/>
      <c r="I47" s="1"/>
      <c r="J47" s="4"/>
      <c r="K47" s="5"/>
      <c r="L47" s="5"/>
      <c r="M47" s="5"/>
      <c r="T47" s="2"/>
      <c r="U47" s="1"/>
    </row>
    <row r="48" spans="1:21" s="3" customFormat="1" x14ac:dyDescent="0.2">
      <c r="A48" s="4"/>
      <c r="B48" s="4"/>
      <c r="C48" s="4"/>
      <c r="D48" s="4"/>
      <c r="E48" s="4"/>
      <c r="F48" s="4"/>
      <c r="G48" s="4"/>
      <c r="H48" s="4"/>
      <c r="I48" s="1"/>
      <c r="J48" s="4"/>
      <c r="K48" s="5"/>
      <c r="L48" s="5"/>
      <c r="M48" s="5"/>
      <c r="T48" s="2"/>
      <c r="U48" s="1"/>
    </row>
    <row r="49" spans="1:21" s="3" customFormat="1" x14ac:dyDescent="0.2">
      <c r="A49" s="4"/>
      <c r="B49" s="4"/>
      <c r="C49" s="4"/>
      <c r="D49" s="4"/>
      <c r="E49" s="4"/>
      <c r="F49" s="4"/>
      <c r="G49" s="4"/>
      <c r="H49" s="4"/>
      <c r="I49" s="1"/>
      <c r="J49" s="4"/>
      <c r="K49" s="5"/>
      <c r="L49" s="5"/>
      <c r="M49" s="5"/>
      <c r="T49" s="2"/>
      <c r="U49" s="1"/>
    </row>
    <row r="50" spans="1:21" s="3" customFormat="1" x14ac:dyDescent="0.2">
      <c r="A50" s="4"/>
      <c r="B50" s="4"/>
      <c r="C50" s="4"/>
      <c r="D50" s="4"/>
      <c r="E50" s="4"/>
      <c r="F50" s="4"/>
      <c r="G50" s="4"/>
      <c r="H50" s="4"/>
      <c r="I50" s="1"/>
      <c r="J50" s="4"/>
      <c r="K50" s="5"/>
      <c r="L50" s="5"/>
      <c r="M50" s="5"/>
      <c r="T50" s="2"/>
      <c r="U50" s="1"/>
    </row>
    <row r="51" spans="1:21" s="3" customFormat="1" x14ac:dyDescent="0.2">
      <c r="A51" s="1"/>
      <c r="B51" s="1"/>
      <c r="C51" s="1"/>
      <c r="D51" s="1"/>
      <c r="E51" s="1"/>
      <c r="F51" s="1"/>
      <c r="G51" s="1"/>
      <c r="H51" s="1"/>
      <c r="I51" s="1"/>
      <c r="J51" s="4"/>
      <c r="K51" s="5"/>
      <c r="L51" s="5"/>
      <c r="M51" s="5"/>
      <c r="T51" s="2"/>
      <c r="U51" s="1"/>
    </row>
    <row r="52" spans="1:21" s="3" customFormat="1" x14ac:dyDescent="0.2">
      <c r="A52" s="1"/>
      <c r="B52" s="1"/>
      <c r="C52" s="1"/>
      <c r="D52" s="1"/>
      <c r="E52" s="1"/>
      <c r="F52" s="1"/>
      <c r="G52" s="1"/>
      <c r="H52" s="1"/>
      <c r="I52" s="1"/>
      <c r="J52" s="4"/>
      <c r="K52" s="5"/>
      <c r="L52" s="5"/>
      <c r="M52" s="5"/>
      <c r="T52" s="2"/>
      <c r="U52" s="1"/>
    </row>
    <row r="53" spans="1:21" s="3" customFormat="1" x14ac:dyDescent="0.2">
      <c r="A53" s="1"/>
      <c r="B53" s="1"/>
      <c r="C53" s="1"/>
      <c r="D53" s="1"/>
      <c r="E53" s="1"/>
      <c r="F53" s="1"/>
      <c r="G53" s="1"/>
      <c r="H53" s="1"/>
      <c r="I53" s="1"/>
      <c r="J53" s="4"/>
      <c r="K53" s="5"/>
      <c r="L53" s="5"/>
      <c r="M53" s="5"/>
      <c r="T53" s="2"/>
      <c r="U53" s="1"/>
    </row>
    <row r="54" spans="1:21" s="3" customFormat="1" x14ac:dyDescent="0.2">
      <c r="A54" s="1"/>
      <c r="B54" s="1"/>
      <c r="C54" s="1"/>
      <c r="D54" s="1"/>
      <c r="E54" s="1"/>
      <c r="F54" s="1"/>
      <c r="G54" s="1"/>
      <c r="H54" s="1"/>
      <c r="I54" s="1"/>
      <c r="J54" s="4"/>
      <c r="K54" s="5"/>
      <c r="L54" s="5"/>
      <c r="M54" s="5"/>
      <c r="T54" s="2"/>
      <c r="U54" s="1"/>
    </row>
    <row r="55" spans="1:21" s="3" customFormat="1" x14ac:dyDescent="0.2">
      <c r="A55" s="1"/>
      <c r="B55" s="1"/>
      <c r="C55" s="1"/>
      <c r="D55" s="1"/>
      <c r="E55" s="1"/>
      <c r="F55" s="1"/>
      <c r="G55" s="1"/>
      <c r="H55" s="1"/>
      <c r="I55" s="1"/>
      <c r="J55" s="4"/>
      <c r="K55" s="5"/>
      <c r="L55" s="5"/>
      <c r="M55" s="5"/>
      <c r="T55" s="2"/>
      <c r="U55" s="1"/>
    </row>
    <row r="56" spans="1:21" s="3" customFormat="1" x14ac:dyDescent="0.2">
      <c r="A56" s="1"/>
      <c r="B56" s="1"/>
      <c r="C56" s="1"/>
      <c r="D56" s="1"/>
      <c r="E56" s="1"/>
      <c r="F56" s="1"/>
      <c r="G56" s="1"/>
      <c r="H56" s="1"/>
      <c r="I56" s="1"/>
      <c r="J56" s="4"/>
      <c r="K56" s="5"/>
      <c r="L56" s="5"/>
      <c r="M56" s="5"/>
      <c r="T56" s="2"/>
      <c r="U56" s="1"/>
    </row>
    <row r="57" spans="1:21" s="3" customFormat="1" x14ac:dyDescent="0.2">
      <c r="A57" s="1"/>
      <c r="B57" s="1"/>
      <c r="C57" s="1"/>
      <c r="D57" s="1"/>
      <c r="E57" s="1"/>
      <c r="F57" s="1"/>
      <c r="G57" s="1"/>
      <c r="H57" s="1"/>
      <c r="I57" s="1"/>
      <c r="J57" s="4"/>
      <c r="K57" s="5"/>
      <c r="L57" s="5"/>
      <c r="M57" s="5"/>
      <c r="T57" s="2"/>
      <c r="U57" s="1"/>
    </row>
    <row r="58" spans="1:21" s="3" customFormat="1" x14ac:dyDescent="0.2">
      <c r="A58" s="1"/>
      <c r="B58" s="1"/>
      <c r="C58" s="1"/>
      <c r="D58" s="1"/>
      <c r="E58" s="1"/>
      <c r="F58" s="1"/>
      <c r="G58" s="1"/>
      <c r="H58" s="1"/>
      <c r="I58" s="1"/>
      <c r="J58" s="4"/>
      <c r="K58" s="5"/>
      <c r="L58" s="5"/>
      <c r="M58" s="5"/>
      <c r="T58" s="2"/>
      <c r="U58" s="1"/>
    </row>
    <row r="59" spans="1:21" s="3" customFormat="1" x14ac:dyDescent="0.2">
      <c r="A59" s="1"/>
      <c r="B59" s="1"/>
      <c r="C59" s="1"/>
      <c r="D59" s="1"/>
      <c r="E59" s="1"/>
      <c r="F59" s="1"/>
      <c r="G59" s="1"/>
      <c r="H59" s="1"/>
      <c r="I59" s="1"/>
      <c r="J59" s="4"/>
      <c r="K59" s="5"/>
      <c r="L59" s="5"/>
      <c r="M59" s="5"/>
      <c r="T59" s="2"/>
      <c r="U59" s="1"/>
    </row>
    <row r="60" spans="1:21" s="3" customFormat="1" x14ac:dyDescent="0.2">
      <c r="A60" s="1"/>
      <c r="B60" s="1"/>
      <c r="C60" s="1"/>
      <c r="D60" s="1"/>
      <c r="E60" s="1"/>
      <c r="F60" s="1"/>
      <c r="G60" s="1"/>
      <c r="H60" s="1"/>
      <c r="I60" s="1"/>
      <c r="J60" s="4"/>
      <c r="K60" s="5"/>
      <c r="L60" s="5"/>
      <c r="M60" s="5"/>
      <c r="T60" s="2"/>
      <c r="U60" s="1"/>
    </row>
    <row r="61" spans="1:21" s="3" customFormat="1" x14ac:dyDescent="0.2">
      <c r="A61" s="1"/>
      <c r="B61" s="1"/>
      <c r="C61" s="1"/>
      <c r="D61" s="1"/>
      <c r="E61" s="1"/>
      <c r="F61" s="1"/>
      <c r="G61" s="1"/>
      <c r="H61" s="1"/>
      <c r="I61" s="1"/>
      <c r="J61" s="4"/>
      <c r="K61" s="5"/>
      <c r="L61" s="5"/>
      <c r="M61" s="5"/>
      <c r="T61" s="2"/>
      <c r="U61" s="1"/>
    </row>
    <row r="62" spans="1:21" s="3" customFormat="1" x14ac:dyDescent="0.2">
      <c r="A62" s="1"/>
      <c r="B62" s="1"/>
      <c r="C62" s="1"/>
      <c r="D62" s="1"/>
      <c r="E62" s="1"/>
      <c r="F62" s="1"/>
      <c r="G62" s="1"/>
      <c r="H62" s="1"/>
      <c r="I62" s="1"/>
      <c r="J62" s="4"/>
      <c r="K62" s="5"/>
      <c r="L62" s="5"/>
      <c r="M62" s="5"/>
      <c r="T62" s="2"/>
      <c r="U62" s="1"/>
    </row>
    <row r="63" spans="1:21" s="3" customFormat="1" x14ac:dyDescent="0.2">
      <c r="A63" s="1"/>
      <c r="B63" s="1"/>
      <c r="C63" s="1"/>
      <c r="D63" s="1"/>
      <c r="E63" s="1"/>
      <c r="F63" s="1"/>
      <c r="G63" s="1"/>
      <c r="H63" s="1"/>
      <c r="I63" s="1"/>
      <c r="J63" s="4"/>
      <c r="K63" s="5"/>
      <c r="L63" s="5"/>
      <c r="M63" s="5"/>
      <c r="T63" s="2"/>
      <c r="U63" s="1"/>
    </row>
    <row r="64" spans="1:21" s="3" customFormat="1" x14ac:dyDescent="0.2">
      <c r="A64" s="1"/>
      <c r="B64" s="1"/>
      <c r="C64" s="1"/>
      <c r="D64" s="1"/>
      <c r="E64" s="1"/>
      <c r="F64" s="1"/>
      <c r="G64" s="1"/>
      <c r="H64" s="1"/>
      <c r="I64" s="1"/>
      <c r="J64" s="4"/>
      <c r="K64" s="5"/>
      <c r="L64" s="5"/>
      <c r="M64" s="5"/>
      <c r="T64" s="2"/>
      <c r="U64" s="1"/>
    </row>
    <row r="65" spans="1:21" s="3" customFormat="1" x14ac:dyDescent="0.2">
      <c r="A65" s="1"/>
      <c r="B65" s="1"/>
      <c r="C65" s="1"/>
      <c r="D65" s="1"/>
      <c r="E65" s="1"/>
      <c r="F65" s="1"/>
      <c r="G65" s="1"/>
      <c r="H65" s="1"/>
      <c r="I65" s="1"/>
      <c r="J65" s="4"/>
      <c r="K65" s="5"/>
      <c r="L65" s="5"/>
      <c r="M65" s="5"/>
      <c r="T65" s="2"/>
      <c r="U65" s="1"/>
    </row>
    <row r="66" spans="1:21" s="3" customFormat="1" x14ac:dyDescent="0.2">
      <c r="A66" s="1"/>
      <c r="B66" s="1"/>
      <c r="C66" s="1"/>
      <c r="D66" s="1"/>
      <c r="E66" s="1"/>
      <c r="F66" s="1"/>
      <c r="G66" s="1"/>
      <c r="H66" s="1"/>
      <c r="I66" s="1"/>
      <c r="J66" s="4"/>
      <c r="K66" s="5"/>
      <c r="L66" s="5"/>
      <c r="M66" s="5"/>
      <c r="T66" s="2"/>
      <c r="U66" s="1"/>
    </row>
    <row r="67" spans="1:21" s="3" customFormat="1" x14ac:dyDescent="0.2">
      <c r="A67" s="1"/>
      <c r="B67" s="1"/>
      <c r="C67" s="1"/>
      <c r="D67" s="1"/>
      <c r="E67" s="1"/>
      <c r="F67" s="1"/>
      <c r="G67" s="1"/>
      <c r="H67" s="1"/>
      <c r="I67" s="1"/>
      <c r="J67" s="4"/>
      <c r="K67" s="5"/>
      <c r="L67" s="5"/>
      <c r="M67" s="5"/>
      <c r="T67" s="2"/>
      <c r="U67" s="1"/>
    </row>
    <row r="68" spans="1:21" s="3" customFormat="1" x14ac:dyDescent="0.2">
      <c r="A68" s="1"/>
      <c r="B68" s="1"/>
      <c r="C68" s="1"/>
      <c r="D68" s="1"/>
      <c r="E68" s="1"/>
      <c r="F68" s="1"/>
      <c r="G68" s="1"/>
      <c r="H68" s="1"/>
      <c r="I68" s="1"/>
      <c r="J68" s="4"/>
      <c r="K68" s="5"/>
      <c r="L68" s="5"/>
      <c r="M68" s="5"/>
      <c r="T68" s="2"/>
      <c r="U68" s="1"/>
    </row>
    <row r="69" spans="1:21" s="3" customFormat="1" x14ac:dyDescent="0.2">
      <c r="A69" s="1"/>
      <c r="B69" s="1"/>
      <c r="C69" s="1"/>
      <c r="D69" s="1"/>
      <c r="E69" s="1"/>
      <c r="F69" s="1"/>
      <c r="G69" s="1"/>
      <c r="H69" s="1"/>
      <c r="I69" s="1"/>
      <c r="J69" s="4"/>
      <c r="K69" s="5"/>
      <c r="L69" s="5"/>
      <c r="M69" s="5"/>
      <c r="T69" s="2"/>
      <c r="U69" s="1"/>
    </row>
    <row r="70" spans="1:21" s="3" customFormat="1" x14ac:dyDescent="0.2">
      <c r="A70" s="1"/>
      <c r="B70" s="1"/>
      <c r="C70" s="1"/>
      <c r="D70" s="1"/>
      <c r="E70" s="1"/>
      <c r="F70" s="1"/>
      <c r="G70" s="1"/>
      <c r="H70" s="1"/>
      <c r="I70" s="1"/>
      <c r="J70" s="4"/>
      <c r="K70" s="5"/>
      <c r="L70" s="5"/>
      <c r="M70" s="5"/>
      <c r="T70" s="2"/>
      <c r="U70" s="1"/>
    </row>
    <row r="71" spans="1:21" s="3" customFormat="1" x14ac:dyDescent="0.2">
      <c r="A71" s="1"/>
      <c r="B71" s="1"/>
      <c r="C71" s="1"/>
      <c r="D71" s="1"/>
      <c r="E71" s="1"/>
      <c r="F71" s="1"/>
      <c r="G71" s="1"/>
      <c r="H71" s="1"/>
      <c r="I71" s="1"/>
      <c r="J71" s="4"/>
      <c r="K71" s="5"/>
      <c r="L71" s="5"/>
      <c r="M71" s="5"/>
      <c r="T71" s="2"/>
      <c r="U71" s="1"/>
    </row>
    <row r="72" spans="1:21" s="3" customFormat="1" x14ac:dyDescent="0.2">
      <c r="A72" s="1"/>
      <c r="B72" s="1"/>
      <c r="C72" s="1"/>
      <c r="D72" s="1"/>
      <c r="E72" s="1"/>
      <c r="F72" s="1"/>
      <c r="G72" s="1"/>
      <c r="H72" s="1"/>
      <c r="I72" s="1"/>
      <c r="J72" s="4"/>
      <c r="K72" s="5"/>
      <c r="L72" s="5"/>
      <c r="M72" s="5"/>
      <c r="T72" s="2"/>
      <c r="U72" s="1"/>
    </row>
    <row r="73" spans="1:21" s="3" customFormat="1" x14ac:dyDescent="0.2">
      <c r="A73" s="1"/>
      <c r="B73" s="1"/>
      <c r="C73" s="1"/>
      <c r="D73" s="1"/>
      <c r="E73" s="1"/>
      <c r="F73" s="1"/>
      <c r="G73" s="1"/>
      <c r="H73" s="1"/>
      <c r="I73" s="1"/>
      <c r="J73" s="4"/>
      <c r="K73" s="5"/>
      <c r="L73" s="5"/>
      <c r="M73" s="5"/>
      <c r="T73" s="2"/>
      <c r="U73" s="1"/>
    </row>
    <row r="74" spans="1:21" s="3" customFormat="1" x14ac:dyDescent="0.2">
      <c r="A74" s="1"/>
      <c r="B74" s="1"/>
      <c r="C74" s="1"/>
      <c r="D74" s="1"/>
      <c r="E74" s="1"/>
      <c r="F74" s="1"/>
      <c r="G74" s="1"/>
      <c r="H74" s="1"/>
      <c r="I74" s="1"/>
      <c r="J74" s="4"/>
      <c r="K74" s="5"/>
      <c r="L74" s="5"/>
      <c r="M74" s="5"/>
      <c r="T74" s="2"/>
      <c r="U74" s="1"/>
    </row>
    <row r="75" spans="1:21" s="3" customFormat="1" x14ac:dyDescent="0.2">
      <c r="A75" s="1"/>
      <c r="B75" s="1"/>
      <c r="C75" s="1"/>
      <c r="D75" s="1"/>
      <c r="E75" s="1"/>
      <c r="F75" s="1"/>
      <c r="G75" s="1"/>
      <c r="H75" s="1"/>
      <c r="I75" s="1"/>
      <c r="J75" s="4"/>
      <c r="K75" s="5"/>
      <c r="L75" s="5"/>
      <c r="M75" s="5"/>
      <c r="T75" s="2"/>
      <c r="U75" s="1"/>
    </row>
    <row r="76" spans="1:21" s="3" customFormat="1" x14ac:dyDescent="0.2">
      <c r="A76" s="1"/>
      <c r="B76" s="1"/>
      <c r="C76" s="1"/>
      <c r="D76" s="1"/>
      <c r="E76" s="1"/>
      <c r="F76" s="1"/>
      <c r="G76" s="1"/>
      <c r="H76" s="1"/>
      <c r="I76" s="1"/>
      <c r="J76" s="4"/>
      <c r="K76" s="5"/>
      <c r="L76" s="5"/>
      <c r="M76" s="5"/>
      <c r="T76" s="2"/>
      <c r="U76" s="1"/>
    </row>
    <row r="77" spans="1:21" s="3" customFormat="1" x14ac:dyDescent="0.2">
      <c r="A77" s="1"/>
      <c r="B77" s="1"/>
      <c r="C77" s="1"/>
      <c r="D77" s="1"/>
      <c r="E77" s="1"/>
      <c r="F77" s="1"/>
      <c r="G77" s="1"/>
      <c r="H77" s="1"/>
      <c r="I77" s="1"/>
      <c r="J77" s="4"/>
      <c r="K77" s="5"/>
      <c r="L77" s="5"/>
      <c r="M77" s="5"/>
      <c r="T77" s="2"/>
      <c r="U77" s="1"/>
    </row>
    <row r="78" spans="1:21" s="3" customFormat="1" x14ac:dyDescent="0.2">
      <c r="A78" s="1"/>
      <c r="B78" s="1"/>
      <c r="C78" s="1"/>
      <c r="D78" s="1"/>
      <c r="E78" s="1"/>
      <c r="F78" s="1"/>
      <c r="G78" s="1"/>
      <c r="H78" s="1"/>
      <c r="I78" s="1"/>
      <c r="J78" s="4"/>
      <c r="K78" s="5"/>
      <c r="L78" s="5"/>
      <c r="M78" s="5"/>
      <c r="T78" s="2"/>
      <c r="U78" s="1"/>
    </row>
    <row r="79" spans="1:21" s="3" customFormat="1" x14ac:dyDescent="0.2">
      <c r="A79" s="1"/>
      <c r="B79" s="1"/>
      <c r="C79" s="1"/>
      <c r="D79" s="1"/>
      <c r="E79" s="1"/>
      <c r="F79" s="1"/>
      <c r="G79" s="1"/>
      <c r="H79" s="1"/>
      <c r="I79" s="1"/>
      <c r="J79" s="4"/>
      <c r="K79" s="5"/>
      <c r="L79" s="5"/>
      <c r="M79" s="5"/>
      <c r="T79" s="2"/>
      <c r="U79" s="1"/>
    </row>
    <row r="80" spans="1:21" s="3" customFormat="1" x14ac:dyDescent="0.2">
      <c r="A80" s="1"/>
      <c r="B80" s="1"/>
      <c r="C80" s="1"/>
      <c r="D80" s="1"/>
      <c r="E80" s="1"/>
      <c r="F80" s="1"/>
      <c r="G80" s="1"/>
      <c r="H80" s="1"/>
      <c r="I80" s="1"/>
      <c r="J80" s="4"/>
      <c r="K80" s="5"/>
      <c r="L80" s="5"/>
      <c r="M80" s="5"/>
      <c r="T80" s="2"/>
      <c r="U80" s="1"/>
    </row>
    <row r="81" spans="1:21" s="3" customFormat="1" x14ac:dyDescent="0.2">
      <c r="A81" s="1"/>
      <c r="B81" s="1"/>
      <c r="C81" s="1"/>
      <c r="D81" s="1"/>
      <c r="E81" s="1"/>
      <c r="F81" s="1"/>
      <c r="G81" s="1"/>
      <c r="H81" s="1"/>
      <c r="I81" s="1"/>
      <c r="J81" s="4"/>
      <c r="K81" s="5"/>
      <c r="L81" s="5"/>
      <c r="M81" s="5"/>
      <c r="T81" s="2"/>
      <c r="U81" s="1"/>
    </row>
    <row r="82" spans="1:21" s="3" customFormat="1" x14ac:dyDescent="0.2">
      <c r="A82" s="1"/>
      <c r="B82" s="1"/>
      <c r="C82" s="1"/>
      <c r="D82" s="1"/>
      <c r="E82" s="1"/>
      <c r="F82" s="1"/>
      <c r="G82" s="1"/>
      <c r="H82" s="1"/>
      <c r="I82" s="1"/>
      <c r="J82" s="4"/>
      <c r="K82" s="5"/>
      <c r="L82" s="5"/>
      <c r="M82" s="5"/>
      <c r="T82" s="2"/>
      <c r="U82" s="1"/>
    </row>
    <row r="83" spans="1:21" s="3" customFormat="1" x14ac:dyDescent="0.2">
      <c r="A83" s="1"/>
      <c r="B83" s="1"/>
      <c r="C83" s="1"/>
      <c r="D83" s="1"/>
      <c r="E83" s="1"/>
      <c r="F83" s="1"/>
      <c r="G83" s="1"/>
      <c r="H83" s="1"/>
      <c r="I83" s="1"/>
      <c r="J83" s="4"/>
      <c r="K83" s="5"/>
      <c r="L83" s="5"/>
      <c r="M83" s="5"/>
      <c r="T83" s="2"/>
      <c r="U83" s="1"/>
    </row>
    <row r="84" spans="1:21" s="3" customFormat="1" x14ac:dyDescent="0.2">
      <c r="A84" s="1"/>
      <c r="B84" s="1"/>
      <c r="C84" s="1"/>
      <c r="D84" s="1"/>
      <c r="E84" s="1"/>
      <c r="F84" s="1"/>
      <c r="G84" s="1"/>
      <c r="H84" s="1"/>
      <c r="I84" s="1"/>
      <c r="J84" s="4"/>
      <c r="K84" s="5"/>
      <c r="L84" s="5"/>
      <c r="M84" s="5"/>
      <c r="T84" s="2"/>
      <c r="U84" s="1"/>
    </row>
    <row r="85" spans="1:21" s="3" customFormat="1" x14ac:dyDescent="0.2">
      <c r="A85" s="1"/>
      <c r="B85" s="1"/>
      <c r="C85" s="1"/>
      <c r="D85" s="1"/>
      <c r="E85" s="1"/>
      <c r="F85" s="1"/>
      <c r="G85" s="1"/>
      <c r="H85" s="1"/>
      <c r="I85" s="1"/>
      <c r="J85" s="4"/>
      <c r="K85" s="5"/>
      <c r="L85" s="5"/>
      <c r="M85" s="5"/>
      <c r="T85" s="2"/>
      <c r="U85" s="1"/>
    </row>
    <row r="86" spans="1:21" s="3" customFormat="1" x14ac:dyDescent="0.2">
      <c r="A86" s="1"/>
      <c r="B86" s="1"/>
      <c r="C86" s="1"/>
      <c r="D86" s="1"/>
      <c r="E86" s="1"/>
      <c r="F86" s="1"/>
      <c r="G86" s="1"/>
      <c r="H86" s="1"/>
      <c r="I86" s="1"/>
      <c r="J86" s="4"/>
      <c r="K86" s="5"/>
      <c r="L86" s="5"/>
      <c r="M86" s="5"/>
      <c r="T86" s="2"/>
      <c r="U86" s="1"/>
    </row>
    <row r="87" spans="1:21" s="3" customFormat="1" x14ac:dyDescent="0.2">
      <c r="A87" s="1"/>
      <c r="B87" s="1"/>
      <c r="C87" s="1"/>
      <c r="D87" s="1"/>
      <c r="E87" s="1"/>
      <c r="F87" s="1"/>
      <c r="G87" s="1"/>
      <c r="H87" s="1"/>
      <c r="I87" s="1"/>
      <c r="J87" s="4"/>
      <c r="K87" s="5"/>
      <c r="L87" s="5"/>
      <c r="M87" s="5"/>
      <c r="T87" s="2"/>
      <c r="U87" s="1"/>
    </row>
    <row r="88" spans="1:21" s="3" customFormat="1" x14ac:dyDescent="0.2">
      <c r="A88" s="1"/>
      <c r="B88" s="1"/>
      <c r="C88" s="1"/>
      <c r="D88" s="1"/>
      <c r="E88" s="1"/>
      <c r="F88" s="1"/>
      <c r="G88" s="1"/>
      <c r="H88" s="1"/>
      <c r="I88" s="1"/>
      <c r="J88" s="4"/>
      <c r="K88" s="5"/>
      <c r="L88" s="5"/>
      <c r="M88" s="5"/>
      <c r="T88" s="2"/>
      <c r="U88" s="1"/>
    </row>
    <row r="89" spans="1:21" s="3" customFormat="1" x14ac:dyDescent="0.2">
      <c r="A89" s="1"/>
      <c r="B89" s="1"/>
      <c r="C89" s="1"/>
      <c r="D89" s="1"/>
      <c r="E89" s="1"/>
      <c r="F89" s="1"/>
      <c r="G89" s="1"/>
      <c r="H89" s="1"/>
      <c r="I89" s="1"/>
      <c r="J89" s="4"/>
      <c r="K89" s="5"/>
      <c r="L89" s="5"/>
      <c r="M89" s="5"/>
      <c r="T89" s="2"/>
      <c r="U89" s="1"/>
    </row>
    <row r="90" spans="1:21" s="3" customFormat="1" x14ac:dyDescent="0.2">
      <c r="A90" s="1"/>
      <c r="B90" s="1"/>
      <c r="C90" s="1"/>
      <c r="D90" s="1"/>
      <c r="E90" s="1"/>
      <c r="F90" s="1"/>
      <c r="G90" s="1"/>
      <c r="H90" s="1"/>
      <c r="I90" s="1"/>
      <c r="J90" s="4"/>
      <c r="K90" s="5"/>
      <c r="L90" s="5"/>
      <c r="M90" s="5"/>
      <c r="T90" s="2"/>
      <c r="U90" s="1"/>
    </row>
    <row r="91" spans="1:21" s="3" customFormat="1" x14ac:dyDescent="0.2">
      <c r="A91" s="1"/>
      <c r="B91" s="1"/>
      <c r="C91" s="1"/>
      <c r="D91" s="1"/>
      <c r="E91" s="1"/>
      <c r="F91" s="1"/>
      <c r="G91" s="1"/>
      <c r="H91" s="1"/>
      <c r="I91" s="1"/>
      <c r="J91" s="4"/>
      <c r="K91" s="5"/>
      <c r="L91" s="5"/>
      <c r="M91" s="5"/>
      <c r="T91" s="2"/>
      <c r="U91" s="1"/>
    </row>
    <row r="92" spans="1:21" s="3" customFormat="1" x14ac:dyDescent="0.2">
      <c r="A92" s="1"/>
      <c r="B92" s="1"/>
      <c r="C92" s="1"/>
      <c r="D92" s="1"/>
      <c r="E92" s="1"/>
      <c r="F92" s="1"/>
      <c r="G92" s="1"/>
      <c r="H92" s="1"/>
      <c r="I92" s="1"/>
      <c r="J92" s="4"/>
      <c r="K92" s="5"/>
      <c r="L92" s="5"/>
      <c r="M92" s="5"/>
      <c r="T92" s="2"/>
      <c r="U92" s="1"/>
    </row>
    <row r="93" spans="1:21" s="3" customFormat="1" x14ac:dyDescent="0.2">
      <c r="A93" s="1"/>
      <c r="B93" s="1"/>
      <c r="C93" s="1"/>
      <c r="D93" s="1"/>
      <c r="E93" s="1"/>
      <c r="F93" s="1"/>
      <c r="G93" s="1"/>
      <c r="H93" s="1"/>
      <c r="I93" s="1"/>
      <c r="J93" s="4"/>
      <c r="K93" s="5"/>
      <c r="L93" s="5"/>
      <c r="M93" s="5"/>
      <c r="T93" s="2"/>
      <c r="U93" s="1"/>
    </row>
    <row r="94" spans="1:21" s="3" customFormat="1" x14ac:dyDescent="0.2">
      <c r="A94" s="1"/>
      <c r="B94" s="1"/>
      <c r="C94" s="1"/>
      <c r="D94" s="1"/>
      <c r="E94" s="1"/>
      <c r="F94" s="1"/>
      <c r="G94" s="1"/>
      <c r="H94" s="1"/>
      <c r="I94" s="1"/>
      <c r="J94" s="4"/>
      <c r="K94" s="5"/>
      <c r="L94" s="5"/>
      <c r="M94" s="5"/>
      <c r="T94" s="2"/>
      <c r="U94" s="1"/>
    </row>
    <row r="95" spans="1:21" s="3" customFormat="1" x14ac:dyDescent="0.2">
      <c r="A95" s="1"/>
      <c r="B95" s="1"/>
      <c r="C95" s="1"/>
      <c r="D95" s="1"/>
      <c r="E95" s="1"/>
      <c r="F95" s="1"/>
      <c r="G95" s="1"/>
      <c r="H95" s="1"/>
      <c r="I95" s="1"/>
      <c r="J95" s="4"/>
      <c r="K95" s="5"/>
      <c r="L95" s="5"/>
      <c r="M95" s="5"/>
      <c r="T95" s="2"/>
      <c r="U95" s="1"/>
    </row>
    <row r="96" spans="1:21" s="3" customFormat="1" x14ac:dyDescent="0.2">
      <c r="A96" s="1"/>
      <c r="B96" s="1"/>
      <c r="C96" s="1"/>
      <c r="D96" s="1"/>
      <c r="E96" s="1"/>
      <c r="F96" s="1"/>
      <c r="G96" s="1"/>
      <c r="H96" s="1"/>
      <c r="I96" s="1"/>
      <c r="J96" s="4"/>
      <c r="K96" s="5"/>
      <c r="L96" s="5"/>
      <c r="M96" s="5"/>
      <c r="T96" s="2"/>
      <c r="U96" s="1"/>
    </row>
    <row r="97" spans="1:21" s="3" customFormat="1" x14ac:dyDescent="0.2">
      <c r="A97" s="1"/>
      <c r="B97" s="1"/>
      <c r="C97" s="1"/>
      <c r="D97" s="1"/>
      <c r="E97" s="1"/>
      <c r="F97" s="1"/>
      <c r="G97" s="1"/>
      <c r="H97" s="1"/>
      <c r="I97" s="1"/>
      <c r="J97" s="4"/>
      <c r="K97" s="5"/>
      <c r="L97" s="5"/>
      <c r="M97" s="5"/>
      <c r="T97" s="2"/>
      <c r="U97" s="1"/>
    </row>
    <row r="98" spans="1:21" s="3" customFormat="1" x14ac:dyDescent="0.2">
      <c r="A98" s="1"/>
      <c r="B98" s="1"/>
      <c r="C98" s="1"/>
      <c r="D98" s="1"/>
      <c r="E98" s="1"/>
      <c r="F98" s="1"/>
      <c r="G98" s="1"/>
      <c r="H98" s="1"/>
      <c r="I98" s="1"/>
      <c r="J98" s="4"/>
      <c r="K98" s="5"/>
      <c r="L98" s="5"/>
      <c r="M98" s="5"/>
      <c r="T98" s="2"/>
      <c r="U98" s="1"/>
    </row>
    <row r="99" spans="1:21" s="3" customFormat="1" x14ac:dyDescent="0.2">
      <c r="A99" s="1"/>
      <c r="B99" s="1"/>
      <c r="C99" s="1"/>
      <c r="D99" s="1"/>
      <c r="E99" s="1"/>
      <c r="F99" s="1"/>
      <c r="G99" s="1"/>
      <c r="H99" s="1"/>
      <c r="I99" s="1"/>
      <c r="J99" s="4"/>
      <c r="K99" s="5"/>
      <c r="L99" s="5"/>
      <c r="M99" s="5"/>
      <c r="T99" s="2"/>
      <c r="U99" s="1"/>
    </row>
    <row r="100" spans="1:21" s="3" customFormat="1" x14ac:dyDescent="0.2">
      <c r="A100" s="1"/>
      <c r="B100" s="1"/>
      <c r="C100" s="1"/>
      <c r="D100" s="1"/>
      <c r="E100" s="1"/>
      <c r="F100" s="1"/>
      <c r="G100" s="1"/>
      <c r="H100" s="1"/>
      <c r="I100" s="1"/>
      <c r="J100" s="4"/>
      <c r="K100" s="5"/>
      <c r="L100" s="5"/>
      <c r="M100" s="5"/>
      <c r="T100" s="2"/>
      <c r="U100" s="1"/>
    </row>
    <row r="101" spans="1:21" s="3" customFormat="1" x14ac:dyDescent="0.2">
      <c r="A101" s="1"/>
      <c r="B101" s="1"/>
      <c r="C101" s="1"/>
      <c r="D101" s="1"/>
      <c r="E101" s="1"/>
      <c r="F101" s="1"/>
      <c r="G101" s="1"/>
      <c r="H101" s="1"/>
      <c r="I101" s="1"/>
      <c r="J101" s="4"/>
      <c r="K101" s="5"/>
      <c r="L101" s="5"/>
      <c r="M101" s="5"/>
      <c r="T101" s="2"/>
      <c r="U101" s="1"/>
    </row>
    <row r="102" spans="1:21" s="3" customFormat="1" x14ac:dyDescent="0.2">
      <c r="A102" s="1"/>
      <c r="B102" s="1"/>
      <c r="C102" s="1"/>
      <c r="D102" s="1"/>
      <c r="E102" s="1"/>
      <c r="F102" s="1"/>
      <c r="G102" s="1"/>
      <c r="H102" s="1"/>
      <c r="I102" s="1"/>
      <c r="J102" s="4"/>
      <c r="K102" s="5"/>
      <c r="L102" s="5"/>
      <c r="M102" s="5"/>
      <c r="T102" s="2"/>
      <c r="U102" s="1"/>
    </row>
  </sheetData>
  <mergeCells count="50">
    <mergeCell ref="A5:S5"/>
    <mergeCell ref="A6:A7"/>
    <mergeCell ref="B6:B7"/>
    <mergeCell ref="C6:C7"/>
    <mergeCell ref="D6:D7"/>
    <mergeCell ref="E6:E7"/>
    <mergeCell ref="G6:G7"/>
    <mergeCell ref="H6:H7"/>
    <mergeCell ref="I6:I7"/>
    <mergeCell ref="J6:J7"/>
    <mergeCell ref="F6:F7"/>
    <mergeCell ref="S6:S7"/>
    <mergeCell ref="T6:T7"/>
    <mergeCell ref="A9:A11"/>
    <mergeCell ref="C9:C11"/>
    <mergeCell ref="G9:G11"/>
    <mergeCell ref="H9:H11"/>
    <mergeCell ref="P9:P11"/>
    <mergeCell ref="S9:S11"/>
    <mergeCell ref="K6:K7"/>
    <mergeCell ref="L6:L7"/>
    <mergeCell ref="M6:M7"/>
    <mergeCell ref="N6:N7"/>
    <mergeCell ref="O6:O7"/>
    <mergeCell ref="P6:R6"/>
    <mergeCell ref="A8:H8"/>
    <mergeCell ref="B9:B11"/>
    <mergeCell ref="K9:K11"/>
    <mergeCell ref="A12:A16"/>
    <mergeCell ref="B12:B16"/>
    <mergeCell ref="C12:C16"/>
    <mergeCell ref="G12:G16"/>
    <mergeCell ref="H12:H16"/>
    <mergeCell ref="F14:F15"/>
    <mergeCell ref="F12:F13"/>
    <mergeCell ref="J9:J11"/>
    <mergeCell ref="I9:I11"/>
    <mergeCell ref="O9:O11"/>
    <mergeCell ref="J12:J16"/>
    <mergeCell ref="K12:K16"/>
    <mergeCell ref="L12:L16"/>
    <mergeCell ref="M12:M16"/>
    <mergeCell ref="N12:N16"/>
    <mergeCell ref="O12:O16"/>
    <mergeCell ref="I12:I16"/>
    <mergeCell ref="P12:P16"/>
    <mergeCell ref="S12:S16"/>
    <mergeCell ref="M9:M11"/>
    <mergeCell ref="N9:N11"/>
    <mergeCell ref="L9:L11"/>
  </mergeCells>
  <pageMargins left="0.70866141732283472" right="0.70866141732283472" top="0.78740157480314965" bottom="0.78740157480314965" header="0.31496062992125984" footer="0.31496062992125984"/>
  <pageSetup paperSize="9" scale="49" firstPageNumber="133" fitToHeight="0" orientation="landscape" cellComments="asDisplayed" useFirstPageNumber="1" r:id="rId1"/>
  <headerFooter>
    <oddFooter>&amp;L&amp;"Arial,Kurzíva"Zastupitelstvo Olomouckého kraje 18-12-2017
6. - Rozpočet Olomouckého kraje 2018 - návrh rozpočtu
Příloha č. 5b) Projekty spolufinancované z evropských fondů a národních fondů&amp;R&amp;"Arial,Kurzíva"Strana &amp;P (celkem 171)</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U136"/>
  <sheetViews>
    <sheetView showGridLines="0" view="pageBreakPreview" zoomScale="80" zoomScaleNormal="70" zoomScaleSheetLayoutView="80" workbookViewId="0"/>
  </sheetViews>
  <sheetFormatPr defaultColWidth="9.140625" defaultRowHeight="12.75" outlineLevelCol="1" x14ac:dyDescent="0.2"/>
  <cols>
    <col min="1" max="1" width="5.42578125" style="1" customWidth="1"/>
    <col min="2" max="2" width="6.42578125" style="1" hidden="1" customWidth="1"/>
    <col min="3" max="3" width="21.7109375" style="1" hidden="1" customWidth="1" outlineLevel="1"/>
    <col min="4" max="4" width="7.7109375" style="1" hidden="1" customWidth="1" outlineLevel="1"/>
    <col min="5" max="5" width="7.28515625" style="1" hidden="1" customWidth="1" outlineLevel="1"/>
    <col min="6" max="6" width="7.28515625" style="1" customWidth="1" outlineLevel="1"/>
    <col min="7" max="7" width="47.5703125" style="1" customWidth="1"/>
    <col min="8" max="8" width="55.140625" style="1" customWidth="1"/>
    <col min="9" max="9" width="7.140625" style="1" customWidth="1"/>
    <col min="10" max="10" width="12.85546875" style="4" customWidth="1"/>
    <col min="11" max="16" width="14.7109375" style="3" customWidth="1"/>
    <col min="17" max="17" width="16.7109375" style="3" customWidth="1"/>
    <col min="18" max="19" width="14.7109375" style="3" customWidth="1"/>
    <col min="20" max="20" width="38.5703125" style="2" hidden="1" customWidth="1"/>
    <col min="21" max="16384" width="9.140625" style="1"/>
  </cols>
  <sheetData>
    <row r="1" spans="1:21" ht="18" x14ac:dyDescent="0.25">
      <c r="A1" s="164" t="s">
        <v>334</v>
      </c>
      <c r="B1" s="165"/>
      <c r="C1" s="165"/>
      <c r="D1" s="165"/>
      <c r="E1" s="165"/>
      <c r="F1" s="165"/>
      <c r="G1" s="167"/>
      <c r="H1" s="168"/>
      <c r="I1" s="165"/>
      <c r="N1" s="170"/>
      <c r="O1" s="170"/>
      <c r="Q1" s="170"/>
      <c r="R1" s="170"/>
      <c r="S1" s="170"/>
      <c r="T1" s="38"/>
      <c r="U1" s="35"/>
    </row>
    <row r="2" spans="1:21" ht="15.75" x14ac:dyDescent="0.25">
      <c r="A2" s="253" t="s">
        <v>274</v>
      </c>
      <c r="B2" s="117"/>
      <c r="D2" s="171"/>
      <c r="E2" s="171"/>
      <c r="F2" s="171"/>
      <c r="G2" s="253" t="s">
        <v>200</v>
      </c>
      <c r="H2" s="173" t="s">
        <v>333</v>
      </c>
      <c r="I2" s="175"/>
      <c r="N2" s="37"/>
      <c r="O2" s="37"/>
      <c r="Q2" s="37"/>
      <c r="R2" s="37"/>
      <c r="S2" s="37"/>
      <c r="T2" s="36"/>
      <c r="U2" s="35"/>
    </row>
    <row r="3" spans="1:21" ht="23.25" x14ac:dyDescent="0.35">
      <c r="A3" s="126"/>
      <c r="B3" s="117"/>
      <c r="D3" s="171"/>
      <c r="E3" s="171"/>
      <c r="F3" s="171"/>
      <c r="G3" s="251" t="s">
        <v>20</v>
      </c>
      <c r="H3" s="174"/>
      <c r="I3" s="175"/>
      <c r="N3" s="37"/>
      <c r="O3" s="37"/>
      <c r="Q3" s="37"/>
      <c r="R3" s="37"/>
      <c r="S3" s="37"/>
      <c r="T3" s="36"/>
      <c r="U3" s="35"/>
    </row>
    <row r="4" spans="1:21" ht="17.25" customHeight="1" x14ac:dyDescent="0.2">
      <c r="A4" s="171"/>
      <c r="B4" s="171"/>
      <c r="C4" s="171"/>
      <c r="D4" s="171"/>
      <c r="E4" s="171"/>
      <c r="F4" s="171"/>
      <c r="G4" s="171"/>
      <c r="H4" s="176"/>
      <c r="I4" s="171"/>
      <c r="N4" s="37"/>
      <c r="O4" s="37"/>
      <c r="Q4" s="37"/>
      <c r="R4" s="37"/>
      <c r="S4" s="91" t="s">
        <v>72</v>
      </c>
      <c r="T4" s="36"/>
      <c r="U4" s="35"/>
    </row>
    <row r="5" spans="1:21" ht="25.5" customHeight="1" x14ac:dyDescent="0.2">
      <c r="A5" s="358" t="s">
        <v>261</v>
      </c>
      <c r="B5" s="359"/>
      <c r="C5" s="359"/>
      <c r="D5" s="359"/>
      <c r="E5" s="359"/>
      <c r="F5" s="359"/>
      <c r="G5" s="359"/>
      <c r="H5" s="359"/>
      <c r="I5" s="359"/>
      <c r="J5" s="359"/>
      <c r="K5" s="359"/>
      <c r="L5" s="359"/>
      <c r="M5" s="359"/>
      <c r="N5" s="359"/>
      <c r="O5" s="359"/>
      <c r="P5" s="359"/>
      <c r="Q5" s="359"/>
      <c r="R5" s="359"/>
      <c r="S5" s="398"/>
      <c r="T5" s="34"/>
    </row>
    <row r="6" spans="1:21" ht="25.5" customHeight="1" x14ac:dyDescent="0.2">
      <c r="A6" s="360" t="s">
        <v>19</v>
      </c>
      <c r="B6" s="360" t="s">
        <v>18</v>
      </c>
      <c r="C6" s="361" t="s">
        <v>17</v>
      </c>
      <c r="D6" s="361" t="s">
        <v>16</v>
      </c>
      <c r="E6" s="361" t="s">
        <v>15</v>
      </c>
      <c r="F6" s="362" t="s">
        <v>253</v>
      </c>
      <c r="G6" s="361" t="s">
        <v>14</v>
      </c>
      <c r="H6" s="350" t="s">
        <v>13</v>
      </c>
      <c r="I6" s="364" t="s">
        <v>12</v>
      </c>
      <c r="J6" s="350" t="s">
        <v>11</v>
      </c>
      <c r="K6" s="350" t="s">
        <v>10</v>
      </c>
      <c r="L6" s="351" t="s">
        <v>9</v>
      </c>
      <c r="M6" s="351" t="s">
        <v>8</v>
      </c>
      <c r="N6" s="350" t="s">
        <v>7</v>
      </c>
      <c r="O6" s="353" t="s">
        <v>155</v>
      </c>
      <c r="P6" s="444" t="s">
        <v>156</v>
      </c>
      <c r="Q6" s="444"/>
      <c r="R6" s="444"/>
      <c r="S6" s="353" t="s">
        <v>167</v>
      </c>
      <c r="T6" s="395" t="s">
        <v>6</v>
      </c>
    </row>
    <row r="7" spans="1:21" ht="58.7" customHeight="1" x14ac:dyDescent="0.2">
      <c r="A7" s="360"/>
      <c r="B7" s="360"/>
      <c r="C7" s="361"/>
      <c r="D7" s="361"/>
      <c r="E7" s="361"/>
      <c r="F7" s="363"/>
      <c r="G7" s="361"/>
      <c r="H7" s="350"/>
      <c r="I7" s="364"/>
      <c r="J7" s="350"/>
      <c r="K7" s="350"/>
      <c r="L7" s="352"/>
      <c r="M7" s="352"/>
      <c r="N7" s="350"/>
      <c r="O7" s="353"/>
      <c r="P7" s="224" t="s">
        <v>203</v>
      </c>
      <c r="Q7" s="224" t="s">
        <v>226</v>
      </c>
      <c r="R7" s="224" t="s">
        <v>273</v>
      </c>
      <c r="S7" s="353"/>
      <c r="T7" s="395"/>
    </row>
    <row r="8" spans="1:21" ht="30" customHeight="1" x14ac:dyDescent="0.2">
      <c r="A8" s="427" t="s">
        <v>3</v>
      </c>
      <c r="B8" s="428"/>
      <c r="C8" s="428"/>
      <c r="D8" s="428"/>
      <c r="E8" s="428"/>
      <c r="F8" s="428"/>
      <c r="G8" s="428"/>
      <c r="H8" s="429"/>
      <c r="I8" s="232"/>
      <c r="J8" s="233"/>
      <c r="K8" s="95">
        <f>SUM(K9:K19)</f>
        <v>0</v>
      </c>
      <c r="L8" s="95">
        <f>SUM(L9:L19)</f>
        <v>0</v>
      </c>
      <c r="M8" s="95">
        <f>SUM(M9:M51)</f>
        <v>1609</v>
      </c>
      <c r="N8" s="95"/>
      <c r="O8" s="95">
        <f t="shared" ref="O8" si="0">SUM(O9:O51)</f>
        <v>0</v>
      </c>
      <c r="P8" s="95">
        <f>SUM(P9:P51)</f>
        <v>4980</v>
      </c>
      <c r="Q8" s="95">
        <f>SUM(Q9:Q51)</f>
        <v>3371</v>
      </c>
      <c r="R8" s="95">
        <f>SUM(R9:R51)</f>
        <v>1609</v>
      </c>
      <c r="S8" s="95">
        <f t="shared" ref="S8" si="1">SUM(S9:S51)</f>
        <v>0</v>
      </c>
      <c r="T8" s="228"/>
    </row>
    <row r="9" spans="1:21" ht="27.95" customHeight="1" x14ac:dyDescent="0.2">
      <c r="A9" s="455">
        <v>1</v>
      </c>
      <c r="B9" s="431"/>
      <c r="C9" s="456">
        <v>60010101002</v>
      </c>
      <c r="D9" s="211">
        <v>3636</v>
      </c>
      <c r="E9" s="211">
        <v>5011</v>
      </c>
      <c r="F9" s="431">
        <v>50</v>
      </c>
      <c r="G9" s="457" t="s">
        <v>251</v>
      </c>
      <c r="H9" s="458" t="s">
        <v>346</v>
      </c>
      <c r="I9" s="455"/>
      <c r="J9" s="455"/>
      <c r="K9" s="454"/>
      <c r="L9" s="454"/>
      <c r="M9" s="452">
        <f>SUM(R9:R20)</f>
        <v>1518</v>
      </c>
      <c r="N9" s="453">
        <v>2018</v>
      </c>
      <c r="O9" s="451">
        <v>0</v>
      </c>
      <c r="P9" s="450">
        <f>SUM(Q9:R20)</f>
        <v>1518</v>
      </c>
      <c r="Q9" s="40">
        <v>0</v>
      </c>
      <c r="R9" s="239">
        <v>87</v>
      </c>
      <c r="S9" s="451">
        <v>0</v>
      </c>
      <c r="T9" s="178"/>
    </row>
    <row r="10" spans="1:21" ht="27.95" customHeight="1" x14ac:dyDescent="0.2">
      <c r="A10" s="455"/>
      <c r="B10" s="438"/>
      <c r="C10" s="456"/>
      <c r="D10" s="211">
        <v>3636</v>
      </c>
      <c r="E10" s="211">
        <v>5031</v>
      </c>
      <c r="F10" s="438"/>
      <c r="G10" s="457"/>
      <c r="H10" s="458"/>
      <c r="I10" s="455"/>
      <c r="J10" s="455"/>
      <c r="K10" s="454"/>
      <c r="L10" s="454"/>
      <c r="M10" s="452"/>
      <c r="N10" s="453"/>
      <c r="O10" s="451"/>
      <c r="P10" s="450"/>
      <c r="Q10" s="40">
        <v>0</v>
      </c>
      <c r="R10" s="239">
        <v>22</v>
      </c>
      <c r="S10" s="451"/>
      <c r="T10" s="178"/>
    </row>
    <row r="11" spans="1:21" ht="27.95" customHeight="1" x14ac:dyDescent="0.2">
      <c r="A11" s="455"/>
      <c r="B11" s="438"/>
      <c r="C11" s="456"/>
      <c r="D11" s="211">
        <v>3636</v>
      </c>
      <c r="E11" s="211">
        <v>5032</v>
      </c>
      <c r="F11" s="432"/>
      <c r="G11" s="457"/>
      <c r="H11" s="458"/>
      <c r="I11" s="455"/>
      <c r="J11" s="455"/>
      <c r="K11" s="454"/>
      <c r="L11" s="454"/>
      <c r="M11" s="452"/>
      <c r="N11" s="453"/>
      <c r="O11" s="451"/>
      <c r="P11" s="450"/>
      <c r="Q11" s="40">
        <v>0</v>
      </c>
      <c r="R11" s="239">
        <v>8</v>
      </c>
      <c r="S11" s="451"/>
      <c r="T11" s="178"/>
    </row>
    <row r="12" spans="1:21" ht="27.95" customHeight="1" x14ac:dyDescent="0.2">
      <c r="A12" s="455"/>
      <c r="B12" s="438"/>
      <c r="C12" s="456"/>
      <c r="D12" s="211">
        <v>3636</v>
      </c>
      <c r="E12" s="211">
        <v>5163</v>
      </c>
      <c r="F12" s="431">
        <v>51</v>
      </c>
      <c r="G12" s="457"/>
      <c r="H12" s="458"/>
      <c r="I12" s="455"/>
      <c r="J12" s="455"/>
      <c r="K12" s="454"/>
      <c r="L12" s="454"/>
      <c r="M12" s="452"/>
      <c r="N12" s="453"/>
      <c r="O12" s="451"/>
      <c r="P12" s="450"/>
      <c r="Q12" s="40">
        <v>0</v>
      </c>
      <c r="R12" s="239">
        <v>1</v>
      </c>
      <c r="S12" s="451"/>
      <c r="T12" s="178"/>
    </row>
    <row r="13" spans="1:21" ht="27.95" customHeight="1" x14ac:dyDescent="0.2">
      <c r="A13" s="455"/>
      <c r="B13" s="438"/>
      <c r="C13" s="456"/>
      <c r="D13" s="211">
        <v>3636</v>
      </c>
      <c r="E13" s="211">
        <v>5164</v>
      </c>
      <c r="F13" s="438"/>
      <c r="G13" s="457"/>
      <c r="H13" s="458"/>
      <c r="I13" s="455"/>
      <c r="J13" s="455"/>
      <c r="K13" s="454"/>
      <c r="L13" s="454"/>
      <c r="M13" s="452"/>
      <c r="N13" s="453"/>
      <c r="O13" s="451"/>
      <c r="P13" s="450"/>
      <c r="Q13" s="40">
        <v>0</v>
      </c>
      <c r="R13" s="239">
        <v>2</v>
      </c>
      <c r="S13" s="451"/>
      <c r="T13" s="178"/>
    </row>
    <row r="14" spans="1:21" ht="27.95" customHeight="1" x14ac:dyDescent="0.2">
      <c r="A14" s="455"/>
      <c r="B14" s="438"/>
      <c r="C14" s="456"/>
      <c r="D14" s="211">
        <v>3636</v>
      </c>
      <c r="E14" s="211">
        <v>5166</v>
      </c>
      <c r="F14" s="438"/>
      <c r="G14" s="457"/>
      <c r="H14" s="458"/>
      <c r="I14" s="455"/>
      <c r="J14" s="455"/>
      <c r="K14" s="454"/>
      <c r="L14" s="454"/>
      <c r="M14" s="452"/>
      <c r="N14" s="453"/>
      <c r="O14" s="451"/>
      <c r="P14" s="450"/>
      <c r="Q14" s="40">
        <v>0</v>
      </c>
      <c r="R14" s="239">
        <v>5</v>
      </c>
      <c r="S14" s="451"/>
      <c r="T14" s="178"/>
    </row>
    <row r="15" spans="1:21" ht="27.95" customHeight="1" x14ac:dyDescent="0.2">
      <c r="A15" s="455"/>
      <c r="B15" s="438"/>
      <c r="C15" s="456"/>
      <c r="D15" s="211">
        <v>3636</v>
      </c>
      <c r="E15" s="211">
        <v>5173</v>
      </c>
      <c r="F15" s="438"/>
      <c r="G15" s="457"/>
      <c r="H15" s="458"/>
      <c r="I15" s="455"/>
      <c r="J15" s="455"/>
      <c r="K15" s="454"/>
      <c r="L15" s="454"/>
      <c r="M15" s="452"/>
      <c r="N15" s="453"/>
      <c r="O15" s="451"/>
      <c r="P15" s="450"/>
      <c r="Q15" s="40">
        <v>0</v>
      </c>
      <c r="R15" s="239">
        <v>8</v>
      </c>
      <c r="S15" s="451"/>
      <c r="T15" s="178"/>
    </row>
    <row r="16" spans="1:21" ht="27.95" customHeight="1" x14ac:dyDescent="0.2">
      <c r="A16" s="455"/>
      <c r="B16" s="438"/>
      <c r="C16" s="456"/>
      <c r="D16" s="211">
        <v>3636</v>
      </c>
      <c r="E16" s="211">
        <v>5175</v>
      </c>
      <c r="F16" s="438"/>
      <c r="G16" s="457"/>
      <c r="H16" s="458"/>
      <c r="I16" s="455"/>
      <c r="J16" s="455"/>
      <c r="K16" s="454"/>
      <c r="L16" s="454"/>
      <c r="M16" s="452"/>
      <c r="N16" s="453"/>
      <c r="O16" s="451"/>
      <c r="P16" s="450"/>
      <c r="Q16" s="40">
        <v>0</v>
      </c>
      <c r="R16" s="239">
        <v>2</v>
      </c>
      <c r="S16" s="451"/>
      <c r="T16" s="178"/>
    </row>
    <row r="17" spans="1:20" ht="27.95" customHeight="1" x14ac:dyDescent="0.2">
      <c r="A17" s="455"/>
      <c r="B17" s="438"/>
      <c r="C17" s="456"/>
      <c r="D17" s="211">
        <v>3636</v>
      </c>
      <c r="E17" s="211">
        <v>5176</v>
      </c>
      <c r="F17" s="432"/>
      <c r="G17" s="457"/>
      <c r="H17" s="458"/>
      <c r="I17" s="455"/>
      <c r="J17" s="455"/>
      <c r="K17" s="454"/>
      <c r="L17" s="454"/>
      <c r="M17" s="452"/>
      <c r="N17" s="453"/>
      <c r="O17" s="451"/>
      <c r="P17" s="450"/>
      <c r="Q17" s="40">
        <v>0</v>
      </c>
      <c r="R17" s="239">
        <v>12</v>
      </c>
      <c r="S17" s="451"/>
      <c r="T17" s="178"/>
    </row>
    <row r="18" spans="1:20" ht="27.95" customHeight="1" x14ac:dyDescent="0.2">
      <c r="A18" s="455"/>
      <c r="B18" s="438"/>
      <c r="C18" s="456"/>
      <c r="D18" s="211">
        <v>2125</v>
      </c>
      <c r="E18" s="211">
        <v>5229</v>
      </c>
      <c r="F18" s="211">
        <v>52</v>
      </c>
      <c r="G18" s="457"/>
      <c r="H18" s="458"/>
      <c r="I18" s="455"/>
      <c r="J18" s="455"/>
      <c r="K18" s="454"/>
      <c r="L18" s="454"/>
      <c r="M18" s="452"/>
      <c r="N18" s="453"/>
      <c r="O18" s="451"/>
      <c r="P18" s="450"/>
      <c r="Q18" s="40">
        <v>0</v>
      </c>
      <c r="R18" s="239">
        <v>1143</v>
      </c>
      <c r="S18" s="451"/>
      <c r="T18" s="178"/>
    </row>
    <row r="19" spans="1:20" ht="27.95" customHeight="1" x14ac:dyDescent="0.2">
      <c r="A19" s="455"/>
      <c r="B19" s="438"/>
      <c r="C19" s="456"/>
      <c r="D19" s="211">
        <v>2125</v>
      </c>
      <c r="E19" s="211">
        <v>5332</v>
      </c>
      <c r="F19" s="211">
        <v>53</v>
      </c>
      <c r="G19" s="457"/>
      <c r="H19" s="458"/>
      <c r="I19" s="455"/>
      <c r="J19" s="455"/>
      <c r="K19" s="454"/>
      <c r="L19" s="454"/>
      <c r="M19" s="452"/>
      <c r="N19" s="453"/>
      <c r="O19" s="451"/>
      <c r="P19" s="450"/>
      <c r="Q19" s="40">
        <v>0</v>
      </c>
      <c r="R19" s="239">
        <v>225</v>
      </c>
      <c r="S19" s="451"/>
      <c r="T19" s="178"/>
    </row>
    <row r="20" spans="1:20" ht="27.95" customHeight="1" x14ac:dyDescent="0.2">
      <c r="A20" s="455"/>
      <c r="B20" s="432"/>
      <c r="C20" s="456"/>
      <c r="D20" s="211">
        <v>3636</v>
      </c>
      <c r="E20" s="211">
        <v>5424</v>
      </c>
      <c r="F20" s="211">
        <v>54</v>
      </c>
      <c r="G20" s="457"/>
      <c r="H20" s="458"/>
      <c r="I20" s="455"/>
      <c r="J20" s="455"/>
      <c r="K20" s="454"/>
      <c r="L20" s="454"/>
      <c r="M20" s="452"/>
      <c r="N20" s="453"/>
      <c r="O20" s="451"/>
      <c r="P20" s="450"/>
      <c r="Q20" s="40">
        <v>0</v>
      </c>
      <c r="R20" s="239">
        <v>3</v>
      </c>
      <c r="S20" s="451"/>
      <c r="T20" s="178"/>
    </row>
    <row r="21" spans="1:20" ht="27.95" customHeight="1" x14ac:dyDescent="0.2">
      <c r="A21" s="455">
        <v>2</v>
      </c>
      <c r="B21" s="455"/>
      <c r="C21" s="456">
        <v>60010101001</v>
      </c>
      <c r="D21" s="211">
        <v>3636</v>
      </c>
      <c r="E21" s="211">
        <v>5011</v>
      </c>
      <c r="F21" s="431">
        <v>50</v>
      </c>
      <c r="G21" s="457" t="s">
        <v>252</v>
      </c>
      <c r="H21" s="458" t="s">
        <v>347</v>
      </c>
      <c r="I21" s="455"/>
      <c r="J21" s="455"/>
      <c r="K21" s="454"/>
      <c r="L21" s="454"/>
      <c r="M21" s="452">
        <f>SUM(R21:R32)</f>
        <v>91</v>
      </c>
      <c r="N21" s="453">
        <v>2018</v>
      </c>
      <c r="O21" s="451">
        <v>0</v>
      </c>
      <c r="P21" s="450">
        <f>SUM(Q21:R32)</f>
        <v>894</v>
      </c>
      <c r="Q21" s="40">
        <v>324</v>
      </c>
      <c r="R21" s="239">
        <v>36</v>
      </c>
      <c r="S21" s="451">
        <v>0</v>
      </c>
      <c r="T21" s="178"/>
    </row>
    <row r="22" spans="1:20" ht="27.95" customHeight="1" x14ac:dyDescent="0.2">
      <c r="A22" s="455"/>
      <c r="B22" s="455"/>
      <c r="C22" s="456"/>
      <c r="D22" s="211">
        <v>3636</v>
      </c>
      <c r="E22" s="211">
        <v>5031</v>
      </c>
      <c r="F22" s="438"/>
      <c r="G22" s="457"/>
      <c r="H22" s="458"/>
      <c r="I22" s="455"/>
      <c r="J22" s="455"/>
      <c r="K22" s="454"/>
      <c r="L22" s="454"/>
      <c r="M22" s="452"/>
      <c r="N22" s="453"/>
      <c r="O22" s="451"/>
      <c r="P22" s="450"/>
      <c r="Q22" s="40">
        <v>82</v>
      </c>
      <c r="R22" s="239">
        <v>9</v>
      </c>
      <c r="S22" s="451"/>
      <c r="T22" s="178"/>
    </row>
    <row r="23" spans="1:20" ht="27.95" customHeight="1" x14ac:dyDescent="0.2">
      <c r="A23" s="455"/>
      <c r="B23" s="455"/>
      <c r="C23" s="456"/>
      <c r="D23" s="211">
        <v>3636</v>
      </c>
      <c r="E23" s="211">
        <v>5032</v>
      </c>
      <c r="F23" s="432"/>
      <c r="G23" s="457"/>
      <c r="H23" s="458"/>
      <c r="I23" s="455"/>
      <c r="J23" s="455"/>
      <c r="K23" s="454"/>
      <c r="L23" s="454"/>
      <c r="M23" s="452"/>
      <c r="N23" s="453"/>
      <c r="O23" s="451"/>
      <c r="P23" s="450"/>
      <c r="Q23" s="40">
        <v>30</v>
      </c>
      <c r="R23" s="239">
        <v>4</v>
      </c>
      <c r="S23" s="451"/>
      <c r="T23" s="178"/>
    </row>
    <row r="24" spans="1:20" ht="27.95" customHeight="1" x14ac:dyDescent="0.2">
      <c r="A24" s="455"/>
      <c r="B24" s="455"/>
      <c r="C24" s="456"/>
      <c r="D24" s="211">
        <v>3636</v>
      </c>
      <c r="E24" s="211">
        <v>5139</v>
      </c>
      <c r="F24" s="431">
        <v>51</v>
      </c>
      <c r="G24" s="457"/>
      <c r="H24" s="458"/>
      <c r="I24" s="455"/>
      <c r="J24" s="455"/>
      <c r="K24" s="454"/>
      <c r="L24" s="454"/>
      <c r="M24" s="452"/>
      <c r="N24" s="453"/>
      <c r="O24" s="451"/>
      <c r="P24" s="450"/>
      <c r="Q24" s="40">
        <v>60</v>
      </c>
      <c r="R24" s="239">
        <v>7</v>
      </c>
      <c r="S24" s="451"/>
      <c r="T24" s="178"/>
    </row>
    <row r="25" spans="1:20" ht="27.95" customHeight="1" x14ac:dyDescent="0.2">
      <c r="A25" s="455"/>
      <c r="B25" s="455"/>
      <c r="C25" s="456"/>
      <c r="D25" s="211">
        <v>3636</v>
      </c>
      <c r="E25" s="211">
        <v>5156</v>
      </c>
      <c r="F25" s="438"/>
      <c r="G25" s="457"/>
      <c r="H25" s="458"/>
      <c r="I25" s="455"/>
      <c r="J25" s="455"/>
      <c r="K25" s="454"/>
      <c r="L25" s="454"/>
      <c r="M25" s="452"/>
      <c r="N25" s="453"/>
      <c r="O25" s="451"/>
      <c r="P25" s="450"/>
      <c r="Q25" s="40">
        <v>14</v>
      </c>
      <c r="R25" s="239">
        <v>2</v>
      </c>
      <c r="S25" s="451"/>
      <c r="T25" s="178"/>
    </row>
    <row r="26" spans="1:20" ht="27.95" customHeight="1" x14ac:dyDescent="0.2">
      <c r="A26" s="455"/>
      <c r="B26" s="455"/>
      <c r="C26" s="456"/>
      <c r="D26" s="211">
        <v>3636</v>
      </c>
      <c r="E26" s="211">
        <v>5164</v>
      </c>
      <c r="F26" s="438"/>
      <c r="G26" s="457"/>
      <c r="H26" s="458"/>
      <c r="I26" s="455"/>
      <c r="J26" s="455"/>
      <c r="K26" s="454"/>
      <c r="L26" s="454"/>
      <c r="M26" s="452"/>
      <c r="N26" s="453"/>
      <c r="O26" s="451"/>
      <c r="P26" s="450"/>
      <c r="Q26" s="40">
        <v>28</v>
      </c>
      <c r="R26" s="239">
        <v>3</v>
      </c>
      <c r="S26" s="451"/>
      <c r="T26" s="178"/>
    </row>
    <row r="27" spans="1:20" ht="27.95" customHeight="1" x14ac:dyDescent="0.2">
      <c r="A27" s="455"/>
      <c r="B27" s="455"/>
      <c r="C27" s="456"/>
      <c r="D27" s="211">
        <v>3636</v>
      </c>
      <c r="E27" s="211">
        <v>5167</v>
      </c>
      <c r="F27" s="438"/>
      <c r="G27" s="457"/>
      <c r="H27" s="458"/>
      <c r="I27" s="455"/>
      <c r="J27" s="455"/>
      <c r="K27" s="454"/>
      <c r="L27" s="454"/>
      <c r="M27" s="452"/>
      <c r="N27" s="453"/>
      <c r="O27" s="451"/>
      <c r="P27" s="450"/>
      <c r="Q27" s="40">
        <v>6</v>
      </c>
      <c r="R27" s="239">
        <v>1</v>
      </c>
      <c r="S27" s="451"/>
      <c r="T27" s="178"/>
    </row>
    <row r="28" spans="1:20" ht="27.95" customHeight="1" x14ac:dyDescent="0.2">
      <c r="A28" s="455"/>
      <c r="B28" s="455"/>
      <c r="C28" s="456"/>
      <c r="D28" s="211">
        <v>3636</v>
      </c>
      <c r="E28" s="211">
        <v>5169</v>
      </c>
      <c r="F28" s="438"/>
      <c r="G28" s="457"/>
      <c r="H28" s="458"/>
      <c r="I28" s="455"/>
      <c r="J28" s="455"/>
      <c r="K28" s="454"/>
      <c r="L28" s="454"/>
      <c r="M28" s="452"/>
      <c r="N28" s="453"/>
      <c r="O28" s="451"/>
      <c r="P28" s="450"/>
      <c r="Q28" s="40">
        <v>114</v>
      </c>
      <c r="R28" s="239">
        <v>13</v>
      </c>
      <c r="S28" s="451"/>
      <c r="T28" s="178"/>
    </row>
    <row r="29" spans="1:20" ht="27.95" customHeight="1" x14ac:dyDescent="0.2">
      <c r="A29" s="455"/>
      <c r="B29" s="455"/>
      <c r="C29" s="456"/>
      <c r="D29" s="211">
        <v>3636</v>
      </c>
      <c r="E29" s="211">
        <v>5173</v>
      </c>
      <c r="F29" s="438"/>
      <c r="G29" s="457"/>
      <c r="H29" s="458"/>
      <c r="I29" s="455"/>
      <c r="J29" s="455"/>
      <c r="K29" s="454"/>
      <c r="L29" s="454"/>
      <c r="M29" s="452"/>
      <c r="N29" s="453"/>
      <c r="O29" s="451"/>
      <c r="P29" s="450"/>
      <c r="Q29" s="40">
        <v>27</v>
      </c>
      <c r="R29" s="239">
        <v>3</v>
      </c>
      <c r="S29" s="451"/>
      <c r="T29" s="178"/>
    </row>
    <row r="30" spans="1:20" ht="27.95" customHeight="1" x14ac:dyDescent="0.2">
      <c r="A30" s="455"/>
      <c r="B30" s="455"/>
      <c r="C30" s="456"/>
      <c r="D30" s="211">
        <v>3636</v>
      </c>
      <c r="E30" s="211">
        <v>5175</v>
      </c>
      <c r="F30" s="438"/>
      <c r="G30" s="457"/>
      <c r="H30" s="458"/>
      <c r="I30" s="455"/>
      <c r="J30" s="455"/>
      <c r="K30" s="454"/>
      <c r="L30" s="454"/>
      <c r="M30" s="452"/>
      <c r="N30" s="453"/>
      <c r="O30" s="451"/>
      <c r="P30" s="450"/>
      <c r="Q30" s="40">
        <v>46</v>
      </c>
      <c r="R30" s="239">
        <v>5</v>
      </c>
      <c r="S30" s="451"/>
      <c r="T30" s="178"/>
    </row>
    <row r="31" spans="1:20" ht="27.95" customHeight="1" x14ac:dyDescent="0.2">
      <c r="A31" s="455"/>
      <c r="B31" s="455"/>
      <c r="C31" s="456"/>
      <c r="D31" s="211">
        <v>3636</v>
      </c>
      <c r="E31" s="211">
        <v>5176</v>
      </c>
      <c r="F31" s="432"/>
      <c r="G31" s="457"/>
      <c r="H31" s="458"/>
      <c r="I31" s="455"/>
      <c r="J31" s="455"/>
      <c r="K31" s="454"/>
      <c r="L31" s="454"/>
      <c r="M31" s="452"/>
      <c r="N31" s="453"/>
      <c r="O31" s="451"/>
      <c r="P31" s="450"/>
      <c r="Q31" s="40">
        <v>54</v>
      </c>
      <c r="R31" s="239">
        <v>6</v>
      </c>
      <c r="S31" s="451"/>
      <c r="T31" s="178"/>
    </row>
    <row r="32" spans="1:20" ht="27.95" customHeight="1" x14ac:dyDescent="0.2">
      <c r="A32" s="455"/>
      <c r="B32" s="455"/>
      <c r="C32" s="456"/>
      <c r="D32" s="211">
        <v>3636</v>
      </c>
      <c r="E32" s="211">
        <v>5424</v>
      </c>
      <c r="F32" s="211">
        <v>54</v>
      </c>
      <c r="G32" s="457"/>
      <c r="H32" s="458"/>
      <c r="I32" s="455"/>
      <c r="J32" s="455"/>
      <c r="K32" s="454"/>
      <c r="L32" s="454"/>
      <c r="M32" s="452"/>
      <c r="N32" s="453"/>
      <c r="O32" s="451"/>
      <c r="P32" s="450"/>
      <c r="Q32" s="40">
        <v>18</v>
      </c>
      <c r="R32" s="239">
        <v>2</v>
      </c>
      <c r="S32" s="451"/>
      <c r="T32" s="178"/>
    </row>
    <row r="33" spans="1:20" ht="27.95" customHeight="1" x14ac:dyDescent="0.2">
      <c r="A33" s="455">
        <v>3</v>
      </c>
      <c r="B33" s="455"/>
      <c r="C33" s="456">
        <v>60010101000</v>
      </c>
      <c r="D33" s="211">
        <v>3636</v>
      </c>
      <c r="E33" s="211">
        <v>5011</v>
      </c>
      <c r="F33" s="431">
        <v>50</v>
      </c>
      <c r="G33" s="457" t="s">
        <v>254</v>
      </c>
      <c r="H33" s="458" t="s">
        <v>348</v>
      </c>
      <c r="I33" s="455"/>
      <c r="J33" s="455"/>
      <c r="K33" s="454"/>
      <c r="L33" s="454"/>
      <c r="M33" s="452">
        <f>SUM(R33:R41)</f>
        <v>0</v>
      </c>
      <c r="N33" s="453">
        <v>2018</v>
      </c>
      <c r="O33" s="451">
        <v>0</v>
      </c>
      <c r="P33" s="450">
        <f>SUM(Q33:R41)</f>
        <v>314</v>
      </c>
      <c r="Q33" s="40">
        <v>150</v>
      </c>
      <c r="R33" s="239">
        <v>0</v>
      </c>
      <c r="S33" s="451">
        <v>0</v>
      </c>
      <c r="T33" s="178"/>
    </row>
    <row r="34" spans="1:20" ht="27.95" customHeight="1" x14ac:dyDescent="0.2">
      <c r="A34" s="455"/>
      <c r="B34" s="455"/>
      <c r="C34" s="456"/>
      <c r="D34" s="211">
        <v>3636</v>
      </c>
      <c r="E34" s="211">
        <v>5031</v>
      </c>
      <c r="F34" s="438"/>
      <c r="G34" s="457"/>
      <c r="H34" s="458"/>
      <c r="I34" s="455"/>
      <c r="J34" s="455"/>
      <c r="K34" s="454"/>
      <c r="L34" s="454"/>
      <c r="M34" s="452"/>
      <c r="N34" s="453"/>
      <c r="O34" s="451"/>
      <c r="P34" s="450"/>
      <c r="Q34" s="40">
        <v>38</v>
      </c>
      <c r="R34" s="239">
        <v>0</v>
      </c>
      <c r="S34" s="451"/>
      <c r="T34" s="178"/>
    </row>
    <row r="35" spans="1:20" ht="27.95" customHeight="1" x14ac:dyDescent="0.2">
      <c r="A35" s="455"/>
      <c r="B35" s="455"/>
      <c r="C35" s="456"/>
      <c r="D35" s="211">
        <v>3636</v>
      </c>
      <c r="E35" s="211">
        <v>5032</v>
      </c>
      <c r="F35" s="432"/>
      <c r="G35" s="457"/>
      <c r="H35" s="458"/>
      <c r="I35" s="455"/>
      <c r="J35" s="455"/>
      <c r="K35" s="454"/>
      <c r="L35" s="454"/>
      <c r="M35" s="452"/>
      <c r="N35" s="453"/>
      <c r="O35" s="451"/>
      <c r="P35" s="450"/>
      <c r="Q35" s="40">
        <v>15</v>
      </c>
      <c r="R35" s="239">
        <v>0</v>
      </c>
      <c r="S35" s="451"/>
      <c r="T35" s="178"/>
    </row>
    <row r="36" spans="1:20" ht="27.95" customHeight="1" x14ac:dyDescent="0.2">
      <c r="A36" s="455"/>
      <c r="B36" s="455"/>
      <c r="C36" s="456"/>
      <c r="D36" s="211">
        <v>3636</v>
      </c>
      <c r="E36" s="211">
        <v>5164</v>
      </c>
      <c r="F36" s="438"/>
      <c r="G36" s="457"/>
      <c r="H36" s="458"/>
      <c r="I36" s="455"/>
      <c r="J36" s="455"/>
      <c r="K36" s="454"/>
      <c r="L36" s="454"/>
      <c r="M36" s="452"/>
      <c r="N36" s="453"/>
      <c r="O36" s="451"/>
      <c r="P36" s="450"/>
      <c r="Q36" s="40">
        <v>11</v>
      </c>
      <c r="R36" s="239">
        <v>0</v>
      </c>
      <c r="S36" s="451"/>
      <c r="T36" s="178"/>
    </row>
    <row r="37" spans="1:20" ht="27.95" customHeight="1" x14ac:dyDescent="0.2">
      <c r="A37" s="455"/>
      <c r="B37" s="455"/>
      <c r="C37" s="456"/>
      <c r="D37" s="211">
        <v>3636</v>
      </c>
      <c r="E37" s="211">
        <v>5167</v>
      </c>
      <c r="F37" s="438"/>
      <c r="G37" s="457"/>
      <c r="H37" s="458"/>
      <c r="I37" s="455"/>
      <c r="J37" s="455"/>
      <c r="K37" s="454"/>
      <c r="L37" s="454"/>
      <c r="M37" s="452"/>
      <c r="N37" s="453"/>
      <c r="O37" s="451"/>
      <c r="P37" s="450"/>
      <c r="Q37" s="40">
        <v>11</v>
      </c>
      <c r="R37" s="239">
        <v>0</v>
      </c>
      <c r="S37" s="451"/>
      <c r="T37" s="178"/>
    </row>
    <row r="38" spans="1:20" ht="27.95" customHeight="1" x14ac:dyDescent="0.2">
      <c r="A38" s="455"/>
      <c r="B38" s="455"/>
      <c r="C38" s="456"/>
      <c r="D38" s="211">
        <v>3636</v>
      </c>
      <c r="E38" s="211">
        <v>5169</v>
      </c>
      <c r="F38" s="438"/>
      <c r="G38" s="457"/>
      <c r="H38" s="458"/>
      <c r="I38" s="455"/>
      <c r="J38" s="455"/>
      <c r="K38" s="454"/>
      <c r="L38" s="454"/>
      <c r="M38" s="452"/>
      <c r="N38" s="453"/>
      <c r="O38" s="451"/>
      <c r="P38" s="450"/>
      <c r="Q38" s="40">
        <v>20</v>
      </c>
      <c r="R38" s="239">
        <v>0</v>
      </c>
      <c r="S38" s="451"/>
      <c r="T38" s="178"/>
    </row>
    <row r="39" spans="1:20" ht="27.95" customHeight="1" x14ac:dyDescent="0.2">
      <c r="A39" s="455"/>
      <c r="B39" s="455"/>
      <c r="C39" s="456"/>
      <c r="D39" s="211">
        <v>3636</v>
      </c>
      <c r="E39" s="211">
        <v>5173</v>
      </c>
      <c r="F39" s="438"/>
      <c r="G39" s="457"/>
      <c r="H39" s="458"/>
      <c r="I39" s="455"/>
      <c r="J39" s="455"/>
      <c r="K39" s="454"/>
      <c r="L39" s="454"/>
      <c r="M39" s="452"/>
      <c r="N39" s="453"/>
      <c r="O39" s="451"/>
      <c r="P39" s="450"/>
      <c r="Q39" s="40">
        <v>4</v>
      </c>
      <c r="R39" s="239">
        <v>0</v>
      </c>
      <c r="S39" s="451"/>
      <c r="T39" s="178"/>
    </row>
    <row r="40" spans="1:20" ht="27.95" customHeight="1" x14ac:dyDescent="0.2">
      <c r="A40" s="455"/>
      <c r="B40" s="455"/>
      <c r="C40" s="456"/>
      <c r="D40" s="211">
        <v>3636</v>
      </c>
      <c r="E40" s="211">
        <v>5175</v>
      </c>
      <c r="F40" s="438"/>
      <c r="G40" s="457"/>
      <c r="H40" s="458"/>
      <c r="I40" s="455"/>
      <c r="J40" s="455"/>
      <c r="K40" s="454"/>
      <c r="L40" s="454"/>
      <c r="M40" s="452"/>
      <c r="N40" s="453"/>
      <c r="O40" s="451"/>
      <c r="P40" s="450"/>
      <c r="Q40" s="40">
        <v>11</v>
      </c>
      <c r="R40" s="239">
        <v>0</v>
      </c>
      <c r="S40" s="451"/>
      <c r="T40" s="178"/>
    </row>
    <row r="41" spans="1:20" ht="27.95" customHeight="1" x14ac:dyDescent="0.2">
      <c r="A41" s="455"/>
      <c r="B41" s="455"/>
      <c r="C41" s="456"/>
      <c r="D41" s="211">
        <v>3636</v>
      </c>
      <c r="E41" s="211">
        <v>5424</v>
      </c>
      <c r="F41" s="211">
        <v>54</v>
      </c>
      <c r="G41" s="457"/>
      <c r="H41" s="458"/>
      <c r="I41" s="455"/>
      <c r="J41" s="455"/>
      <c r="K41" s="454"/>
      <c r="L41" s="454"/>
      <c r="M41" s="452"/>
      <c r="N41" s="453"/>
      <c r="O41" s="451"/>
      <c r="P41" s="450"/>
      <c r="Q41" s="40">
        <f>18+36</f>
        <v>54</v>
      </c>
      <c r="R41" s="239">
        <v>0</v>
      </c>
      <c r="S41" s="451"/>
      <c r="T41" s="178"/>
    </row>
    <row r="42" spans="1:20" ht="27.95" customHeight="1" x14ac:dyDescent="0.2">
      <c r="A42" s="455">
        <v>4</v>
      </c>
      <c r="B42" s="455"/>
      <c r="C42" s="456">
        <v>60010101246</v>
      </c>
      <c r="D42" s="211">
        <v>3636</v>
      </c>
      <c r="E42" s="211">
        <v>5011</v>
      </c>
      <c r="F42" s="431">
        <v>50</v>
      </c>
      <c r="G42" s="457" t="s">
        <v>255</v>
      </c>
      <c r="H42" s="458" t="s">
        <v>349</v>
      </c>
      <c r="I42" s="455"/>
      <c r="J42" s="455"/>
      <c r="K42" s="454"/>
      <c r="L42" s="454"/>
      <c r="M42" s="452">
        <f>SUM(R42:R51)</f>
        <v>0</v>
      </c>
      <c r="N42" s="453">
        <v>2018</v>
      </c>
      <c r="O42" s="451">
        <v>0</v>
      </c>
      <c r="P42" s="450">
        <f>SUM(Q42:R51)</f>
        <v>2254</v>
      </c>
      <c r="Q42" s="40">
        <f>1122+198</f>
        <v>1320</v>
      </c>
      <c r="R42" s="239">
        <v>0</v>
      </c>
      <c r="S42" s="451">
        <v>0</v>
      </c>
      <c r="T42" s="178"/>
    </row>
    <row r="43" spans="1:20" ht="27.95" customHeight="1" x14ac:dyDescent="0.2">
      <c r="A43" s="455"/>
      <c r="B43" s="455"/>
      <c r="C43" s="456"/>
      <c r="D43" s="211">
        <v>3636</v>
      </c>
      <c r="E43" s="211">
        <v>5031</v>
      </c>
      <c r="F43" s="438"/>
      <c r="G43" s="457"/>
      <c r="H43" s="458"/>
      <c r="I43" s="455"/>
      <c r="J43" s="455"/>
      <c r="K43" s="454"/>
      <c r="L43" s="454"/>
      <c r="M43" s="452"/>
      <c r="N43" s="453"/>
      <c r="O43" s="451"/>
      <c r="P43" s="450"/>
      <c r="Q43" s="40">
        <f>50+280</f>
        <v>330</v>
      </c>
      <c r="R43" s="239">
        <v>0</v>
      </c>
      <c r="S43" s="451"/>
      <c r="T43" s="178"/>
    </row>
    <row r="44" spans="1:20" ht="27.95" customHeight="1" x14ac:dyDescent="0.2">
      <c r="A44" s="455"/>
      <c r="B44" s="455"/>
      <c r="C44" s="456"/>
      <c r="D44" s="211">
        <v>3636</v>
      </c>
      <c r="E44" s="211">
        <v>5032</v>
      </c>
      <c r="F44" s="432"/>
      <c r="G44" s="457"/>
      <c r="H44" s="458"/>
      <c r="I44" s="455"/>
      <c r="J44" s="455"/>
      <c r="K44" s="454"/>
      <c r="L44" s="454"/>
      <c r="M44" s="452"/>
      <c r="N44" s="453"/>
      <c r="O44" s="451"/>
      <c r="P44" s="450"/>
      <c r="Q44" s="40">
        <v>119</v>
      </c>
      <c r="R44" s="239">
        <v>0</v>
      </c>
      <c r="S44" s="451"/>
      <c r="T44" s="178"/>
    </row>
    <row r="45" spans="1:20" ht="27.95" customHeight="1" x14ac:dyDescent="0.2">
      <c r="A45" s="455"/>
      <c r="B45" s="455"/>
      <c r="C45" s="456"/>
      <c r="D45" s="211">
        <v>3636</v>
      </c>
      <c r="E45" s="211">
        <v>5139</v>
      </c>
      <c r="F45" s="431">
        <v>51</v>
      </c>
      <c r="G45" s="457"/>
      <c r="H45" s="458"/>
      <c r="I45" s="455"/>
      <c r="J45" s="455"/>
      <c r="K45" s="454"/>
      <c r="L45" s="454"/>
      <c r="M45" s="452"/>
      <c r="N45" s="453"/>
      <c r="O45" s="451"/>
      <c r="P45" s="450"/>
      <c r="Q45" s="40">
        <v>60</v>
      </c>
      <c r="R45" s="239">
        <v>0</v>
      </c>
      <c r="S45" s="451"/>
      <c r="T45" s="178"/>
    </row>
    <row r="46" spans="1:20" ht="27.95" customHeight="1" x14ac:dyDescent="0.2">
      <c r="A46" s="455"/>
      <c r="B46" s="455"/>
      <c r="C46" s="456"/>
      <c r="D46" s="211">
        <v>3636</v>
      </c>
      <c r="E46" s="211">
        <v>5164</v>
      </c>
      <c r="F46" s="438"/>
      <c r="G46" s="457"/>
      <c r="H46" s="458"/>
      <c r="I46" s="455"/>
      <c r="J46" s="455"/>
      <c r="K46" s="454"/>
      <c r="L46" s="454"/>
      <c r="M46" s="452"/>
      <c r="N46" s="453"/>
      <c r="O46" s="451"/>
      <c r="P46" s="450"/>
      <c r="Q46" s="40">
        <v>120</v>
      </c>
      <c r="R46" s="239">
        <v>0</v>
      </c>
      <c r="S46" s="451"/>
      <c r="T46" s="178"/>
    </row>
    <row r="47" spans="1:20" ht="27.95" customHeight="1" x14ac:dyDescent="0.2">
      <c r="A47" s="455"/>
      <c r="B47" s="455"/>
      <c r="C47" s="456"/>
      <c r="D47" s="211">
        <v>3636</v>
      </c>
      <c r="E47" s="211">
        <v>5166</v>
      </c>
      <c r="F47" s="438"/>
      <c r="G47" s="457"/>
      <c r="H47" s="458"/>
      <c r="I47" s="455"/>
      <c r="J47" s="455"/>
      <c r="K47" s="454"/>
      <c r="L47" s="454"/>
      <c r="M47" s="452"/>
      <c r="N47" s="453"/>
      <c r="O47" s="451"/>
      <c r="P47" s="450"/>
      <c r="Q47" s="40">
        <v>50</v>
      </c>
      <c r="R47" s="239">
        <v>0</v>
      </c>
      <c r="S47" s="451"/>
      <c r="T47" s="178"/>
    </row>
    <row r="48" spans="1:20" ht="27.95" customHeight="1" x14ac:dyDescent="0.2">
      <c r="A48" s="455"/>
      <c r="B48" s="455"/>
      <c r="C48" s="456"/>
      <c r="D48" s="211">
        <v>3636</v>
      </c>
      <c r="E48" s="211">
        <v>5167</v>
      </c>
      <c r="F48" s="438"/>
      <c r="G48" s="457"/>
      <c r="H48" s="458"/>
      <c r="I48" s="455"/>
      <c r="J48" s="455"/>
      <c r="K48" s="454"/>
      <c r="L48" s="454"/>
      <c r="M48" s="452"/>
      <c r="N48" s="453"/>
      <c r="O48" s="451"/>
      <c r="P48" s="450"/>
      <c r="Q48" s="40">
        <v>26</v>
      </c>
      <c r="R48" s="239">
        <v>0</v>
      </c>
      <c r="S48" s="451"/>
      <c r="T48" s="178"/>
    </row>
    <row r="49" spans="1:21" ht="27.95" customHeight="1" x14ac:dyDescent="0.2">
      <c r="A49" s="455"/>
      <c r="B49" s="455"/>
      <c r="C49" s="456"/>
      <c r="D49" s="211">
        <v>3636</v>
      </c>
      <c r="E49" s="211">
        <v>5169</v>
      </c>
      <c r="F49" s="438"/>
      <c r="G49" s="457"/>
      <c r="H49" s="458"/>
      <c r="I49" s="455"/>
      <c r="J49" s="455"/>
      <c r="K49" s="454"/>
      <c r="L49" s="454"/>
      <c r="M49" s="452"/>
      <c r="N49" s="453"/>
      <c r="O49" s="451"/>
      <c r="P49" s="450"/>
      <c r="Q49" s="40">
        <v>60</v>
      </c>
      <c r="R49" s="239">
        <v>0</v>
      </c>
      <c r="S49" s="451"/>
      <c r="T49" s="178"/>
    </row>
    <row r="50" spans="1:21" ht="27.95" customHeight="1" x14ac:dyDescent="0.2">
      <c r="A50" s="455"/>
      <c r="B50" s="455"/>
      <c r="C50" s="456"/>
      <c r="D50" s="211">
        <v>3636</v>
      </c>
      <c r="E50" s="211">
        <v>5173</v>
      </c>
      <c r="F50" s="438"/>
      <c r="G50" s="457"/>
      <c r="H50" s="458"/>
      <c r="I50" s="455"/>
      <c r="J50" s="455"/>
      <c r="K50" s="454"/>
      <c r="L50" s="454"/>
      <c r="M50" s="452"/>
      <c r="N50" s="453"/>
      <c r="O50" s="451"/>
      <c r="P50" s="450"/>
      <c r="Q50" s="40">
        <v>17</v>
      </c>
      <c r="R50" s="239">
        <v>0</v>
      </c>
      <c r="S50" s="451"/>
      <c r="T50" s="178"/>
    </row>
    <row r="51" spans="1:21" ht="27.95" customHeight="1" x14ac:dyDescent="0.2">
      <c r="A51" s="455"/>
      <c r="B51" s="455"/>
      <c r="C51" s="456"/>
      <c r="D51" s="211">
        <v>3636</v>
      </c>
      <c r="E51" s="211">
        <v>5175</v>
      </c>
      <c r="F51" s="438"/>
      <c r="G51" s="457"/>
      <c r="H51" s="458"/>
      <c r="I51" s="455"/>
      <c r="J51" s="455"/>
      <c r="K51" s="454"/>
      <c r="L51" s="454"/>
      <c r="M51" s="452"/>
      <c r="N51" s="453"/>
      <c r="O51" s="451"/>
      <c r="P51" s="450"/>
      <c r="Q51" s="40">
        <v>152</v>
      </c>
      <c r="R51" s="239">
        <v>0</v>
      </c>
      <c r="S51" s="451"/>
      <c r="T51" s="178"/>
    </row>
    <row r="52" spans="1:21" ht="35.25" customHeight="1" x14ac:dyDescent="0.2">
      <c r="A52" s="320" t="s">
        <v>262</v>
      </c>
      <c r="B52" s="321"/>
      <c r="C52" s="321"/>
      <c r="D52" s="321"/>
      <c r="E52" s="321"/>
      <c r="F52" s="321"/>
      <c r="G52" s="321"/>
      <c r="H52" s="321"/>
      <c r="I52" s="321"/>
      <c r="J52" s="321"/>
      <c r="K52" s="23">
        <f t="shared" ref="K52:O52" si="2">SUM(K9:K51)</f>
        <v>0</v>
      </c>
      <c r="L52" s="23">
        <f t="shared" si="2"/>
        <v>0</v>
      </c>
      <c r="M52" s="23">
        <f t="shared" si="2"/>
        <v>1609</v>
      </c>
      <c r="N52" s="23"/>
      <c r="O52" s="23">
        <f t="shared" si="2"/>
        <v>0</v>
      </c>
      <c r="P52" s="23">
        <f>SUM(P9:P51)</f>
        <v>4980</v>
      </c>
      <c r="Q52" s="23">
        <f>SUM(Q9:Q51)</f>
        <v>3371</v>
      </c>
      <c r="R52" s="23">
        <f>SUM(R9:R51)</f>
        <v>1609</v>
      </c>
      <c r="S52" s="22">
        <f>SUM(S9:S9)</f>
        <v>0</v>
      </c>
      <c r="T52" s="21"/>
    </row>
    <row r="53" spans="1:21" s="3" customFormat="1" x14ac:dyDescent="0.2">
      <c r="A53" s="4"/>
      <c r="B53" s="4"/>
      <c r="C53" s="4"/>
      <c r="D53" s="4"/>
      <c r="E53" s="4"/>
      <c r="F53" s="4"/>
      <c r="G53" s="20"/>
      <c r="H53" s="4"/>
      <c r="I53" s="19"/>
      <c r="J53" s="18"/>
      <c r="K53" s="17"/>
      <c r="L53" s="17"/>
      <c r="M53" s="17"/>
      <c r="N53" s="16"/>
      <c r="O53" s="16"/>
      <c r="T53" s="2"/>
      <c r="U53" s="1"/>
    </row>
    <row r="54" spans="1:21" s="3" customFormat="1" x14ac:dyDescent="0.2">
      <c r="A54" s="4"/>
      <c r="B54" s="4"/>
      <c r="C54" s="4"/>
      <c r="D54" s="4"/>
      <c r="E54" s="4"/>
      <c r="F54" s="4"/>
      <c r="G54" s="4"/>
      <c r="H54" s="4"/>
      <c r="I54" s="15"/>
      <c r="J54" s="6"/>
      <c r="K54" s="5"/>
      <c r="L54" s="5"/>
      <c r="M54" s="5"/>
      <c r="T54" s="2"/>
      <c r="U54" s="1"/>
    </row>
    <row r="55" spans="1:21" s="3" customFormat="1" x14ac:dyDescent="0.2">
      <c r="A55" s="4"/>
      <c r="B55" s="4"/>
      <c r="C55" s="4"/>
      <c r="D55" s="4"/>
      <c r="E55" s="4"/>
      <c r="F55" s="4"/>
      <c r="G55" s="4"/>
      <c r="H55" s="4"/>
      <c r="I55" s="15"/>
      <c r="J55" s="6"/>
      <c r="K55" s="5"/>
      <c r="L55" s="5"/>
      <c r="M55" s="5"/>
      <c r="T55" s="2"/>
      <c r="U55" s="1"/>
    </row>
    <row r="56" spans="1:21" s="7" customFormat="1" ht="15" x14ac:dyDescent="0.2">
      <c r="A56" s="13"/>
      <c r="B56" s="13"/>
      <c r="C56" s="13"/>
      <c r="D56" s="14"/>
      <c r="E56" s="13"/>
      <c r="F56" s="13"/>
      <c r="G56" s="13"/>
      <c r="H56" s="13"/>
      <c r="I56" s="12"/>
      <c r="J56" s="11"/>
      <c r="K56" s="10"/>
      <c r="L56" s="10"/>
      <c r="M56" s="10"/>
      <c r="T56" s="9"/>
      <c r="U56" s="8"/>
    </row>
    <row r="57" spans="1:21" s="3" customFormat="1" x14ac:dyDescent="0.2">
      <c r="A57" s="4"/>
      <c r="B57" s="4"/>
      <c r="C57" s="4"/>
      <c r="D57" s="4"/>
      <c r="E57" s="4"/>
      <c r="F57" s="4"/>
      <c r="G57" s="4"/>
      <c r="H57" s="4"/>
      <c r="I57" s="1"/>
      <c r="J57" s="6"/>
      <c r="K57" s="5"/>
      <c r="L57" s="5"/>
      <c r="M57" s="5"/>
      <c r="T57" s="2"/>
      <c r="U57" s="1"/>
    </row>
    <row r="58" spans="1:21" s="3" customFormat="1" x14ac:dyDescent="0.2">
      <c r="A58" s="4"/>
      <c r="B58" s="4"/>
      <c r="C58" s="4"/>
      <c r="D58" s="4"/>
      <c r="E58" s="4"/>
      <c r="F58" s="4"/>
      <c r="G58" s="4"/>
      <c r="H58" s="4"/>
      <c r="I58" s="1"/>
      <c r="J58" s="6"/>
      <c r="K58" s="5"/>
      <c r="L58" s="5"/>
      <c r="M58" s="5"/>
      <c r="T58" s="2"/>
      <c r="U58" s="1"/>
    </row>
    <row r="59" spans="1:21" s="3" customFormat="1" x14ac:dyDescent="0.2">
      <c r="A59" s="4"/>
      <c r="B59" s="4"/>
      <c r="C59" s="4"/>
      <c r="D59" s="4"/>
      <c r="E59" s="4"/>
      <c r="F59" s="4"/>
      <c r="G59" s="4"/>
      <c r="H59" s="4"/>
      <c r="I59" s="1"/>
      <c r="J59" s="6"/>
      <c r="K59" s="5"/>
      <c r="L59" s="5"/>
      <c r="M59" s="5"/>
      <c r="T59" s="2"/>
      <c r="U59" s="1"/>
    </row>
    <row r="60" spans="1:21" s="3" customFormat="1" x14ac:dyDescent="0.2">
      <c r="A60" s="4"/>
      <c r="B60" s="4"/>
      <c r="C60" s="4"/>
      <c r="D60" s="4"/>
      <c r="E60" s="4"/>
      <c r="F60" s="4"/>
      <c r="G60" s="4"/>
      <c r="H60" s="4"/>
      <c r="I60" s="1"/>
      <c r="J60" s="6"/>
      <c r="K60" s="5"/>
      <c r="L60" s="5"/>
      <c r="M60" s="5"/>
      <c r="T60" s="2"/>
      <c r="U60" s="1"/>
    </row>
    <row r="61" spans="1:21" s="3" customFormat="1" x14ac:dyDescent="0.2">
      <c r="A61" s="4"/>
      <c r="B61" s="4"/>
      <c r="C61" s="4"/>
      <c r="D61" s="4"/>
      <c r="E61" s="4"/>
      <c r="F61" s="4"/>
      <c r="G61" s="4"/>
      <c r="H61" s="4"/>
      <c r="I61" s="1"/>
      <c r="J61" s="6"/>
      <c r="K61" s="5"/>
      <c r="L61" s="5"/>
      <c r="M61" s="5"/>
      <c r="T61" s="2"/>
      <c r="U61" s="1"/>
    </row>
    <row r="62" spans="1:21" s="3" customFormat="1" x14ac:dyDescent="0.2">
      <c r="A62" s="4"/>
      <c r="B62" s="4"/>
      <c r="C62" s="4"/>
      <c r="D62" s="4"/>
      <c r="E62" s="4"/>
      <c r="F62" s="4"/>
      <c r="G62" s="4"/>
      <c r="H62" s="4"/>
      <c r="I62" s="1"/>
      <c r="J62" s="6"/>
      <c r="K62" s="5"/>
      <c r="L62" s="5"/>
      <c r="M62" s="5"/>
      <c r="T62" s="2"/>
      <c r="U62" s="1"/>
    </row>
    <row r="63" spans="1:21" s="3" customFormat="1" x14ac:dyDescent="0.2">
      <c r="A63" s="4"/>
      <c r="B63" s="4"/>
      <c r="C63" s="4"/>
      <c r="D63" s="4"/>
      <c r="E63" s="4"/>
      <c r="F63" s="4"/>
      <c r="G63" s="4"/>
      <c r="H63" s="4"/>
      <c r="I63" s="1"/>
      <c r="J63" s="6"/>
      <c r="K63" s="5"/>
      <c r="L63" s="5"/>
      <c r="M63" s="5"/>
      <c r="T63" s="2"/>
      <c r="U63" s="1"/>
    </row>
    <row r="64" spans="1:21" s="3" customFormat="1" x14ac:dyDescent="0.2">
      <c r="A64" s="4"/>
      <c r="B64" s="4"/>
      <c r="C64" s="4"/>
      <c r="D64" s="4"/>
      <c r="E64" s="4"/>
      <c r="F64" s="4"/>
      <c r="G64" s="4"/>
      <c r="H64" s="4"/>
      <c r="I64" s="1"/>
      <c r="J64" s="6"/>
      <c r="K64" s="5"/>
      <c r="L64" s="5"/>
      <c r="M64" s="5"/>
      <c r="T64" s="2"/>
      <c r="U64" s="1"/>
    </row>
    <row r="65" spans="1:21" s="3" customFormat="1" x14ac:dyDescent="0.2">
      <c r="A65" s="4"/>
      <c r="B65" s="4"/>
      <c r="C65" s="4"/>
      <c r="D65" s="4"/>
      <c r="E65" s="4"/>
      <c r="F65" s="4"/>
      <c r="G65" s="4"/>
      <c r="H65" s="4"/>
      <c r="I65" s="1"/>
      <c r="J65" s="6"/>
      <c r="K65" s="5"/>
      <c r="L65" s="5"/>
      <c r="M65" s="5"/>
      <c r="T65" s="2"/>
      <c r="U65" s="1"/>
    </row>
    <row r="66" spans="1:21" s="3" customFormat="1" x14ac:dyDescent="0.2">
      <c r="A66" s="4"/>
      <c r="B66" s="4"/>
      <c r="C66" s="4"/>
      <c r="D66" s="4"/>
      <c r="E66" s="4"/>
      <c r="F66" s="4"/>
      <c r="G66" s="4"/>
      <c r="H66" s="4"/>
      <c r="I66" s="1"/>
      <c r="J66" s="6"/>
      <c r="K66" s="5"/>
      <c r="L66" s="5"/>
      <c r="M66" s="5"/>
      <c r="T66" s="2"/>
      <c r="U66" s="1"/>
    </row>
    <row r="67" spans="1:21" s="3" customFormat="1" x14ac:dyDescent="0.2">
      <c r="A67" s="4"/>
      <c r="B67" s="4"/>
      <c r="C67" s="4"/>
      <c r="D67" s="4"/>
      <c r="E67" s="4"/>
      <c r="F67" s="4"/>
      <c r="G67" s="4"/>
      <c r="H67" s="4"/>
      <c r="I67" s="1"/>
      <c r="J67" s="6"/>
      <c r="K67" s="5"/>
      <c r="L67" s="5"/>
      <c r="M67" s="5"/>
      <c r="T67" s="2"/>
      <c r="U67" s="1"/>
    </row>
    <row r="68" spans="1:21" s="3" customFormat="1" x14ac:dyDescent="0.2">
      <c r="A68" s="4"/>
      <c r="B68" s="4"/>
      <c r="C68" s="4"/>
      <c r="D68" s="4"/>
      <c r="E68" s="4"/>
      <c r="F68" s="4"/>
      <c r="G68" s="4"/>
      <c r="H68" s="4"/>
      <c r="I68" s="1"/>
      <c r="J68" s="6"/>
      <c r="K68" s="5"/>
      <c r="L68" s="5"/>
      <c r="M68" s="5"/>
      <c r="T68" s="2"/>
      <c r="U68" s="1"/>
    </row>
    <row r="69" spans="1:21" s="3" customFormat="1" x14ac:dyDescent="0.2">
      <c r="A69" s="4"/>
      <c r="B69" s="4"/>
      <c r="C69" s="4"/>
      <c r="D69" s="4"/>
      <c r="E69" s="4"/>
      <c r="F69" s="4"/>
      <c r="G69" s="4"/>
      <c r="H69" s="4"/>
      <c r="I69" s="1"/>
      <c r="J69" s="6"/>
      <c r="K69" s="5"/>
      <c r="L69" s="5"/>
      <c r="M69" s="5"/>
      <c r="T69" s="2"/>
      <c r="U69" s="1"/>
    </row>
    <row r="70" spans="1:21" s="3" customFormat="1" x14ac:dyDescent="0.2">
      <c r="A70" s="4"/>
      <c r="B70" s="4"/>
      <c r="C70" s="4"/>
      <c r="D70" s="4"/>
      <c r="E70" s="4"/>
      <c r="F70" s="4"/>
      <c r="G70" s="4"/>
      <c r="H70" s="4"/>
      <c r="I70" s="1"/>
      <c r="J70" s="6"/>
      <c r="K70" s="5"/>
      <c r="L70" s="5"/>
      <c r="M70" s="5"/>
      <c r="T70" s="2"/>
      <c r="U70" s="1"/>
    </row>
    <row r="71" spans="1:21" s="3" customFormat="1" x14ac:dyDescent="0.2">
      <c r="A71" s="4"/>
      <c r="B71" s="4"/>
      <c r="C71" s="4"/>
      <c r="D71" s="4"/>
      <c r="E71" s="4"/>
      <c r="F71" s="4"/>
      <c r="G71" s="4"/>
      <c r="H71" s="4"/>
      <c r="I71" s="1"/>
      <c r="J71" s="6"/>
      <c r="K71" s="5"/>
      <c r="L71" s="5"/>
      <c r="M71" s="5"/>
      <c r="T71" s="2"/>
      <c r="U71" s="1"/>
    </row>
    <row r="72" spans="1:21" s="3" customFormat="1" x14ac:dyDescent="0.2">
      <c r="A72" s="4"/>
      <c r="B72" s="4"/>
      <c r="C72" s="4"/>
      <c r="D72" s="4"/>
      <c r="E72" s="4"/>
      <c r="F72" s="4"/>
      <c r="G72" s="4"/>
      <c r="H72" s="4"/>
      <c r="I72" s="1"/>
      <c r="J72" s="6"/>
      <c r="K72" s="5"/>
      <c r="L72" s="5"/>
      <c r="M72" s="5"/>
      <c r="T72" s="2"/>
      <c r="U72" s="1"/>
    </row>
    <row r="73" spans="1:21" s="3" customFormat="1" x14ac:dyDescent="0.2">
      <c r="A73" s="4"/>
      <c r="B73" s="4"/>
      <c r="C73" s="4"/>
      <c r="D73" s="4"/>
      <c r="E73" s="4"/>
      <c r="F73" s="4"/>
      <c r="G73" s="4"/>
      <c r="H73" s="4"/>
      <c r="I73" s="1"/>
      <c r="J73" s="6"/>
      <c r="K73" s="5"/>
      <c r="L73" s="5"/>
      <c r="M73" s="5"/>
      <c r="T73" s="2"/>
      <c r="U73" s="1"/>
    </row>
    <row r="74" spans="1:21" s="3" customFormat="1" x14ac:dyDescent="0.2">
      <c r="A74" s="4"/>
      <c r="B74" s="4"/>
      <c r="C74" s="4"/>
      <c r="D74" s="4"/>
      <c r="E74" s="4"/>
      <c r="F74" s="4"/>
      <c r="G74" s="4"/>
      <c r="H74" s="4"/>
      <c r="I74" s="1"/>
      <c r="J74" s="4"/>
      <c r="K74" s="5"/>
      <c r="L74" s="5"/>
      <c r="M74" s="5"/>
      <c r="T74" s="2"/>
      <c r="U74" s="1"/>
    </row>
    <row r="75" spans="1:21" s="3" customFormat="1" x14ac:dyDescent="0.2">
      <c r="A75" s="4"/>
      <c r="B75" s="4"/>
      <c r="C75" s="4"/>
      <c r="D75" s="4"/>
      <c r="E75" s="4"/>
      <c r="F75" s="4"/>
      <c r="G75" s="4"/>
      <c r="H75" s="4"/>
      <c r="I75" s="1"/>
      <c r="J75" s="4"/>
      <c r="K75" s="5"/>
      <c r="L75" s="5"/>
      <c r="M75" s="5"/>
      <c r="T75" s="2"/>
      <c r="U75" s="1"/>
    </row>
    <row r="76" spans="1:21" s="3" customFormat="1" x14ac:dyDescent="0.2">
      <c r="A76" s="4"/>
      <c r="B76" s="4"/>
      <c r="C76" s="4"/>
      <c r="D76" s="4"/>
      <c r="E76" s="4"/>
      <c r="F76" s="4"/>
      <c r="G76" s="4"/>
      <c r="H76" s="4"/>
      <c r="I76" s="1"/>
      <c r="J76" s="4"/>
      <c r="K76" s="5"/>
      <c r="L76" s="5"/>
      <c r="M76" s="5"/>
      <c r="T76" s="2"/>
      <c r="U76" s="1"/>
    </row>
    <row r="77" spans="1:21" s="3" customFormat="1" x14ac:dyDescent="0.2">
      <c r="A77" s="4"/>
      <c r="B77" s="4"/>
      <c r="C77" s="4"/>
      <c r="D77" s="4"/>
      <c r="E77" s="4"/>
      <c r="F77" s="4"/>
      <c r="G77" s="4"/>
      <c r="H77" s="4"/>
      <c r="I77" s="1"/>
      <c r="J77" s="4"/>
      <c r="K77" s="5"/>
      <c r="L77" s="5"/>
      <c r="M77" s="5"/>
      <c r="T77" s="2"/>
      <c r="U77" s="1"/>
    </row>
    <row r="78" spans="1:21" s="3" customFormat="1" x14ac:dyDescent="0.2">
      <c r="A78" s="4"/>
      <c r="B78" s="4"/>
      <c r="C78" s="4"/>
      <c r="D78" s="4"/>
      <c r="E78" s="4"/>
      <c r="F78" s="4"/>
      <c r="G78" s="4"/>
      <c r="H78" s="4"/>
      <c r="I78" s="1"/>
      <c r="J78" s="4"/>
      <c r="K78" s="5"/>
      <c r="L78" s="5"/>
      <c r="M78" s="5"/>
      <c r="T78" s="2"/>
      <c r="U78" s="1"/>
    </row>
    <row r="79" spans="1:21" s="3" customFormat="1" x14ac:dyDescent="0.2">
      <c r="A79" s="4"/>
      <c r="B79" s="4"/>
      <c r="C79" s="4"/>
      <c r="D79" s="4"/>
      <c r="E79" s="4"/>
      <c r="F79" s="4"/>
      <c r="G79" s="4"/>
      <c r="H79" s="4"/>
      <c r="I79" s="1"/>
      <c r="J79" s="4"/>
      <c r="K79" s="5"/>
      <c r="L79" s="5"/>
      <c r="M79" s="5"/>
      <c r="T79" s="2"/>
      <c r="U79" s="1"/>
    </row>
    <row r="80" spans="1:21" s="3" customFormat="1" x14ac:dyDescent="0.2">
      <c r="A80" s="4"/>
      <c r="B80" s="4"/>
      <c r="C80" s="4"/>
      <c r="D80" s="4"/>
      <c r="E80" s="4"/>
      <c r="F80" s="4"/>
      <c r="G80" s="4"/>
      <c r="H80" s="4"/>
      <c r="I80" s="1"/>
      <c r="J80" s="4"/>
      <c r="K80" s="5"/>
      <c r="L80" s="5"/>
      <c r="M80" s="5"/>
      <c r="T80" s="2"/>
      <c r="U80" s="1"/>
    </row>
    <row r="81" spans="1:21" s="3" customFormat="1" x14ac:dyDescent="0.2">
      <c r="A81" s="4"/>
      <c r="B81" s="4"/>
      <c r="C81" s="4"/>
      <c r="D81" s="4"/>
      <c r="E81" s="4"/>
      <c r="F81" s="4"/>
      <c r="G81" s="4"/>
      <c r="H81" s="4"/>
      <c r="I81" s="1"/>
      <c r="J81" s="4"/>
      <c r="K81" s="5"/>
      <c r="L81" s="5"/>
      <c r="M81" s="5"/>
      <c r="T81" s="2"/>
      <c r="U81" s="1"/>
    </row>
    <row r="82" spans="1:21" s="3" customFormat="1" x14ac:dyDescent="0.2">
      <c r="A82" s="4"/>
      <c r="B82" s="4"/>
      <c r="C82" s="4"/>
      <c r="D82" s="4"/>
      <c r="E82" s="4"/>
      <c r="F82" s="4"/>
      <c r="G82" s="4"/>
      <c r="H82" s="4"/>
      <c r="I82" s="1"/>
      <c r="J82" s="4"/>
      <c r="K82" s="5"/>
      <c r="L82" s="5"/>
      <c r="M82" s="5"/>
      <c r="T82" s="2"/>
      <c r="U82" s="1"/>
    </row>
    <row r="83" spans="1:21" s="3" customFormat="1" x14ac:dyDescent="0.2">
      <c r="A83" s="4"/>
      <c r="B83" s="4"/>
      <c r="C83" s="4"/>
      <c r="D83" s="4"/>
      <c r="E83" s="4"/>
      <c r="F83" s="4"/>
      <c r="G83" s="4"/>
      <c r="H83" s="4"/>
      <c r="I83" s="1"/>
      <c r="J83" s="4"/>
      <c r="K83" s="5"/>
      <c r="L83" s="5"/>
      <c r="M83" s="5"/>
      <c r="T83" s="2"/>
      <c r="U83" s="1"/>
    </row>
    <row r="84" spans="1:21" s="3" customFormat="1" x14ac:dyDescent="0.2">
      <c r="A84" s="4"/>
      <c r="B84" s="4"/>
      <c r="C84" s="4"/>
      <c r="D84" s="4"/>
      <c r="E84" s="4"/>
      <c r="F84" s="4"/>
      <c r="G84" s="4"/>
      <c r="H84" s="4"/>
      <c r="I84" s="1"/>
      <c r="J84" s="4"/>
      <c r="K84" s="5"/>
      <c r="L84" s="5"/>
      <c r="M84" s="5"/>
      <c r="T84" s="2"/>
      <c r="U84" s="1"/>
    </row>
    <row r="85" spans="1:21" s="3" customFormat="1" x14ac:dyDescent="0.2">
      <c r="A85" s="1"/>
      <c r="B85" s="1"/>
      <c r="C85" s="1"/>
      <c r="D85" s="1"/>
      <c r="E85" s="1"/>
      <c r="F85" s="1"/>
      <c r="G85" s="1"/>
      <c r="H85" s="1"/>
      <c r="I85" s="1"/>
      <c r="J85" s="4"/>
      <c r="K85" s="5"/>
      <c r="L85" s="5"/>
      <c r="M85" s="5"/>
      <c r="T85" s="2"/>
      <c r="U85" s="1"/>
    </row>
    <row r="86" spans="1:21" s="3" customFormat="1" x14ac:dyDescent="0.2">
      <c r="A86" s="1"/>
      <c r="B86" s="1"/>
      <c r="C86" s="1"/>
      <c r="D86" s="1"/>
      <c r="E86" s="1"/>
      <c r="F86" s="1"/>
      <c r="G86" s="1"/>
      <c r="H86" s="1"/>
      <c r="I86" s="1"/>
      <c r="J86" s="4"/>
      <c r="K86" s="5"/>
      <c r="L86" s="5"/>
      <c r="M86" s="5"/>
      <c r="T86" s="2"/>
      <c r="U86" s="1"/>
    </row>
    <row r="87" spans="1:21" s="3" customFormat="1" x14ac:dyDescent="0.2">
      <c r="A87" s="1"/>
      <c r="B87" s="1"/>
      <c r="C87" s="1"/>
      <c r="D87" s="1"/>
      <c r="E87" s="1"/>
      <c r="F87" s="1"/>
      <c r="G87" s="1"/>
      <c r="H87" s="1"/>
      <c r="I87" s="1"/>
      <c r="J87" s="4"/>
      <c r="K87" s="5"/>
      <c r="L87" s="5"/>
      <c r="M87" s="5"/>
      <c r="T87" s="2"/>
      <c r="U87" s="1"/>
    </row>
    <row r="88" spans="1:21" s="3" customFormat="1" x14ac:dyDescent="0.2">
      <c r="A88" s="1"/>
      <c r="B88" s="1"/>
      <c r="C88" s="1"/>
      <c r="D88" s="1"/>
      <c r="E88" s="1"/>
      <c r="F88" s="1"/>
      <c r="G88" s="1"/>
      <c r="H88" s="1"/>
      <c r="I88" s="1"/>
      <c r="J88" s="4"/>
      <c r="K88" s="5"/>
      <c r="L88" s="5"/>
      <c r="M88" s="5"/>
      <c r="T88" s="2"/>
      <c r="U88" s="1"/>
    </row>
    <row r="89" spans="1:21" s="3" customFormat="1" x14ac:dyDescent="0.2">
      <c r="A89" s="1"/>
      <c r="B89" s="1"/>
      <c r="C89" s="1"/>
      <c r="D89" s="1"/>
      <c r="E89" s="1"/>
      <c r="F89" s="1"/>
      <c r="G89" s="1"/>
      <c r="H89" s="1"/>
      <c r="I89" s="1"/>
      <c r="J89" s="4"/>
      <c r="K89" s="5"/>
      <c r="L89" s="5"/>
      <c r="M89" s="5"/>
      <c r="T89" s="2"/>
      <c r="U89" s="1"/>
    </row>
    <row r="90" spans="1:21" s="3" customFormat="1" x14ac:dyDescent="0.2">
      <c r="A90" s="1"/>
      <c r="B90" s="1"/>
      <c r="C90" s="1"/>
      <c r="D90" s="1"/>
      <c r="E90" s="1"/>
      <c r="F90" s="1"/>
      <c r="G90" s="1"/>
      <c r="H90" s="1"/>
      <c r="I90" s="1"/>
      <c r="J90" s="4"/>
      <c r="K90" s="5"/>
      <c r="L90" s="5"/>
      <c r="M90" s="5"/>
      <c r="T90" s="2"/>
      <c r="U90" s="1"/>
    </row>
    <row r="91" spans="1:21" s="3" customFormat="1" x14ac:dyDescent="0.2">
      <c r="A91" s="1"/>
      <c r="B91" s="1"/>
      <c r="C91" s="1"/>
      <c r="D91" s="1"/>
      <c r="E91" s="1"/>
      <c r="F91" s="1"/>
      <c r="G91" s="1"/>
      <c r="H91" s="1"/>
      <c r="I91" s="1"/>
      <c r="J91" s="4"/>
      <c r="K91" s="5"/>
      <c r="L91" s="5"/>
      <c r="M91" s="5"/>
      <c r="T91" s="2"/>
      <c r="U91" s="1"/>
    </row>
    <row r="92" spans="1:21" s="3" customFormat="1" x14ac:dyDescent="0.2">
      <c r="A92" s="1"/>
      <c r="B92" s="1"/>
      <c r="C92" s="1"/>
      <c r="D92" s="1"/>
      <c r="E92" s="1"/>
      <c r="F92" s="1"/>
      <c r="G92" s="1"/>
      <c r="H92" s="1"/>
      <c r="I92" s="1"/>
      <c r="J92" s="4"/>
      <c r="K92" s="5"/>
      <c r="L92" s="5"/>
      <c r="M92" s="5"/>
      <c r="T92" s="2"/>
      <c r="U92" s="1"/>
    </row>
    <row r="93" spans="1:21" s="3" customFormat="1" x14ac:dyDescent="0.2">
      <c r="A93" s="1"/>
      <c r="B93" s="1"/>
      <c r="C93" s="1"/>
      <c r="D93" s="1"/>
      <c r="E93" s="1"/>
      <c r="F93" s="1"/>
      <c r="G93" s="1"/>
      <c r="H93" s="1"/>
      <c r="I93" s="1"/>
      <c r="J93" s="4"/>
      <c r="K93" s="5"/>
      <c r="L93" s="5"/>
      <c r="M93" s="5"/>
      <c r="T93" s="2"/>
      <c r="U93" s="1"/>
    </row>
    <row r="94" spans="1:21" s="3" customFormat="1" x14ac:dyDescent="0.2">
      <c r="A94" s="1"/>
      <c r="B94" s="1"/>
      <c r="C94" s="1"/>
      <c r="D94" s="1"/>
      <c r="E94" s="1"/>
      <c r="F94" s="1"/>
      <c r="G94" s="1"/>
      <c r="H94" s="1"/>
      <c r="I94" s="1"/>
      <c r="J94" s="4"/>
      <c r="K94" s="5"/>
      <c r="L94" s="5"/>
      <c r="M94" s="5"/>
      <c r="T94" s="2"/>
      <c r="U94" s="1"/>
    </row>
    <row r="95" spans="1:21" s="3" customFormat="1" x14ac:dyDescent="0.2">
      <c r="A95" s="1"/>
      <c r="B95" s="1"/>
      <c r="C95" s="1"/>
      <c r="D95" s="1"/>
      <c r="E95" s="1"/>
      <c r="F95" s="1"/>
      <c r="G95" s="1"/>
      <c r="H95" s="1"/>
      <c r="I95" s="1"/>
      <c r="J95" s="4"/>
      <c r="K95" s="5"/>
      <c r="L95" s="5"/>
      <c r="M95" s="5"/>
      <c r="T95" s="2"/>
      <c r="U95" s="1"/>
    </row>
    <row r="96" spans="1:21" s="3" customFormat="1" x14ac:dyDescent="0.2">
      <c r="A96" s="1"/>
      <c r="B96" s="1"/>
      <c r="C96" s="1"/>
      <c r="D96" s="1"/>
      <c r="E96" s="1"/>
      <c r="F96" s="1"/>
      <c r="G96" s="1"/>
      <c r="H96" s="1"/>
      <c r="I96" s="1"/>
      <c r="J96" s="4"/>
      <c r="K96" s="5"/>
      <c r="L96" s="5"/>
      <c r="M96" s="5"/>
      <c r="T96" s="2"/>
      <c r="U96" s="1"/>
    </row>
    <row r="97" spans="1:21" s="3" customFormat="1" x14ac:dyDescent="0.2">
      <c r="A97" s="1"/>
      <c r="B97" s="1"/>
      <c r="C97" s="1"/>
      <c r="D97" s="1"/>
      <c r="E97" s="1"/>
      <c r="F97" s="1"/>
      <c r="G97" s="1"/>
      <c r="H97" s="1"/>
      <c r="I97" s="1"/>
      <c r="J97" s="4"/>
      <c r="K97" s="5"/>
      <c r="L97" s="5"/>
      <c r="M97" s="5"/>
      <c r="T97" s="2"/>
      <c r="U97" s="1"/>
    </row>
    <row r="98" spans="1:21" s="3" customFormat="1" x14ac:dyDescent="0.2">
      <c r="A98" s="1"/>
      <c r="B98" s="1"/>
      <c r="C98" s="1"/>
      <c r="D98" s="1"/>
      <c r="E98" s="1"/>
      <c r="F98" s="1"/>
      <c r="G98" s="1"/>
      <c r="H98" s="1"/>
      <c r="I98" s="1"/>
      <c r="J98" s="4"/>
      <c r="K98" s="5"/>
      <c r="L98" s="5"/>
      <c r="M98" s="5"/>
      <c r="T98" s="2"/>
      <c r="U98" s="1"/>
    </row>
    <row r="99" spans="1:21" s="3" customFormat="1" x14ac:dyDescent="0.2">
      <c r="A99" s="1"/>
      <c r="B99" s="1"/>
      <c r="C99" s="1"/>
      <c r="D99" s="1"/>
      <c r="E99" s="1"/>
      <c r="F99" s="1"/>
      <c r="G99" s="1"/>
      <c r="H99" s="1"/>
      <c r="I99" s="1"/>
      <c r="J99" s="4"/>
      <c r="K99" s="5"/>
      <c r="L99" s="5"/>
      <c r="M99" s="5"/>
      <c r="T99" s="2"/>
      <c r="U99" s="1"/>
    </row>
    <row r="100" spans="1:21" s="3" customFormat="1" x14ac:dyDescent="0.2">
      <c r="A100" s="1"/>
      <c r="B100" s="1"/>
      <c r="C100" s="1"/>
      <c r="D100" s="1"/>
      <c r="E100" s="1"/>
      <c r="F100" s="1"/>
      <c r="G100" s="1"/>
      <c r="H100" s="1"/>
      <c r="I100" s="1"/>
      <c r="J100" s="4"/>
      <c r="K100" s="5"/>
      <c r="L100" s="5"/>
      <c r="M100" s="5"/>
      <c r="T100" s="2"/>
      <c r="U100" s="1"/>
    </row>
    <row r="101" spans="1:21" s="3" customFormat="1" x14ac:dyDescent="0.2">
      <c r="A101" s="1"/>
      <c r="B101" s="1"/>
      <c r="C101" s="1"/>
      <c r="D101" s="1"/>
      <c r="E101" s="1"/>
      <c r="F101" s="1"/>
      <c r="G101" s="1"/>
      <c r="H101" s="1"/>
      <c r="I101" s="1"/>
      <c r="J101" s="4"/>
      <c r="K101" s="5"/>
      <c r="L101" s="5"/>
      <c r="M101" s="5"/>
      <c r="T101" s="2"/>
      <c r="U101" s="1"/>
    </row>
    <row r="102" spans="1:21" s="3" customFormat="1" x14ac:dyDescent="0.2">
      <c r="A102" s="1"/>
      <c r="B102" s="1"/>
      <c r="C102" s="1"/>
      <c r="D102" s="1"/>
      <c r="E102" s="1"/>
      <c r="F102" s="1"/>
      <c r="G102" s="1"/>
      <c r="H102" s="1"/>
      <c r="I102" s="1"/>
      <c r="J102" s="4"/>
      <c r="K102" s="5"/>
      <c r="L102" s="5"/>
      <c r="M102" s="5"/>
      <c r="T102" s="2"/>
      <c r="U102" s="1"/>
    </row>
    <row r="103" spans="1:21" s="3" customFormat="1" x14ac:dyDescent="0.2">
      <c r="A103" s="1"/>
      <c r="B103" s="1"/>
      <c r="C103" s="1"/>
      <c r="D103" s="1"/>
      <c r="E103" s="1"/>
      <c r="F103" s="1"/>
      <c r="G103" s="1"/>
      <c r="H103" s="1"/>
      <c r="I103" s="1"/>
      <c r="J103" s="4"/>
      <c r="K103" s="5"/>
      <c r="L103" s="5"/>
      <c r="M103" s="5"/>
      <c r="T103" s="2"/>
      <c r="U103" s="1"/>
    </row>
    <row r="104" spans="1:21" s="3" customFormat="1" x14ac:dyDescent="0.2">
      <c r="A104" s="1"/>
      <c r="B104" s="1"/>
      <c r="C104" s="1"/>
      <c r="D104" s="1"/>
      <c r="E104" s="1"/>
      <c r="F104" s="1"/>
      <c r="G104" s="1"/>
      <c r="H104" s="1"/>
      <c r="I104" s="1"/>
      <c r="J104" s="4"/>
      <c r="K104" s="5"/>
      <c r="L104" s="5"/>
      <c r="M104" s="5"/>
      <c r="T104" s="2"/>
      <c r="U104" s="1"/>
    </row>
    <row r="105" spans="1:21" s="3" customFormat="1" x14ac:dyDescent="0.2">
      <c r="A105" s="1"/>
      <c r="B105" s="1"/>
      <c r="C105" s="1"/>
      <c r="D105" s="1"/>
      <c r="E105" s="1"/>
      <c r="F105" s="1"/>
      <c r="G105" s="1"/>
      <c r="H105" s="1"/>
      <c r="I105" s="1"/>
      <c r="J105" s="4"/>
      <c r="K105" s="5"/>
      <c r="L105" s="5"/>
      <c r="M105" s="5"/>
      <c r="T105" s="2"/>
      <c r="U105" s="1"/>
    </row>
    <row r="106" spans="1:21" s="3" customFormat="1" x14ac:dyDescent="0.2">
      <c r="A106" s="1"/>
      <c r="B106" s="1"/>
      <c r="C106" s="1"/>
      <c r="D106" s="1"/>
      <c r="E106" s="1"/>
      <c r="F106" s="1"/>
      <c r="G106" s="1"/>
      <c r="H106" s="1"/>
      <c r="I106" s="1"/>
      <c r="J106" s="4"/>
      <c r="K106" s="5"/>
      <c r="L106" s="5"/>
      <c r="M106" s="5"/>
      <c r="T106" s="2"/>
      <c r="U106" s="1"/>
    </row>
    <row r="107" spans="1:21" s="3" customFormat="1" x14ac:dyDescent="0.2">
      <c r="A107" s="1"/>
      <c r="B107" s="1"/>
      <c r="C107" s="1"/>
      <c r="D107" s="1"/>
      <c r="E107" s="1"/>
      <c r="F107" s="1"/>
      <c r="G107" s="1"/>
      <c r="H107" s="1"/>
      <c r="I107" s="1"/>
      <c r="J107" s="4"/>
      <c r="K107" s="5"/>
      <c r="L107" s="5"/>
      <c r="M107" s="5"/>
      <c r="T107" s="2"/>
      <c r="U107" s="1"/>
    </row>
    <row r="108" spans="1:21" s="3" customFormat="1" x14ac:dyDescent="0.2">
      <c r="A108" s="1"/>
      <c r="B108" s="1"/>
      <c r="C108" s="1"/>
      <c r="D108" s="1"/>
      <c r="E108" s="1"/>
      <c r="F108" s="1"/>
      <c r="G108" s="1"/>
      <c r="H108" s="1"/>
      <c r="I108" s="1"/>
      <c r="J108" s="4"/>
      <c r="K108" s="5"/>
      <c r="L108" s="5"/>
      <c r="M108" s="5"/>
      <c r="T108" s="2"/>
      <c r="U108" s="1"/>
    </row>
    <row r="109" spans="1:21" s="3" customFormat="1" x14ac:dyDescent="0.2">
      <c r="A109" s="1"/>
      <c r="B109" s="1"/>
      <c r="C109" s="1"/>
      <c r="D109" s="1"/>
      <c r="E109" s="1"/>
      <c r="F109" s="1"/>
      <c r="G109" s="1"/>
      <c r="H109" s="1"/>
      <c r="I109" s="1"/>
      <c r="J109" s="4"/>
      <c r="K109" s="5"/>
      <c r="L109" s="5"/>
      <c r="M109" s="5"/>
      <c r="T109" s="2"/>
      <c r="U109" s="1"/>
    </row>
    <row r="110" spans="1:21" s="3" customFormat="1" x14ac:dyDescent="0.2">
      <c r="A110" s="1"/>
      <c r="B110" s="1"/>
      <c r="C110" s="1"/>
      <c r="D110" s="1"/>
      <c r="E110" s="1"/>
      <c r="F110" s="1"/>
      <c r="G110" s="1"/>
      <c r="H110" s="1"/>
      <c r="I110" s="1"/>
      <c r="J110" s="4"/>
      <c r="K110" s="5"/>
      <c r="L110" s="5"/>
      <c r="M110" s="5"/>
      <c r="T110" s="2"/>
      <c r="U110" s="1"/>
    </row>
    <row r="111" spans="1:21" s="3" customFormat="1" x14ac:dyDescent="0.2">
      <c r="A111" s="1"/>
      <c r="B111" s="1"/>
      <c r="C111" s="1"/>
      <c r="D111" s="1"/>
      <c r="E111" s="1"/>
      <c r="F111" s="1"/>
      <c r="G111" s="1"/>
      <c r="H111" s="1"/>
      <c r="I111" s="1"/>
      <c r="J111" s="4"/>
      <c r="K111" s="5"/>
      <c r="L111" s="5"/>
      <c r="M111" s="5"/>
      <c r="T111" s="2"/>
      <c r="U111" s="1"/>
    </row>
    <row r="112" spans="1:21" s="3" customFormat="1" x14ac:dyDescent="0.2">
      <c r="A112" s="1"/>
      <c r="B112" s="1"/>
      <c r="C112" s="1"/>
      <c r="D112" s="1"/>
      <c r="E112" s="1"/>
      <c r="F112" s="1"/>
      <c r="G112" s="1"/>
      <c r="H112" s="1"/>
      <c r="I112" s="1"/>
      <c r="J112" s="4"/>
      <c r="K112" s="5"/>
      <c r="L112" s="5"/>
      <c r="M112" s="5"/>
      <c r="T112" s="2"/>
      <c r="U112" s="1"/>
    </row>
    <row r="113" spans="1:21" s="3" customFormat="1" x14ac:dyDescent="0.2">
      <c r="A113" s="1"/>
      <c r="B113" s="1"/>
      <c r="C113" s="1"/>
      <c r="D113" s="1"/>
      <c r="E113" s="1"/>
      <c r="F113" s="1"/>
      <c r="G113" s="1"/>
      <c r="H113" s="1"/>
      <c r="I113" s="1"/>
      <c r="J113" s="4"/>
      <c r="K113" s="5"/>
      <c r="L113" s="5"/>
      <c r="M113" s="5"/>
      <c r="T113" s="2"/>
      <c r="U113" s="1"/>
    </row>
    <row r="114" spans="1:21" s="3" customFormat="1" x14ac:dyDescent="0.2">
      <c r="A114" s="1"/>
      <c r="B114" s="1"/>
      <c r="C114" s="1"/>
      <c r="D114" s="1"/>
      <c r="E114" s="1"/>
      <c r="F114" s="1"/>
      <c r="G114" s="1"/>
      <c r="H114" s="1"/>
      <c r="I114" s="1"/>
      <c r="J114" s="4"/>
      <c r="K114" s="5"/>
      <c r="L114" s="5"/>
      <c r="M114" s="5"/>
      <c r="T114" s="2"/>
      <c r="U114" s="1"/>
    </row>
    <row r="115" spans="1:21" s="3" customFormat="1" x14ac:dyDescent="0.2">
      <c r="A115" s="1"/>
      <c r="B115" s="1"/>
      <c r="C115" s="1"/>
      <c r="D115" s="1"/>
      <c r="E115" s="1"/>
      <c r="F115" s="1"/>
      <c r="G115" s="1"/>
      <c r="H115" s="1"/>
      <c r="I115" s="1"/>
      <c r="J115" s="4"/>
      <c r="K115" s="5"/>
      <c r="L115" s="5"/>
      <c r="M115" s="5"/>
      <c r="T115" s="2"/>
      <c r="U115" s="1"/>
    </row>
    <row r="116" spans="1:21" s="3" customFormat="1" x14ac:dyDescent="0.2">
      <c r="A116" s="1"/>
      <c r="B116" s="1"/>
      <c r="C116" s="1"/>
      <c r="D116" s="1"/>
      <c r="E116" s="1"/>
      <c r="F116" s="1"/>
      <c r="G116" s="1"/>
      <c r="H116" s="1"/>
      <c r="I116" s="1"/>
      <c r="J116" s="4"/>
      <c r="K116" s="5"/>
      <c r="L116" s="5"/>
      <c r="M116" s="5"/>
      <c r="T116" s="2"/>
      <c r="U116" s="1"/>
    </row>
    <row r="117" spans="1:21" s="3" customFormat="1" x14ac:dyDescent="0.2">
      <c r="A117" s="1"/>
      <c r="B117" s="1"/>
      <c r="C117" s="1"/>
      <c r="D117" s="1"/>
      <c r="E117" s="1"/>
      <c r="F117" s="1"/>
      <c r="G117" s="1"/>
      <c r="H117" s="1"/>
      <c r="I117" s="1"/>
      <c r="J117" s="4"/>
      <c r="K117" s="5"/>
      <c r="L117" s="5"/>
      <c r="M117" s="5"/>
      <c r="T117" s="2"/>
      <c r="U117" s="1"/>
    </row>
    <row r="118" spans="1:21" s="3" customFormat="1" x14ac:dyDescent="0.2">
      <c r="A118" s="1"/>
      <c r="B118" s="1"/>
      <c r="C118" s="1"/>
      <c r="D118" s="1"/>
      <c r="E118" s="1"/>
      <c r="F118" s="1"/>
      <c r="G118" s="1"/>
      <c r="H118" s="1"/>
      <c r="I118" s="1"/>
      <c r="J118" s="4"/>
      <c r="K118" s="5"/>
      <c r="L118" s="5"/>
      <c r="M118" s="5"/>
      <c r="T118" s="2"/>
      <c r="U118" s="1"/>
    </row>
    <row r="119" spans="1:21" s="3" customFormat="1" x14ac:dyDescent="0.2">
      <c r="A119" s="1"/>
      <c r="B119" s="1"/>
      <c r="C119" s="1"/>
      <c r="D119" s="1"/>
      <c r="E119" s="1"/>
      <c r="F119" s="1"/>
      <c r="G119" s="1"/>
      <c r="H119" s="1"/>
      <c r="I119" s="1"/>
      <c r="J119" s="4"/>
      <c r="K119" s="5"/>
      <c r="L119" s="5"/>
      <c r="M119" s="5"/>
      <c r="T119" s="2"/>
      <c r="U119" s="1"/>
    </row>
    <row r="120" spans="1:21" s="3" customFormat="1" x14ac:dyDescent="0.2">
      <c r="A120" s="1"/>
      <c r="B120" s="1"/>
      <c r="C120" s="1"/>
      <c r="D120" s="1"/>
      <c r="E120" s="1"/>
      <c r="F120" s="1"/>
      <c r="G120" s="1"/>
      <c r="H120" s="1"/>
      <c r="I120" s="1"/>
      <c r="J120" s="4"/>
      <c r="K120" s="5"/>
      <c r="L120" s="5"/>
      <c r="M120" s="5"/>
      <c r="T120" s="2"/>
      <c r="U120" s="1"/>
    </row>
    <row r="121" spans="1:21" s="3" customFormat="1" x14ac:dyDescent="0.2">
      <c r="A121" s="1"/>
      <c r="B121" s="1"/>
      <c r="C121" s="1"/>
      <c r="D121" s="1"/>
      <c r="E121" s="1"/>
      <c r="F121" s="1"/>
      <c r="G121" s="1"/>
      <c r="H121" s="1"/>
      <c r="I121" s="1"/>
      <c r="J121" s="4"/>
      <c r="K121" s="5"/>
      <c r="L121" s="5"/>
      <c r="M121" s="5"/>
      <c r="T121" s="2"/>
      <c r="U121" s="1"/>
    </row>
    <row r="122" spans="1:21" s="3" customFormat="1" x14ac:dyDescent="0.2">
      <c r="A122" s="1"/>
      <c r="B122" s="1"/>
      <c r="C122" s="1"/>
      <c r="D122" s="1"/>
      <c r="E122" s="1"/>
      <c r="F122" s="1"/>
      <c r="G122" s="1"/>
      <c r="H122" s="1"/>
      <c r="I122" s="1"/>
      <c r="J122" s="4"/>
      <c r="K122" s="5"/>
      <c r="L122" s="5"/>
      <c r="M122" s="5"/>
      <c r="T122" s="2"/>
      <c r="U122" s="1"/>
    </row>
    <row r="123" spans="1:21" s="3" customFormat="1" x14ac:dyDescent="0.2">
      <c r="A123" s="1"/>
      <c r="B123" s="1"/>
      <c r="C123" s="1"/>
      <c r="D123" s="1"/>
      <c r="E123" s="1"/>
      <c r="F123" s="1"/>
      <c r="G123" s="1"/>
      <c r="H123" s="1"/>
      <c r="I123" s="1"/>
      <c r="J123" s="4"/>
      <c r="K123" s="5"/>
      <c r="L123" s="5"/>
      <c r="M123" s="5"/>
      <c r="T123" s="2"/>
      <c r="U123" s="1"/>
    </row>
    <row r="124" spans="1:21" s="3" customFormat="1" x14ac:dyDescent="0.2">
      <c r="A124" s="1"/>
      <c r="B124" s="1"/>
      <c r="C124" s="1"/>
      <c r="D124" s="1"/>
      <c r="E124" s="1"/>
      <c r="F124" s="1"/>
      <c r="G124" s="1"/>
      <c r="H124" s="1"/>
      <c r="I124" s="1"/>
      <c r="J124" s="4"/>
      <c r="K124" s="5"/>
      <c r="L124" s="5"/>
      <c r="M124" s="5"/>
      <c r="T124" s="2"/>
      <c r="U124" s="1"/>
    </row>
    <row r="125" spans="1:21" s="3" customFormat="1" x14ac:dyDescent="0.2">
      <c r="A125" s="1"/>
      <c r="B125" s="1"/>
      <c r="C125" s="1"/>
      <c r="D125" s="1"/>
      <c r="E125" s="1"/>
      <c r="F125" s="1"/>
      <c r="G125" s="1"/>
      <c r="H125" s="1"/>
      <c r="I125" s="1"/>
      <c r="J125" s="4"/>
      <c r="K125" s="5"/>
      <c r="L125" s="5"/>
      <c r="M125" s="5"/>
      <c r="T125" s="2"/>
      <c r="U125" s="1"/>
    </row>
    <row r="126" spans="1:21" s="3" customFormat="1" x14ac:dyDescent="0.2">
      <c r="A126" s="1"/>
      <c r="B126" s="1"/>
      <c r="C126" s="1"/>
      <c r="D126" s="1"/>
      <c r="E126" s="1"/>
      <c r="F126" s="1"/>
      <c r="G126" s="1"/>
      <c r="H126" s="1"/>
      <c r="I126" s="1"/>
      <c r="J126" s="4"/>
      <c r="K126" s="5"/>
      <c r="L126" s="5"/>
      <c r="M126" s="5"/>
      <c r="T126" s="2"/>
      <c r="U126" s="1"/>
    </row>
    <row r="127" spans="1:21" s="3" customFormat="1" x14ac:dyDescent="0.2">
      <c r="A127" s="1"/>
      <c r="B127" s="1"/>
      <c r="C127" s="1"/>
      <c r="D127" s="1"/>
      <c r="E127" s="1"/>
      <c r="F127" s="1"/>
      <c r="G127" s="1"/>
      <c r="H127" s="1"/>
      <c r="I127" s="1"/>
      <c r="J127" s="4"/>
      <c r="K127" s="5"/>
      <c r="L127" s="5"/>
      <c r="M127" s="5"/>
      <c r="T127" s="2"/>
      <c r="U127" s="1"/>
    </row>
    <row r="128" spans="1:21" s="3" customFormat="1" x14ac:dyDescent="0.2">
      <c r="A128" s="1"/>
      <c r="B128" s="1"/>
      <c r="C128" s="1"/>
      <c r="D128" s="1"/>
      <c r="E128" s="1"/>
      <c r="F128" s="1"/>
      <c r="G128" s="1"/>
      <c r="H128" s="1"/>
      <c r="I128" s="1"/>
      <c r="J128" s="4"/>
      <c r="K128" s="5"/>
      <c r="L128" s="5"/>
      <c r="M128" s="5"/>
      <c r="T128" s="2"/>
      <c r="U128" s="1"/>
    </row>
    <row r="129" spans="1:21" s="3" customFormat="1" x14ac:dyDescent="0.2">
      <c r="A129" s="1"/>
      <c r="B129" s="1"/>
      <c r="C129" s="1"/>
      <c r="D129" s="1"/>
      <c r="E129" s="1"/>
      <c r="F129" s="1"/>
      <c r="G129" s="1"/>
      <c r="H129" s="1"/>
      <c r="I129" s="1"/>
      <c r="J129" s="4"/>
      <c r="K129" s="5"/>
      <c r="L129" s="5"/>
      <c r="M129" s="5"/>
      <c r="T129" s="2"/>
      <c r="U129" s="1"/>
    </row>
    <row r="130" spans="1:21" s="3" customFormat="1" x14ac:dyDescent="0.2">
      <c r="A130" s="1"/>
      <c r="B130" s="1"/>
      <c r="C130" s="1"/>
      <c r="D130" s="1"/>
      <c r="E130" s="1"/>
      <c r="F130" s="1"/>
      <c r="G130" s="1"/>
      <c r="H130" s="1"/>
      <c r="I130" s="1"/>
      <c r="J130" s="4"/>
      <c r="K130" s="5"/>
      <c r="L130" s="5"/>
      <c r="M130" s="5"/>
      <c r="T130" s="2"/>
      <c r="U130" s="1"/>
    </row>
    <row r="131" spans="1:21" s="3" customFormat="1" x14ac:dyDescent="0.2">
      <c r="A131" s="1"/>
      <c r="B131" s="1"/>
      <c r="C131" s="1"/>
      <c r="D131" s="1"/>
      <c r="E131" s="1"/>
      <c r="F131" s="1"/>
      <c r="G131" s="1"/>
      <c r="H131" s="1"/>
      <c r="I131" s="1"/>
      <c r="J131" s="4"/>
      <c r="K131" s="5"/>
      <c r="L131" s="5"/>
      <c r="M131" s="5"/>
      <c r="T131" s="2"/>
      <c r="U131" s="1"/>
    </row>
    <row r="132" spans="1:21" s="3" customFormat="1" x14ac:dyDescent="0.2">
      <c r="A132" s="1"/>
      <c r="B132" s="1"/>
      <c r="C132" s="1"/>
      <c r="D132" s="1"/>
      <c r="E132" s="1"/>
      <c r="F132" s="1"/>
      <c r="G132" s="1"/>
      <c r="H132" s="1"/>
      <c r="I132" s="1"/>
      <c r="J132" s="4"/>
      <c r="K132" s="5"/>
      <c r="L132" s="5"/>
      <c r="M132" s="5"/>
      <c r="T132" s="2"/>
      <c r="U132" s="1"/>
    </row>
    <row r="133" spans="1:21" s="3" customFormat="1" x14ac:dyDescent="0.2">
      <c r="A133" s="1"/>
      <c r="B133" s="1"/>
      <c r="C133" s="1"/>
      <c r="D133" s="1"/>
      <c r="E133" s="1"/>
      <c r="F133" s="1"/>
      <c r="G133" s="1"/>
      <c r="H133" s="1"/>
      <c r="I133" s="1"/>
      <c r="J133" s="4"/>
      <c r="K133" s="5"/>
      <c r="L133" s="5"/>
      <c r="M133" s="5"/>
      <c r="T133" s="2"/>
      <c r="U133" s="1"/>
    </row>
    <row r="134" spans="1:21" s="3" customFormat="1" x14ac:dyDescent="0.2">
      <c r="A134" s="1"/>
      <c r="B134" s="1"/>
      <c r="C134" s="1"/>
      <c r="D134" s="1"/>
      <c r="E134" s="1"/>
      <c r="F134" s="1"/>
      <c r="G134" s="1"/>
      <c r="H134" s="1"/>
      <c r="I134" s="1"/>
      <c r="J134" s="4"/>
      <c r="K134" s="5"/>
      <c r="L134" s="5"/>
      <c r="M134" s="5"/>
      <c r="T134" s="2"/>
      <c r="U134" s="1"/>
    </row>
    <row r="135" spans="1:21" s="3" customFormat="1" x14ac:dyDescent="0.2">
      <c r="A135" s="1"/>
      <c r="B135" s="1"/>
      <c r="C135" s="1"/>
      <c r="D135" s="1"/>
      <c r="E135" s="1"/>
      <c r="F135" s="1"/>
      <c r="G135" s="1"/>
      <c r="H135" s="1"/>
      <c r="I135" s="1"/>
      <c r="J135" s="4"/>
      <c r="K135" s="5"/>
      <c r="L135" s="5"/>
      <c r="M135" s="5"/>
      <c r="T135" s="2"/>
      <c r="U135" s="1"/>
    </row>
    <row r="136" spans="1:21" s="3" customFormat="1" x14ac:dyDescent="0.2">
      <c r="A136" s="1"/>
      <c r="B136" s="1"/>
      <c r="C136" s="1"/>
      <c r="D136" s="1"/>
      <c r="E136" s="1"/>
      <c r="F136" s="1"/>
      <c r="G136" s="1"/>
      <c r="H136" s="1"/>
      <c r="I136" s="1"/>
      <c r="J136" s="4"/>
      <c r="K136" s="5"/>
      <c r="L136" s="5"/>
      <c r="M136" s="5"/>
      <c r="T136" s="2"/>
      <c r="U136" s="1"/>
    </row>
  </sheetData>
  <mergeCells count="84">
    <mergeCell ref="B9:B20"/>
    <mergeCell ref="P42:P51"/>
    <mergeCell ref="S42:S51"/>
    <mergeCell ref="F45:F51"/>
    <mergeCell ref="J42:J51"/>
    <mergeCell ref="K42:K51"/>
    <mergeCell ref="L42:L51"/>
    <mergeCell ref="M42:M51"/>
    <mergeCell ref="N42:N51"/>
    <mergeCell ref="O42:O51"/>
    <mergeCell ref="P33:P41"/>
    <mergeCell ref="S33:S41"/>
    <mergeCell ref="F36:F40"/>
    <mergeCell ref="H42:H51"/>
    <mergeCell ref="I42:I51"/>
    <mergeCell ref="J33:J41"/>
    <mergeCell ref="A42:A51"/>
    <mergeCell ref="B42:B51"/>
    <mergeCell ref="C42:C51"/>
    <mergeCell ref="F42:F44"/>
    <mergeCell ref="G42:G51"/>
    <mergeCell ref="P21:P32"/>
    <mergeCell ref="S21:S32"/>
    <mergeCell ref="A33:A41"/>
    <mergeCell ref="I21:I32"/>
    <mergeCell ref="J21:J32"/>
    <mergeCell ref="K21:K32"/>
    <mergeCell ref="L21:L32"/>
    <mergeCell ref="M21:M32"/>
    <mergeCell ref="N21:N32"/>
    <mergeCell ref="A21:A32"/>
    <mergeCell ref="B21:B32"/>
    <mergeCell ref="C21:C32"/>
    <mergeCell ref="G21:G32"/>
    <mergeCell ref="B33:B41"/>
    <mergeCell ref="C33:C41"/>
    <mergeCell ref="F21:F23"/>
    <mergeCell ref="F24:F31"/>
    <mergeCell ref="I33:I41"/>
    <mergeCell ref="H21:H32"/>
    <mergeCell ref="O21:O32"/>
    <mergeCell ref="F33:F35"/>
    <mergeCell ref="G33:G41"/>
    <mergeCell ref="H33:H41"/>
    <mergeCell ref="K33:K41"/>
    <mergeCell ref="L33:L41"/>
    <mergeCell ref="M33:M41"/>
    <mergeCell ref="N33:N41"/>
    <mergeCell ref="O33:O41"/>
    <mergeCell ref="N9:N20"/>
    <mergeCell ref="O9:O20"/>
    <mergeCell ref="P9:P20"/>
    <mergeCell ref="S9:S20"/>
    <mergeCell ref="F9:F11"/>
    <mergeCell ref="F12:F17"/>
    <mergeCell ref="T6:T7"/>
    <mergeCell ref="A9:A20"/>
    <mergeCell ref="C9:C20"/>
    <mergeCell ref="G9:G20"/>
    <mergeCell ref="H9:H20"/>
    <mergeCell ref="I9:I20"/>
    <mergeCell ref="J9:J20"/>
    <mergeCell ref="K9:K20"/>
    <mergeCell ref="L9:L20"/>
    <mergeCell ref="K6:K7"/>
    <mergeCell ref="L6:L7"/>
    <mergeCell ref="M6:M7"/>
    <mergeCell ref="N6:N7"/>
    <mergeCell ref="O6:O7"/>
    <mergeCell ref="P6:R6"/>
    <mergeCell ref="M9:M20"/>
    <mergeCell ref="A8:H8"/>
    <mergeCell ref="A5:S5"/>
    <mergeCell ref="A6:A7"/>
    <mergeCell ref="B6:B7"/>
    <mergeCell ref="C6:C7"/>
    <mergeCell ref="D6:D7"/>
    <mergeCell ref="E6:E7"/>
    <mergeCell ref="G6:G7"/>
    <mergeCell ref="H6:H7"/>
    <mergeCell ref="I6:I7"/>
    <mergeCell ref="J6:J7"/>
    <mergeCell ref="F6:F7"/>
    <mergeCell ref="S6:S7"/>
  </mergeCells>
  <pageMargins left="0.70866141732283472" right="0.70866141732283472" top="0.78740157480314965" bottom="0.78740157480314965" header="0.31496062992125984" footer="0.31496062992125984"/>
  <pageSetup paperSize="9" scale="49" firstPageNumber="134" fitToHeight="0" orientation="landscape" cellComments="asDisplayed" useFirstPageNumber="1" r:id="rId1"/>
  <headerFooter>
    <oddFooter>&amp;L&amp;"Arial,Kurzíva"Zastupitelstvo Olomouckého kraje 18-12-2017
6. - Rozpočet Olomouckého kraje 2018 - návrh rozpočtu
Příloha č. 5b) Projekty spolufinancované z evropských fondů a národních fondů&amp;R&amp;"Arial,Kurzíva"Strana &amp;P (celkem 171)</oddFooter>
  </headerFooter>
  <rowBreaks count="1" manualBreakCount="1">
    <brk id="32"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A127"/>
  <sheetViews>
    <sheetView showGridLines="0" view="pageBreakPreview" zoomScale="80" zoomScaleNormal="63" zoomScaleSheetLayoutView="80" workbookViewId="0">
      <pane ySplit="7" topLeftCell="A8" activePane="bottomLeft" state="frozenSplit"/>
      <selection pane="bottomLeft"/>
    </sheetView>
  </sheetViews>
  <sheetFormatPr defaultColWidth="9.140625" defaultRowHeight="12.75" outlineLevelCol="1" x14ac:dyDescent="0.2"/>
  <cols>
    <col min="1" max="1" width="5.42578125" style="1" customWidth="1"/>
    <col min="2" max="2" width="5.7109375" style="1" hidden="1" customWidth="1"/>
    <col min="3" max="3" width="7.7109375" style="1" hidden="1" customWidth="1" outlineLevel="1"/>
    <col min="4" max="4" width="7.28515625" style="1" hidden="1" customWidth="1" outlineLevel="1"/>
    <col min="5" max="5" width="7.28515625" style="1" customWidth="1" outlineLevel="1"/>
    <col min="6" max="6" width="17.85546875" style="1" hidden="1" customWidth="1" outlineLevel="1"/>
    <col min="7" max="7" width="70.7109375" style="1" customWidth="1" collapsed="1"/>
    <col min="8" max="8" width="70.7109375" style="1" customWidth="1"/>
    <col min="9" max="9" width="7.140625" style="1" customWidth="1"/>
    <col min="10" max="10" width="14.7109375" style="4" customWidth="1"/>
    <col min="11" max="12" width="15" style="3" customWidth="1"/>
    <col min="13" max="13" width="14.85546875" style="3" customWidth="1"/>
    <col min="14" max="14" width="12.5703125" style="3" customWidth="1"/>
    <col min="15" max="15" width="14.7109375" style="3" customWidth="1"/>
    <col min="16" max="16" width="14.28515625" style="3" customWidth="1"/>
    <col min="17" max="17" width="16.7109375" style="3" customWidth="1"/>
    <col min="18" max="18" width="13.140625" style="3" hidden="1" customWidth="1"/>
    <col min="19" max="19" width="8.7109375" style="3" hidden="1" customWidth="1"/>
    <col min="20" max="20" width="14.85546875" style="3" customWidth="1"/>
    <col min="21" max="22" width="14.85546875" style="3" hidden="1" customWidth="1"/>
    <col min="23" max="23" width="14.42578125" style="3" customWidth="1"/>
    <col min="24" max="24" width="25" style="2" hidden="1" customWidth="1"/>
    <col min="25" max="26" width="9.140625" style="1"/>
    <col min="27" max="27" width="15.42578125" style="1" hidden="1" customWidth="1"/>
    <col min="28" max="16384" width="9.140625" style="1"/>
  </cols>
  <sheetData>
    <row r="1" spans="1:27" ht="18" x14ac:dyDescent="0.25">
      <c r="A1" s="164" t="s">
        <v>321</v>
      </c>
      <c r="B1" s="165"/>
      <c r="C1" s="165"/>
      <c r="D1" s="165"/>
      <c r="E1" s="165"/>
      <c r="F1" s="166"/>
      <c r="G1" s="167"/>
      <c r="H1" s="168"/>
      <c r="I1" s="165"/>
      <c r="K1" s="169"/>
      <c r="N1" s="170"/>
      <c r="O1" s="170"/>
      <c r="Q1" s="170"/>
      <c r="R1" s="170"/>
      <c r="S1" s="170"/>
      <c r="T1" s="38"/>
      <c r="U1" s="35"/>
      <c r="V1" s="1"/>
      <c r="W1" s="1"/>
      <c r="X1" s="1"/>
    </row>
    <row r="2" spans="1:27" ht="15.75" x14ac:dyDescent="0.25">
      <c r="A2" s="253" t="s">
        <v>274</v>
      </c>
      <c r="B2" s="171"/>
      <c r="D2" s="171"/>
      <c r="E2" s="171"/>
      <c r="F2" s="172"/>
      <c r="G2" s="252" t="s">
        <v>21</v>
      </c>
      <c r="H2" s="173" t="s">
        <v>322</v>
      </c>
      <c r="I2" s="175"/>
      <c r="K2" s="169"/>
      <c r="N2" s="37"/>
      <c r="O2" s="37"/>
      <c r="Q2" s="37"/>
      <c r="R2" s="37"/>
      <c r="S2" s="37"/>
      <c r="T2" s="36"/>
      <c r="U2" s="35"/>
      <c r="V2" s="1"/>
      <c r="W2" s="1"/>
      <c r="X2" s="1"/>
    </row>
    <row r="3" spans="1:27" ht="15.75" x14ac:dyDescent="0.25">
      <c r="A3" s="124"/>
      <c r="B3" s="171"/>
      <c r="D3" s="171"/>
      <c r="E3" s="171"/>
      <c r="F3" s="172"/>
      <c r="G3" s="176" t="s">
        <v>20</v>
      </c>
      <c r="H3" s="174"/>
      <c r="I3" s="175"/>
      <c r="K3" s="169"/>
      <c r="N3" s="37"/>
      <c r="O3" s="37"/>
      <c r="Q3" s="37"/>
      <c r="R3" s="37"/>
      <c r="S3" s="37"/>
      <c r="T3" s="36"/>
      <c r="U3" s="35"/>
      <c r="V3" s="1"/>
      <c r="W3" s="1"/>
      <c r="X3" s="1"/>
    </row>
    <row r="4" spans="1:27" ht="17.25" customHeight="1" x14ac:dyDescent="0.2">
      <c r="A4" s="89"/>
      <c r="B4" s="89"/>
      <c r="C4" s="89"/>
      <c r="D4" s="89"/>
      <c r="E4" s="89"/>
      <c r="F4" s="89"/>
      <c r="G4" s="89"/>
      <c r="H4" s="89"/>
      <c r="I4" s="89"/>
      <c r="J4" s="89"/>
      <c r="K4" s="89"/>
      <c r="L4" s="90"/>
      <c r="M4" s="89"/>
      <c r="N4" s="90"/>
      <c r="O4" s="89"/>
      <c r="P4" s="89"/>
      <c r="Q4" s="89"/>
      <c r="R4" s="89"/>
      <c r="S4" s="89"/>
      <c r="T4" s="89"/>
      <c r="U4" s="89"/>
      <c r="V4" s="89"/>
      <c r="W4" s="91" t="s">
        <v>72</v>
      </c>
      <c r="X4" s="91"/>
    </row>
    <row r="5" spans="1:27" ht="25.5" customHeight="1" x14ac:dyDescent="0.2">
      <c r="A5" s="358" t="s">
        <v>382</v>
      </c>
      <c r="B5" s="359"/>
      <c r="C5" s="359"/>
      <c r="D5" s="359"/>
      <c r="E5" s="359"/>
      <c r="F5" s="359"/>
      <c r="G5" s="359"/>
      <c r="H5" s="359"/>
      <c r="I5" s="359"/>
      <c r="J5" s="359"/>
      <c r="K5" s="359"/>
      <c r="L5" s="359"/>
      <c r="M5" s="359"/>
      <c r="N5" s="359"/>
      <c r="O5" s="359"/>
      <c r="P5" s="359"/>
      <c r="Q5" s="359"/>
      <c r="R5" s="359"/>
      <c r="S5" s="359"/>
      <c r="T5" s="359"/>
      <c r="U5" s="359"/>
      <c r="V5" s="359"/>
      <c r="W5" s="359"/>
      <c r="X5" s="312"/>
    </row>
    <row r="6" spans="1:27" ht="25.5" customHeight="1" x14ac:dyDescent="0.2">
      <c r="A6" s="360" t="s">
        <v>381</v>
      </c>
      <c r="B6" s="360" t="s">
        <v>18</v>
      </c>
      <c r="C6" s="361" t="s">
        <v>16</v>
      </c>
      <c r="D6" s="361" t="s">
        <v>15</v>
      </c>
      <c r="E6" s="362" t="s">
        <v>253</v>
      </c>
      <c r="F6" s="361" t="s">
        <v>17</v>
      </c>
      <c r="G6" s="361" t="s">
        <v>14</v>
      </c>
      <c r="H6" s="350" t="s">
        <v>13</v>
      </c>
      <c r="I6" s="364" t="s">
        <v>12</v>
      </c>
      <c r="J6" s="350" t="s">
        <v>11</v>
      </c>
      <c r="K6" s="350" t="s">
        <v>10</v>
      </c>
      <c r="L6" s="351" t="s">
        <v>9</v>
      </c>
      <c r="M6" s="351" t="s">
        <v>8</v>
      </c>
      <c r="N6" s="350" t="s">
        <v>7</v>
      </c>
      <c r="O6" s="353" t="s">
        <v>155</v>
      </c>
      <c r="P6" s="354" t="s">
        <v>5</v>
      </c>
      <c r="Q6" s="354" t="s">
        <v>225</v>
      </c>
      <c r="R6" s="334"/>
      <c r="S6" s="334"/>
      <c r="T6" s="356" t="s">
        <v>431</v>
      </c>
      <c r="U6" s="332"/>
      <c r="V6" s="333"/>
      <c r="W6" s="353" t="s">
        <v>167</v>
      </c>
      <c r="X6" s="349" t="s">
        <v>6</v>
      </c>
    </row>
    <row r="7" spans="1:27" ht="64.5" customHeight="1" x14ac:dyDescent="0.2">
      <c r="A7" s="360"/>
      <c r="B7" s="360"/>
      <c r="C7" s="361"/>
      <c r="D7" s="361"/>
      <c r="E7" s="363"/>
      <c r="F7" s="361"/>
      <c r="G7" s="361"/>
      <c r="H7" s="350"/>
      <c r="I7" s="364"/>
      <c r="J7" s="350"/>
      <c r="K7" s="350"/>
      <c r="L7" s="352"/>
      <c r="M7" s="352"/>
      <c r="N7" s="350"/>
      <c r="O7" s="353"/>
      <c r="P7" s="355"/>
      <c r="Q7" s="355"/>
      <c r="R7" s="224" t="s">
        <v>163</v>
      </c>
      <c r="S7" s="224" t="s">
        <v>164</v>
      </c>
      <c r="T7" s="357"/>
      <c r="U7" s="224" t="s">
        <v>177</v>
      </c>
      <c r="V7" s="224" t="s">
        <v>176</v>
      </c>
      <c r="W7" s="353"/>
      <c r="X7" s="349"/>
    </row>
    <row r="8" spans="1:27" s="30" customFormat="1" ht="25.5" customHeight="1" x14ac:dyDescent="0.3">
      <c r="A8" s="103" t="s">
        <v>3</v>
      </c>
      <c r="B8" s="104"/>
      <c r="C8" s="104"/>
      <c r="D8" s="104"/>
      <c r="E8" s="104"/>
      <c r="F8" s="104"/>
      <c r="G8" s="104"/>
      <c r="H8" s="104"/>
      <c r="I8" s="104"/>
      <c r="J8" s="104"/>
      <c r="K8" s="95">
        <f>SUM(K9:K32)</f>
        <v>419643</v>
      </c>
      <c r="L8" s="95">
        <f>SUM(L9:L32)</f>
        <v>196741</v>
      </c>
      <c r="M8" s="95">
        <f>SUM(M9:M32)</f>
        <v>222902</v>
      </c>
      <c r="N8" s="95"/>
      <c r="O8" s="95">
        <f t="shared" ref="O8:W8" si="0">SUM(O9:O32)</f>
        <v>12020</v>
      </c>
      <c r="P8" s="95">
        <f t="shared" si="0"/>
        <v>300539</v>
      </c>
      <c r="Q8" s="95">
        <f t="shared" si="0"/>
        <v>163038</v>
      </c>
      <c r="R8" s="95">
        <f t="shared" si="0"/>
        <v>156758</v>
      </c>
      <c r="S8" s="95">
        <f t="shared" si="0"/>
        <v>6280</v>
      </c>
      <c r="T8" s="95">
        <f t="shared" si="0"/>
        <v>137501</v>
      </c>
      <c r="U8" s="95">
        <f t="shared" si="0"/>
        <v>71451</v>
      </c>
      <c r="V8" s="95">
        <f t="shared" si="0"/>
        <v>66050</v>
      </c>
      <c r="W8" s="95">
        <f t="shared" si="0"/>
        <v>107084</v>
      </c>
      <c r="X8" s="54"/>
    </row>
    <row r="9" spans="1:27" ht="45" x14ac:dyDescent="0.2">
      <c r="A9" s="306">
        <v>1</v>
      </c>
      <c r="B9" s="25" t="s">
        <v>33</v>
      </c>
      <c r="C9" s="25">
        <v>3123</v>
      </c>
      <c r="D9" s="25">
        <v>6121</v>
      </c>
      <c r="E9" s="219">
        <v>61</v>
      </c>
      <c r="F9" s="47">
        <v>60001100876</v>
      </c>
      <c r="G9" s="46" t="s">
        <v>48</v>
      </c>
      <c r="H9" s="81" t="s">
        <v>47</v>
      </c>
      <c r="I9" s="45" t="s">
        <v>23</v>
      </c>
      <c r="J9" s="45" t="s">
        <v>2</v>
      </c>
      <c r="K9" s="50">
        <v>38357</v>
      </c>
      <c r="L9" s="50">
        <v>14061</v>
      </c>
      <c r="M9" s="50">
        <f>K9-L9</f>
        <v>24296</v>
      </c>
      <c r="N9" s="48" t="s">
        <v>22</v>
      </c>
      <c r="O9" s="40">
        <v>5501</v>
      </c>
      <c r="P9" s="41">
        <f t="shared" ref="P9:P18" si="1">Q9+T9</f>
        <v>32856</v>
      </c>
      <c r="Q9" s="40">
        <f t="shared" ref="Q9:Q32" si="2">SUM(R9:S9)</f>
        <v>14061</v>
      </c>
      <c r="R9" s="98">
        <v>14061</v>
      </c>
      <c r="S9" s="98"/>
      <c r="T9" s="311">
        <f t="shared" ref="T9:T32" si="3">SUM(U9:V9)</f>
        <v>18795</v>
      </c>
      <c r="U9" s="39">
        <v>18673</v>
      </c>
      <c r="V9" s="39">
        <v>122</v>
      </c>
      <c r="W9" s="39">
        <f t="shared" ref="W9:W32" si="4">K9-O9-P9</f>
        <v>0</v>
      </c>
      <c r="X9" s="27"/>
      <c r="AA9" s="98">
        <v>14755</v>
      </c>
    </row>
    <row r="10" spans="1:27" ht="57" customHeight="1" x14ac:dyDescent="0.2">
      <c r="A10" s="306">
        <v>2</v>
      </c>
      <c r="B10" s="301" t="s">
        <v>30</v>
      </c>
      <c r="C10" s="301">
        <v>3122</v>
      </c>
      <c r="D10" s="301">
        <v>6121</v>
      </c>
      <c r="E10" s="301">
        <v>61</v>
      </c>
      <c r="F10" s="299">
        <v>60001101113</v>
      </c>
      <c r="G10" s="52" t="s">
        <v>354</v>
      </c>
      <c r="H10" s="302" t="s">
        <v>355</v>
      </c>
      <c r="I10" s="28" t="s">
        <v>32</v>
      </c>
      <c r="J10" s="45" t="s">
        <v>2</v>
      </c>
      <c r="K10" s="300">
        <f>23788+418</f>
        <v>24206</v>
      </c>
      <c r="L10" s="300">
        <f>15372-8149</f>
        <v>7223</v>
      </c>
      <c r="M10" s="300">
        <f>K10-L10</f>
        <v>16983</v>
      </c>
      <c r="N10" s="48">
        <v>2019</v>
      </c>
      <c r="O10" s="40">
        <v>418</v>
      </c>
      <c r="P10" s="303">
        <f>Q10+T10</f>
        <v>50</v>
      </c>
      <c r="Q10" s="40">
        <f t="shared" si="2"/>
        <v>0</v>
      </c>
      <c r="R10" s="40">
        <v>0</v>
      </c>
      <c r="S10" s="40"/>
      <c r="T10" s="304">
        <f t="shared" ref="T10" si="5">SUM(U10:V10)</f>
        <v>50</v>
      </c>
      <c r="U10" s="304">
        <v>50</v>
      </c>
      <c r="V10" s="304">
        <v>0</v>
      </c>
      <c r="W10" s="304">
        <f t="shared" si="4"/>
        <v>23738</v>
      </c>
      <c r="X10" s="27"/>
      <c r="AA10" s="98">
        <v>11896</v>
      </c>
    </row>
    <row r="11" spans="1:27" ht="66.75" customHeight="1" x14ac:dyDescent="0.2">
      <c r="A11" s="301">
        <v>3</v>
      </c>
      <c r="B11" s="301" t="s">
        <v>30</v>
      </c>
      <c r="C11" s="301">
        <v>3122</v>
      </c>
      <c r="D11" s="301">
        <v>6121</v>
      </c>
      <c r="E11" s="301">
        <v>61</v>
      </c>
      <c r="F11" s="299">
        <v>60001101251</v>
      </c>
      <c r="G11" s="52" t="s">
        <v>356</v>
      </c>
      <c r="H11" s="302" t="s">
        <v>357</v>
      </c>
      <c r="I11" s="28" t="s">
        <v>32</v>
      </c>
      <c r="J11" s="45" t="s">
        <v>2</v>
      </c>
      <c r="K11" s="300">
        <v>11641</v>
      </c>
      <c r="L11" s="300">
        <v>8149</v>
      </c>
      <c r="M11" s="300">
        <f>K11-L11</f>
        <v>3492</v>
      </c>
      <c r="N11" s="48">
        <v>2018</v>
      </c>
      <c r="O11" s="40">
        <v>0</v>
      </c>
      <c r="P11" s="303">
        <f>Q11+T11</f>
        <v>11641</v>
      </c>
      <c r="Q11" s="40">
        <f t="shared" si="2"/>
        <v>8149</v>
      </c>
      <c r="R11" s="40">
        <v>8149</v>
      </c>
      <c r="S11" s="40"/>
      <c r="T11" s="304">
        <f t="shared" ref="T11" si="6">SUM(U11:V11)</f>
        <v>3492</v>
      </c>
      <c r="U11" s="304">
        <v>3492</v>
      </c>
      <c r="V11" s="304">
        <v>0</v>
      </c>
      <c r="W11" s="304">
        <f t="shared" si="4"/>
        <v>0</v>
      </c>
      <c r="X11" s="27"/>
      <c r="AA11" s="98">
        <v>11896</v>
      </c>
    </row>
    <row r="12" spans="1:27" ht="47.25" x14ac:dyDescent="0.2">
      <c r="A12" s="325">
        <v>4</v>
      </c>
      <c r="B12" s="301" t="s">
        <v>29</v>
      </c>
      <c r="C12" s="301"/>
      <c r="D12" s="301">
        <v>6121</v>
      </c>
      <c r="E12" s="301">
        <v>61</v>
      </c>
      <c r="F12" s="299">
        <v>60001100700</v>
      </c>
      <c r="G12" s="46" t="s">
        <v>139</v>
      </c>
      <c r="H12" s="302" t="s">
        <v>140</v>
      </c>
      <c r="I12" s="28" t="s">
        <v>95</v>
      </c>
      <c r="J12" s="45" t="s">
        <v>2</v>
      </c>
      <c r="K12" s="300">
        <v>6290</v>
      </c>
      <c r="L12" s="300">
        <v>2516</v>
      </c>
      <c r="M12" s="300">
        <v>3774</v>
      </c>
      <c r="N12" s="48">
        <v>2018</v>
      </c>
      <c r="O12" s="40">
        <v>136</v>
      </c>
      <c r="P12" s="303">
        <f>Q12+T12</f>
        <v>6154</v>
      </c>
      <c r="Q12" s="40">
        <f t="shared" si="2"/>
        <v>2516</v>
      </c>
      <c r="R12" s="40">
        <v>2516</v>
      </c>
      <c r="S12" s="40"/>
      <c r="T12" s="304">
        <f t="shared" si="3"/>
        <v>3638</v>
      </c>
      <c r="U12" s="304">
        <f>3774-136</f>
        <v>3638</v>
      </c>
      <c r="V12" s="304">
        <v>0</v>
      </c>
      <c r="W12" s="304">
        <f t="shared" si="4"/>
        <v>0</v>
      </c>
      <c r="X12" s="27"/>
    </row>
    <row r="13" spans="1:27" ht="31.5" x14ac:dyDescent="0.2">
      <c r="A13" s="325">
        <v>5</v>
      </c>
      <c r="B13" s="301" t="s">
        <v>33</v>
      </c>
      <c r="C13" s="301">
        <v>3122</v>
      </c>
      <c r="D13" s="301">
        <v>6121</v>
      </c>
      <c r="E13" s="301">
        <v>61</v>
      </c>
      <c r="F13" s="299">
        <v>60001101018</v>
      </c>
      <c r="G13" s="46" t="s">
        <v>358</v>
      </c>
      <c r="H13" s="302" t="s">
        <v>359</v>
      </c>
      <c r="I13" s="28"/>
      <c r="J13" s="45" t="s">
        <v>2</v>
      </c>
      <c r="K13" s="300">
        <f>7222</f>
        <v>7222</v>
      </c>
      <c r="L13" s="300">
        <v>2070</v>
      </c>
      <c r="M13" s="300">
        <f t="shared" ref="M13:M28" si="7">K13-L13</f>
        <v>5152</v>
      </c>
      <c r="N13" s="48">
        <v>2018</v>
      </c>
      <c r="O13" s="40">
        <v>235</v>
      </c>
      <c r="P13" s="303">
        <f t="shared" si="1"/>
        <v>6987</v>
      </c>
      <c r="Q13" s="40">
        <f t="shared" si="2"/>
        <v>2070</v>
      </c>
      <c r="R13" s="40">
        <v>2070</v>
      </c>
      <c r="S13" s="40"/>
      <c r="T13" s="304">
        <f t="shared" ref="T13" si="8">SUM(U13:V13)</f>
        <v>4917</v>
      </c>
      <c r="U13" s="304">
        <f>2070-235</f>
        <v>1835</v>
      </c>
      <c r="V13" s="304">
        <v>3082</v>
      </c>
      <c r="W13" s="304">
        <f t="shared" si="4"/>
        <v>0</v>
      </c>
      <c r="X13" s="27"/>
    </row>
    <row r="14" spans="1:27" ht="31.5" x14ac:dyDescent="0.2">
      <c r="A14" s="324">
        <v>6</v>
      </c>
      <c r="B14" s="301" t="s">
        <v>33</v>
      </c>
      <c r="C14" s="301">
        <v>3122</v>
      </c>
      <c r="D14" s="301">
        <v>6121</v>
      </c>
      <c r="E14" s="301">
        <v>61</v>
      </c>
      <c r="F14" s="299">
        <v>60001101252</v>
      </c>
      <c r="G14" s="46" t="s">
        <v>360</v>
      </c>
      <c r="H14" s="302" t="s">
        <v>361</v>
      </c>
      <c r="I14" s="28"/>
      <c r="J14" s="45" t="s">
        <v>2</v>
      </c>
      <c r="K14" s="300">
        <v>2822</v>
      </c>
      <c r="L14" s="300">
        <v>1975</v>
      </c>
      <c r="M14" s="300">
        <f t="shared" si="7"/>
        <v>847</v>
      </c>
      <c r="N14" s="48">
        <v>2018</v>
      </c>
      <c r="O14" s="40">
        <v>0</v>
      </c>
      <c r="P14" s="303">
        <f t="shared" si="1"/>
        <v>2822</v>
      </c>
      <c r="Q14" s="40">
        <f t="shared" si="2"/>
        <v>1975</v>
      </c>
      <c r="R14" s="40">
        <v>1975</v>
      </c>
      <c r="S14" s="40"/>
      <c r="T14" s="304">
        <f t="shared" ref="T14" si="9">SUM(U14:V14)</f>
        <v>847</v>
      </c>
      <c r="U14" s="304">
        <v>847</v>
      </c>
      <c r="V14" s="304"/>
      <c r="W14" s="304">
        <f t="shared" si="4"/>
        <v>0</v>
      </c>
      <c r="X14" s="27"/>
    </row>
    <row r="15" spans="1:27" ht="42.75" customHeight="1" x14ac:dyDescent="0.2">
      <c r="A15" s="325">
        <v>7</v>
      </c>
      <c r="B15" s="306" t="s">
        <v>33</v>
      </c>
      <c r="C15" s="306">
        <v>3122</v>
      </c>
      <c r="D15" s="306">
        <v>6121</v>
      </c>
      <c r="E15" s="306">
        <v>61</v>
      </c>
      <c r="F15" s="307">
        <v>60001101019</v>
      </c>
      <c r="G15" s="46" t="s">
        <v>141</v>
      </c>
      <c r="H15" s="308" t="s">
        <v>414</v>
      </c>
      <c r="I15" s="45"/>
      <c r="J15" s="45" t="s">
        <v>2</v>
      </c>
      <c r="K15" s="305">
        <v>18139</v>
      </c>
      <c r="L15" s="305">
        <v>4174</v>
      </c>
      <c r="M15" s="305">
        <f t="shared" si="7"/>
        <v>13965</v>
      </c>
      <c r="N15" s="48">
        <v>2018</v>
      </c>
      <c r="O15" s="40">
        <v>256</v>
      </c>
      <c r="P15" s="303">
        <f t="shared" si="1"/>
        <v>17883</v>
      </c>
      <c r="Q15" s="40">
        <f t="shared" si="2"/>
        <v>4174</v>
      </c>
      <c r="R15" s="40">
        <v>4174</v>
      </c>
      <c r="S15" s="40"/>
      <c r="T15" s="304">
        <f t="shared" si="3"/>
        <v>13709</v>
      </c>
      <c r="U15" s="304">
        <v>4174</v>
      </c>
      <c r="V15" s="304">
        <f>9790-255</f>
        <v>9535</v>
      </c>
      <c r="W15" s="304">
        <f t="shared" si="4"/>
        <v>0</v>
      </c>
      <c r="X15" s="27"/>
    </row>
    <row r="16" spans="1:27" ht="86.25" customHeight="1" x14ac:dyDescent="0.2">
      <c r="A16" s="325">
        <v>8</v>
      </c>
      <c r="B16" s="301" t="s">
        <v>29</v>
      </c>
      <c r="C16" s="301">
        <v>3122</v>
      </c>
      <c r="D16" s="301">
        <v>6121</v>
      </c>
      <c r="E16" s="301">
        <v>61</v>
      </c>
      <c r="F16" s="299">
        <v>60001101022</v>
      </c>
      <c r="G16" s="52" t="s">
        <v>362</v>
      </c>
      <c r="H16" s="302" t="s">
        <v>415</v>
      </c>
      <c r="I16" s="28" t="s">
        <v>23</v>
      </c>
      <c r="J16" s="45" t="s">
        <v>2</v>
      </c>
      <c r="K16" s="300">
        <f>37008+370</f>
        <v>37378</v>
      </c>
      <c r="L16" s="300">
        <v>8718</v>
      </c>
      <c r="M16" s="300">
        <f t="shared" si="7"/>
        <v>28660</v>
      </c>
      <c r="N16" s="48">
        <v>2019</v>
      </c>
      <c r="O16" s="40">
        <v>370</v>
      </c>
      <c r="P16" s="303">
        <f t="shared" si="1"/>
        <v>50</v>
      </c>
      <c r="Q16" s="40">
        <f t="shared" si="2"/>
        <v>0</v>
      </c>
      <c r="R16" s="40"/>
      <c r="S16" s="40"/>
      <c r="T16" s="304">
        <f t="shared" ref="T16" si="10">SUM(U16:V16)</f>
        <v>50</v>
      </c>
      <c r="U16" s="304">
        <v>50</v>
      </c>
      <c r="V16" s="304">
        <v>0</v>
      </c>
      <c r="W16" s="304">
        <f t="shared" si="4"/>
        <v>36958</v>
      </c>
      <c r="X16" s="27"/>
    </row>
    <row r="17" spans="1:24" ht="86.25" customHeight="1" x14ac:dyDescent="0.2">
      <c r="A17" s="324">
        <v>9</v>
      </c>
      <c r="B17" s="301" t="s">
        <v>29</v>
      </c>
      <c r="C17" s="301">
        <v>3122</v>
      </c>
      <c r="D17" s="301">
        <v>6121</v>
      </c>
      <c r="E17" s="301">
        <v>61</v>
      </c>
      <c r="F17" s="299">
        <v>60001101253</v>
      </c>
      <c r="G17" s="52" t="s">
        <v>363</v>
      </c>
      <c r="H17" s="302" t="s">
        <v>415</v>
      </c>
      <c r="I17" s="28" t="s">
        <v>23</v>
      </c>
      <c r="J17" s="45" t="s">
        <v>2</v>
      </c>
      <c r="K17" s="300">
        <v>10539</v>
      </c>
      <c r="L17" s="300">
        <v>7377</v>
      </c>
      <c r="M17" s="300">
        <f t="shared" si="7"/>
        <v>3162</v>
      </c>
      <c r="N17" s="48">
        <v>2018</v>
      </c>
      <c r="O17" s="40">
        <v>0</v>
      </c>
      <c r="P17" s="303">
        <f t="shared" si="1"/>
        <v>10539</v>
      </c>
      <c r="Q17" s="40">
        <f t="shared" si="2"/>
        <v>7377</v>
      </c>
      <c r="R17" s="40">
        <v>7377</v>
      </c>
      <c r="S17" s="40"/>
      <c r="T17" s="304">
        <f t="shared" ref="T17" si="11">SUM(U17:V17)</f>
        <v>3162</v>
      </c>
      <c r="U17" s="304">
        <v>3162</v>
      </c>
      <c r="V17" s="304">
        <v>0</v>
      </c>
      <c r="W17" s="304"/>
      <c r="X17" s="27"/>
    </row>
    <row r="18" spans="1:24" ht="105.75" customHeight="1" x14ac:dyDescent="0.2">
      <c r="A18" s="325">
        <v>10</v>
      </c>
      <c r="B18" s="301" t="s">
        <v>29</v>
      </c>
      <c r="C18" s="301" t="s">
        <v>46</v>
      </c>
      <c r="D18" s="301" t="s">
        <v>39</v>
      </c>
      <c r="E18" s="301">
        <v>61</v>
      </c>
      <c r="F18" s="299">
        <v>60001101050</v>
      </c>
      <c r="G18" s="43" t="s">
        <v>45</v>
      </c>
      <c r="H18" s="79" t="s">
        <v>44</v>
      </c>
      <c r="I18" s="28"/>
      <c r="J18" s="45" t="s">
        <v>2</v>
      </c>
      <c r="K18" s="300">
        <v>11537</v>
      </c>
      <c r="L18" s="300">
        <v>4314</v>
      </c>
      <c r="M18" s="300">
        <f t="shared" si="7"/>
        <v>7223</v>
      </c>
      <c r="N18" s="48">
        <v>2018</v>
      </c>
      <c r="O18" s="40">
        <v>324</v>
      </c>
      <c r="P18" s="303">
        <f t="shared" si="1"/>
        <v>11213</v>
      </c>
      <c r="Q18" s="40">
        <f t="shared" si="2"/>
        <v>4314</v>
      </c>
      <c r="R18" s="40">
        <v>4314</v>
      </c>
      <c r="S18" s="40"/>
      <c r="T18" s="304">
        <f t="shared" si="3"/>
        <v>6899</v>
      </c>
      <c r="U18" s="304">
        <v>6470</v>
      </c>
      <c r="V18" s="304">
        <f>753-324</f>
        <v>429</v>
      </c>
      <c r="W18" s="304">
        <f t="shared" si="4"/>
        <v>0</v>
      </c>
      <c r="X18" s="27"/>
    </row>
    <row r="19" spans="1:24" ht="74.25" customHeight="1" x14ac:dyDescent="0.2">
      <c r="A19" s="325">
        <v>11</v>
      </c>
      <c r="B19" s="301" t="s">
        <v>29</v>
      </c>
      <c r="C19" s="301">
        <v>3114</v>
      </c>
      <c r="D19" s="301" t="s">
        <v>39</v>
      </c>
      <c r="E19" s="301">
        <v>61</v>
      </c>
      <c r="F19" s="299">
        <v>60001101056</v>
      </c>
      <c r="G19" s="43" t="s">
        <v>364</v>
      </c>
      <c r="H19" s="79" t="s">
        <v>416</v>
      </c>
      <c r="I19" s="28" t="s">
        <v>34</v>
      </c>
      <c r="J19" s="45" t="s">
        <v>2</v>
      </c>
      <c r="K19" s="300">
        <v>5458</v>
      </c>
      <c r="L19" s="300">
        <v>2729</v>
      </c>
      <c r="M19" s="300">
        <f t="shared" si="7"/>
        <v>2729</v>
      </c>
      <c r="N19" s="48">
        <v>2019</v>
      </c>
      <c r="O19" s="40">
        <v>109</v>
      </c>
      <c r="P19" s="303">
        <f t="shared" ref="P19:P29" si="12">Q19+T19</f>
        <v>50</v>
      </c>
      <c r="Q19" s="40">
        <f t="shared" si="2"/>
        <v>0</v>
      </c>
      <c r="R19" s="40"/>
      <c r="S19" s="40"/>
      <c r="T19" s="304">
        <f t="shared" ref="T19" si="13">SUM(U19:V19)</f>
        <v>50</v>
      </c>
      <c r="U19" s="304">
        <v>50</v>
      </c>
      <c r="V19" s="304">
        <v>0</v>
      </c>
      <c r="W19" s="304">
        <f t="shared" si="4"/>
        <v>5299</v>
      </c>
      <c r="X19" s="76"/>
    </row>
    <row r="20" spans="1:24" ht="74.25" customHeight="1" x14ac:dyDescent="0.2">
      <c r="A20" s="324">
        <v>12</v>
      </c>
      <c r="B20" s="301" t="s">
        <v>29</v>
      </c>
      <c r="C20" s="301">
        <v>3114</v>
      </c>
      <c r="D20" s="301" t="s">
        <v>39</v>
      </c>
      <c r="E20" s="301">
        <v>61</v>
      </c>
      <c r="F20" s="299">
        <v>60001101254</v>
      </c>
      <c r="G20" s="43" t="s">
        <v>365</v>
      </c>
      <c r="H20" s="79" t="s">
        <v>417</v>
      </c>
      <c r="I20" s="28" t="s">
        <v>34</v>
      </c>
      <c r="J20" s="45" t="s">
        <v>2</v>
      </c>
      <c r="K20" s="300">
        <v>1785</v>
      </c>
      <c r="L20" s="300">
        <v>1249</v>
      </c>
      <c r="M20" s="300">
        <f t="shared" si="7"/>
        <v>536</v>
      </c>
      <c r="N20" s="48">
        <v>2019</v>
      </c>
      <c r="O20" s="40">
        <v>0</v>
      </c>
      <c r="P20" s="303">
        <f t="shared" si="12"/>
        <v>50</v>
      </c>
      <c r="Q20" s="40">
        <f t="shared" si="2"/>
        <v>0</v>
      </c>
      <c r="R20" s="40"/>
      <c r="S20" s="40"/>
      <c r="T20" s="304">
        <f t="shared" ref="T20" si="14">SUM(U20:V20)</f>
        <v>50</v>
      </c>
      <c r="U20" s="304">
        <v>50</v>
      </c>
      <c r="V20" s="304">
        <v>0</v>
      </c>
      <c r="W20" s="304">
        <f t="shared" si="4"/>
        <v>1735</v>
      </c>
      <c r="X20" s="76"/>
    </row>
    <row r="21" spans="1:24" s="77" customFormat="1" ht="45" x14ac:dyDescent="0.2">
      <c r="A21" s="325">
        <v>13</v>
      </c>
      <c r="B21" s="301" t="s">
        <v>30</v>
      </c>
      <c r="C21" s="301">
        <v>3122</v>
      </c>
      <c r="D21" s="301">
        <v>6121</v>
      </c>
      <c r="E21" s="301">
        <v>61</v>
      </c>
      <c r="F21" s="299">
        <v>60001101120</v>
      </c>
      <c r="G21" s="46" t="s">
        <v>42</v>
      </c>
      <c r="H21" s="302" t="s">
        <v>41</v>
      </c>
      <c r="I21" s="28" t="s">
        <v>32</v>
      </c>
      <c r="J21" s="45" t="s">
        <v>2</v>
      </c>
      <c r="K21" s="300">
        <v>17052</v>
      </c>
      <c r="L21" s="300">
        <v>4643</v>
      </c>
      <c r="M21" s="300">
        <f t="shared" si="7"/>
        <v>12409</v>
      </c>
      <c r="N21" s="48">
        <v>2019</v>
      </c>
      <c r="O21" s="40">
        <v>707</v>
      </c>
      <c r="P21" s="303">
        <f t="shared" si="12"/>
        <v>100</v>
      </c>
      <c r="Q21" s="40">
        <f t="shared" si="2"/>
        <v>0</v>
      </c>
      <c r="R21" s="40"/>
      <c r="S21" s="40"/>
      <c r="T21" s="304">
        <f t="shared" si="3"/>
        <v>100</v>
      </c>
      <c r="U21" s="304">
        <v>100</v>
      </c>
      <c r="V21" s="304">
        <v>0</v>
      </c>
      <c r="W21" s="304">
        <f t="shared" si="4"/>
        <v>16245</v>
      </c>
      <c r="X21" s="27"/>
    </row>
    <row r="22" spans="1:24" ht="70.5" customHeight="1" x14ac:dyDescent="0.2">
      <c r="A22" s="325">
        <v>14</v>
      </c>
      <c r="B22" s="301" t="s">
        <v>29</v>
      </c>
      <c r="C22" s="301" t="s">
        <v>40</v>
      </c>
      <c r="D22" s="301" t="s">
        <v>39</v>
      </c>
      <c r="E22" s="301">
        <v>61</v>
      </c>
      <c r="F22" s="299">
        <v>60001101123</v>
      </c>
      <c r="G22" s="46" t="s">
        <v>149</v>
      </c>
      <c r="H22" s="302" t="s">
        <v>37</v>
      </c>
      <c r="I22" s="28" t="s">
        <v>23</v>
      </c>
      <c r="J22" s="45" t="s">
        <v>2</v>
      </c>
      <c r="K22" s="300">
        <v>36014</v>
      </c>
      <c r="L22" s="300">
        <f>25921+1525</f>
        <v>27446</v>
      </c>
      <c r="M22" s="300">
        <f t="shared" si="7"/>
        <v>8568</v>
      </c>
      <c r="N22" s="48">
        <v>2018</v>
      </c>
      <c r="O22" s="40">
        <v>435</v>
      </c>
      <c r="P22" s="303">
        <f t="shared" ref="P22" si="15">Q22+T22</f>
        <v>35579</v>
      </c>
      <c r="Q22" s="40">
        <f>SUM(R22:S22)</f>
        <v>27446</v>
      </c>
      <c r="R22" s="40">
        <v>25921</v>
      </c>
      <c r="S22" s="40">
        <v>1525</v>
      </c>
      <c r="T22" s="304">
        <f t="shared" si="3"/>
        <v>8133</v>
      </c>
      <c r="U22" s="304">
        <v>3050</v>
      </c>
      <c r="V22" s="304">
        <v>5083</v>
      </c>
      <c r="W22" s="304">
        <f t="shared" si="4"/>
        <v>0</v>
      </c>
      <c r="X22" s="27"/>
    </row>
    <row r="23" spans="1:24" s="77" customFormat="1" ht="62.25" customHeight="1" x14ac:dyDescent="0.2">
      <c r="A23" s="324">
        <v>15</v>
      </c>
      <c r="B23" s="301" t="s">
        <v>30</v>
      </c>
      <c r="C23" s="301">
        <v>3122</v>
      </c>
      <c r="D23" s="301">
        <v>6121</v>
      </c>
      <c r="E23" s="301">
        <v>61</v>
      </c>
      <c r="F23" s="299">
        <v>60001101130</v>
      </c>
      <c r="G23" s="46" t="s">
        <v>366</v>
      </c>
      <c r="H23" s="302" t="s">
        <v>367</v>
      </c>
      <c r="I23" s="28"/>
      <c r="J23" s="45" t="s">
        <v>2</v>
      </c>
      <c r="K23" s="300">
        <f>23159+336</f>
        <v>23495</v>
      </c>
      <c r="L23" s="300">
        <v>9141</v>
      </c>
      <c r="M23" s="300">
        <f t="shared" si="7"/>
        <v>14354</v>
      </c>
      <c r="N23" s="48">
        <v>2019</v>
      </c>
      <c r="O23" s="40">
        <v>336</v>
      </c>
      <c r="P23" s="303">
        <f t="shared" si="12"/>
        <v>50</v>
      </c>
      <c r="Q23" s="40">
        <f t="shared" si="2"/>
        <v>0</v>
      </c>
      <c r="R23" s="40">
        <v>0</v>
      </c>
      <c r="S23" s="40"/>
      <c r="T23" s="304">
        <f t="shared" ref="T23" si="16">SUM(U23:V23)</f>
        <v>50</v>
      </c>
      <c r="U23" s="304">
        <v>50</v>
      </c>
      <c r="V23" s="304">
        <v>0</v>
      </c>
      <c r="W23" s="304">
        <f t="shared" si="4"/>
        <v>23109</v>
      </c>
      <c r="X23" s="27"/>
    </row>
    <row r="24" spans="1:24" s="77" customFormat="1" ht="31.5" x14ac:dyDescent="0.2">
      <c r="A24" s="325">
        <v>16</v>
      </c>
      <c r="B24" s="301" t="s">
        <v>30</v>
      </c>
      <c r="C24" s="301">
        <v>3122</v>
      </c>
      <c r="D24" s="301">
        <v>6121</v>
      </c>
      <c r="E24" s="301">
        <v>61</v>
      </c>
      <c r="F24" s="299">
        <v>60001101255</v>
      </c>
      <c r="G24" s="46" t="s">
        <v>368</v>
      </c>
      <c r="H24" s="302" t="s">
        <v>369</v>
      </c>
      <c r="I24" s="28"/>
      <c r="J24" s="45" t="s">
        <v>2</v>
      </c>
      <c r="K24" s="300">
        <v>11656</v>
      </c>
      <c r="L24" s="300">
        <v>8159</v>
      </c>
      <c r="M24" s="300">
        <f t="shared" si="7"/>
        <v>3497</v>
      </c>
      <c r="N24" s="48">
        <v>2018</v>
      </c>
      <c r="O24" s="40">
        <v>0</v>
      </c>
      <c r="P24" s="303">
        <f t="shared" si="12"/>
        <v>11656</v>
      </c>
      <c r="Q24" s="40">
        <f t="shared" ref="Q24" si="17">SUM(R24:S24)</f>
        <v>8159</v>
      </c>
      <c r="R24" s="40">
        <v>8159</v>
      </c>
      <c r="S24" s="40"/>
      <c r="T24" s="304">
        <f t="shared" ref="T24" si="18">SUM(U24:V24)</f>
        <v>3497</v>
      </c>
      <c r="U24" s="304">
        <v>3497</v>
      </c>
      <c r="V24" s="304">
        <v>0</v>
      </c>
      <c r="W24" s="304">
        <f t="shared" si="4"/>
        <v>0</v>
      </c>
      <c r="X24" s="27"/>
    </row>
    <row r="25" spans="1:24" s="77" customFormat="1" ht="31.5" x14ac:dyDescent="0.2">
      <c r="A25" s="325">
        <v>17</v>
      </c>
      <c r="B25" s="301" t="s">
        <v>61</v>
      </c>
      <c r="C25" s="301">
        <v>3111</v>
      </c>
      <c r="D25" s="301">
        <v>6121</v>
      </c>
      <c r="E25" s="301">
        <v>61</v>
      </c>
      <c r="F25" s="299">
        <v>60001101131</v>
      </c>
      <c r="G25" s="46" t="s">
        <v>370</v>
      </c>
      <c r="H25" s="302" t="s">
        <v>371</v>
      </c>
      <c r="I25" s="28"/>
      <c r="J25" s="45" t="s">
        <v>2</v>
      </c>
      <c r="K25" s="300">
        <f>14198</f>
        <v>14198</v>
      </c>
      <c r="L25" s="300">
        <v>6600</v>
      </c>
      <c r="M25" s="300">
        <f t="shared" si="7"/>
        <v>7598</v>
      </c>
      <c r="N25" s="48">
        <v>2018</v>
      </c>
      <c r="O25" s="40">
        <v>435</v>
      </c>
      <c r="P25" s="303">
        <f t="shared" si="12"/>
        <v>13763</v>
      </c>
      <c r="Q25" s="40">
        <f t="shared" si="2"/>
        <v>6600</v>
      </c>
      <c r="R25" s="40">
        <v>6600</v>
      </c>
      <c r="S25" s="40"/>
      <c r="T25" s="304">
        <f t="shared" ref="T25" si="19">SUM(U25:V25)</f>
        <v>7163</v>
      </c>
      <c r="U25" s="304">
        <f>6601-435</f>
        <v>6166</v>
      </c>
      <c r="V25" s="304">
        <v>997</v>
      </c>
      <c r="W25" s="304">
        <f t="shared" si="4"/>
        <v>0</v>
      </c>
      <c r="X25" s="27"/>
    </row>
    <row r="26" spans="1:24" s="77" customFormat="1" ht="31.5" x14ac:dyDescent="0.2">
      <c r="A26" s="324">
        <v>18</v>
      </c>
      <c r="B26" s="301" t="s">
        <v>61</v>
      </c>
      <c r="C26" s="301">
        <v>3111</v>
      </c>
      <c r="D26" s="301">
        <v>6121</v>
      </c>
      <c r="E26" s="301">
        <v>61</v>
      </c>
      <c r="F26" s="299">
        <v>60001101256</v>
      </c>
      <c r="G26" s="46" t="s">
        <v>372</v>
      </c>
      <c r="H26" s="302" t="s">
        <v>373</v>
      </c>
      <c r="I26" s="28"/>
      <c r="J26" s="45" t="s">
        <v>2</v>
      </c>
      <c r="K26" s="300">
        <v>2278</v>
      </c>
      <c r="L26" s="300">
        <v>656</v>
      </c>
      <c r="M26" s="300">
        <v>1622</v>
      </c>
      <c r="N26" s="48">
        <v>2018</v>
      </c>
      <c r="O26" s="40">
        <v>0</v>
      </c>
      <c r="P26" s="303">
        <f t="shared" si="12"/>
        <v>2278</v>
      </c>
      <c r="Q26" s="40">
        <f t="shared" si="2"/>
        <v>656</v>
      </c>
      <c r="R26" s="40">
        <v>656</v>
      </c>
      <c r="S26" s="40"/>
      <c r="T26" s="304">
        <f t="shared" ref="T26" si="20">SUM(U26:V26)</f>
        <v>1622</v>
      </c>
      <c r="U26" s="304">
        <v>281</v>
      </c>
      <c r="V26" s="304">
        <v>1341</v>
      </c>
      <c r="W26" s="304">
        <f t="shared" si="4"/>
        <v>0</v>
      </c>
      <c r="X26" s="27"/>
    </row>
    <row r="27" spans="1:24" s="26" customFormat="1" ht="51.75" customHeight="1" x14ac:dyDescent="0.2">
      <c r="A27" s="325">
        <v>19</v>
      </c>
      <c r="B27" s="301" t="s">
        <v>29</v>
      </c>
      <c r="C27" s="301">
        <v>3122</v>
      </c>
      <c r="D27" s="301">
        <v>6121</v>
      </c>
      <c r="E27" s="301">
        <v>61</v>
      </c>
      <c r="F27" s="299">
        <v>60001101141</v>
      </c>
      <c r="G27" s="46" t="s">
        <v>36</v>
      </c>
      <c r="H27" s="302" t="s">
        <v>35</v>
      </c>
      <c r="I27" s="28" t="s">
        <v>34</v>
      </c>
      <c r="J27" s="45" t="s">
        <v>2</v>
      </c>
      <c r="K27" s="300">
        <v>14646</v>
      </c>
      <c r="L27" s="300">
        <v>5837</v>
      </c>
      <c r="M27" s="300">
        <f t="shared" si="7"/>
        <v>8809</v>
      </c>
      <c r="N27" s="48">
        <v>2018</v>
      </c>
      <c r="O27" s="40">
        <v>136</v>
      </c>
      <c r="P27" s="303">
        <f>Q27+T27</f>
        <v>14510</v>
      </c>
      <c r="Q27" s="40">
        <f t="shared" si="2"/>
        <v>5837</v>
      </c>
      <c r="R27" s="40">
        <v>5837</v>
      </c>
      <c r="S27" s="40"/>
      <c r="T27" s="304">
        <f t="shared" si="3"/>
        <v>8673</v>
      </c>
      <c r="U27" s="304">
        <f>8756-136</f>
        <v>8620</v>
      </c>
      <c r="V27" s="304">
        <v>53</v>
      </c>
      <c r="W27" s="304">
        <f t="shared" si="4"/>
        <v>0</v>
      </c>
      <c r="X27" s="27"/>
    </row>
    <row r="28" spans="1:24" ht="108.75" customHeight="1" x14ac:dyDescent="0.2">
      <c r="A28" s="325">
        <v>20</v>
      </c>
      <c r="B28" s="301" t="s">
        <v>29</v>
      </c>
      <c r="C28" s="301" t="s">
        <v>40</v>
      </c>
      <c r="D28" s="301" t="s">
        <v>39</v>
      </c>
      <c r="E28" s="301">
        <v>61</v>
      </c>
      <c r="F28" s="299">
        <v>60001101133</v>
      </c>
      <c r="G28" s="46" t="s">
        <v>38</v>
      </c>
      <c r="H28" s="302" t="s">
        <v>37</v>
      </c>
      <c r="I28" s="28" t="s">
        <v>23</v>
      </c>
      <c r="J28" s="45" t="s">
        <v>2</v>
      </c>
      <c r="K28" s="300">
        <v>72479</v>
      </c>
      <c r="L28" s="300">
        <f>23130+1361</f>
        <v>24491</v>
      </c>
      <c r="M28" s="300">
        <f t="shared" si="7"/>
        <v>47988</v>
      </c>
      <c r="N28" s="48">
        <v>2018</v>
      </c>
      <c r="O28" s="40">
        <v>1004</v>
      </c>
      <c r="P28" s="303">
        <f t="shared" si="12"/>
        <v>71475</v>
      </c>
      <c r="Q28" s="40">
        <f t="shared" si="2"/>
        <v>24491</v>
      </c>
      <c r="R28" s="40">
        <v>23130</v>
      </c>
      <c r="S28" s="40">
        <v>1361</v>
      </c>
      <c r="T28" s="304">
        <f t="shared" si="3"/>
        <v>46984</v>
      </c>
      <c r="U28" s="304">
        <v>2721</v>
      </c>
      <c r="V28" s="304">
        <v>44263</v>
      </c>
      <c r="W28" s="304">
        <f t="shared" si="4"/>
        <v>0</v>
      </c>
      <c r="X28" s="27" t="s">
        <v>182</v>
      </c>
    </row>
    <row r="29" spans="1:24" s="26" customFormat="1" ht="45" x14ac:dyDescent="0.2">
      <c r="A29" s="324">
        <v>21</v>
      </c>
      <c r="B29" s="301" t="s">
        <v>29</v>
      </c>
      <c r="C29" s="301">
        <v>3122</v>
      </c>
      <c r="D29" s="301">
        <v>6121</v>
      </c>
      <c r="E29" s="301">
        <v>61</v>
      </c>
      <c r="F29" s="299">
        <v>60001101144</v>
      </c>
      <c r="G29" s="46" t="s">
        <v>70</v>
      </c>
      <c r="H29" s="302" t="s">
        <v>418</v>
      </c>
      <c r="I29" s="28"/>
      <c r="J29" s="45" t="s">
        <v>2</v>
      </c>
      <c r="K29" s="300">
        <v>9058</v>
      </c>
      <c r="L29" s="300">
        <v>7932</v>
      </c>
      <c r="M29" s="300">
        <f>245+881</f>
        <v>1126</v>
      </c>
      <c r="N29" s="48">
        <v>2018</v>
      </c>
      <c r="O29" s="40">
        <v>271</v>
      </c>
      <c r="P29" s="303">
        <f t="shared" si="12"/>
        <v>8787</v>
      </c>
      <c r="Q29" s="40">
        <f t="shared" si="2"/>
        <v>7932</v>
      </c>
      <c r="R29" s="40">
        <v>6610</v>
      </c>
      <c r="S29" s="40">
        <v>1322</v>
      </c>
      <c r="T29" s="304">
        <f t="shared" si="3"/>
        <v>855</v>
      </c>
      <c r="U29" s="304">
        <f>881-271</f>
        <v>610</v>
      </c>
      <c r="V29" s="304">
        <v>245</v>
      </c>
      <c r="W29" s="304">
        <f t="shared" si="4"/>
        <v>0</v>
      </c>
      <c r="X29" s="27"/>
    </row>
    <row r="30" spans="1:24" s="26" customFormat="1" ht="47.25" x14ac:dyDescent="0.2">
      <c r="A30" s="325">
        <v>22</v>
      </c>
      <c r="B30" s="301" t="s">
        <v>29</v>
      </c>
      <c r="C30" s="301">
        <v>3122</v>
      </c>
      <c r="D30" s="301">
        <v>6121</v>
      </c>
      <c r="E30" s="301">
        <v>61</v>
      </c>
      <c r="F30" s="299">
        <v>60001101151</v>
      </c>
      <c r="G30" s="43" t="s">
        <v>71</v>
      </c>
      <c r="H30" s="79" t="s">
        <v>419</v>
      </c>
      <c r="I30" s="28" t="s">
        <v>23</v>
      </c>
      <c r="J30" s="45" t="s">
        <v>2</v>
      </c>
      <c r="K30" s="300">
        <v>9853</v>
      </c>
      <c r="L30" s="300">
        <f>8322+490</f>
        <v>8812</v>
      </c>
      <c r="M30" s="300">
        <f>K30-L30</f>
        <v>1041</v>
      </c>
      <c r="N30" s="48">
        <v>2018</v>
      </c>
      <c r="O30" s="40">
        <v>317</v>
      </c>
      <c r="P30" s="303">
        <f t="shared" ref="P30:P31" si="21">Q30+T30</f>
        <v>9536</v>
      </c>
      <c r="Q30" s="40">
        <f t="shared" si="2"/>
        <v>8812</v>
      </c>
      <c r="R30" s="40">
        <v>8322</v>
      </c>
      <c r="S30" s="40">
        <v>490</v>
      </c>
      <c r="T30" s="304">
        <f t="shared" si="3"/>
        <v>724</v>
      </c>
      <c r="U30" s="304">
        <f>978-254</f>
        <v>724</v>
      </c>
      <c r="V30" s="304">
        <v>0</v>
      </c>
      <c r="W30" s="304">
        <f t="shared" si="4"/>
        <v>0</v>
      </c>
      <c r="X30" s="27"/>
    </row>
    <row r="31" spans="1:24" s="26" customFormat="1" ht="31.5" x14ac:dyDescent="0.2">
      <c r="A31" s="325">
        <v>23</v>
      </c>
      <c r="B31" s="29" t="s">
        <v>29</v>
      </c>
      <c r="C31" s="29">
        <v>3122</v>
      </c>
      <c r="D31" s="29">
        <v>6121</v>
      </c>
      <c r="E31" s="218">
        <v>61</v>
      </c>
      <c r="F31" s="44">
        <v>60001101152</v>
      </c>
      <c r="G31" s="43" t="s">
        <v>31</v>
      </c>
      <c r="H31" s="79" t="s">
        <v>144</v>
      </c>
      <c r="I31" s="28" t="s">
        <v>95</v>
      </c>
      <c r="J31" s="45" t="s">
        <v>2</v>
      </c>
      <c r="K31" s="42">
        <f t="shared" ref="K31" si="22">SUM(L31:M31)</f>
        <v>26548</v>
      </c>
      <c r="L31" s="42">
        <v>22320</v>
      </c>
      <c r="M31" s="42">
        <f>1747+2481</f>
        <v>4228</v>
      </c>
      <c r="N31" s="48">
        <v>2018</v>
      </c>
      <c r="O31" s="40">
        <v>847</v>
      </c>
      <c r="P31" s="41">
        <f t="shared" si="21"/>
        <v>25701</v>
      </c>
      <c r="Q31" s="40">
        <f t="shared" si="2"/>
        <v>22320</v>
      </c>
      <c r="R31" s="40">
        <v>21080</v>
      </c>
      <c r="S31" s="40">
        <v>1240</v>
      </c>
      <c r="T31" s="239">
        <f t="shared" si="3"/>
        <v>3381</v>
      </c>
      <c r="U31" s="39">
        <v>2481</v>
      </c>
      <c r="V31" s="39">
        <f>1747-847</f>
        <v>900</v>
      </c>
      <c r="W31" s="39">
        <f t="shared" si="4"/>
        <v>0</v>
      </c>
      <c r="X31" s="27" t="s">
        <v>178</v>
      </c>
    </row>
    <row r="32" spans="1:24" s="26" customFormat="1" ht="63" x14ac:dyDescent="0.2">
      <c r="A32" s="324">
        <v>24</v>
      </c>
      <c r="B32" s="29" t="s">
        <v>30</v>
      </c>
      <c r="C32" s="29">
        <v>3122</v>
      </c>
      <c r="D32" s="29">
        <v>6121</v>
      </c>
      <c r="E32" s="218">
        <v>61</v>
      </c>
      <c r="F32" s="44">
        <v>60001101155</v>
      </c>
      <c r="G32" s="43" t="s">
        <v>69</v>
      </c>
      <c r="H32" s="79" t="s">
        <v>93</v>
      </c>
      <c r="I32" s="28" t="s">
        <v>94</v>
      </c>
      <c r="J32" s="45" t="s">
        <v>2</v>
      </c>
      <c r="K32" s="42">
        <v>6992</v>
      </c>
      <c r="L32" s="42">
        <f>5807+342</f>
        <v>6149</v>
      </c>
      <c r="M32" s="42">
        <f>160+683</f>
        <v>843</v>
      </c>
      <c r="N32" s="48">
        <v>2018</v>
      </c>
      <c r="O32" s="40">
        <v>183</v>
      </c>
      <c r="P32" s="41">
        <f t="shared" ref="P32" si="23">Q32+T32</f>
        <v>6809</v>
      </c>
      <c r="Q32" s="40">
        <f t="shared" si="2"/>
        <v>6149</v>
      </c>
      <c r="R32" s="40">
        <v>5807</v>
      </c>
      <c r="S32" s="40">
        <v>342</v>
      </c>
      <c r="T32" s="239">
        <f t="shared" si="3"/>
        <v>660</v>
      </c>
      <c r="U32" s="39">
        <v>660</v>
      </c>
      <c r="V32" s="39">
        <v>0</v>
      </c>
      <c r="W32" s="39">
        <f t="shared" si="4"/>
        <v>0</v>
      </c>
      <c r="X32" s="27"/>
    </row>
    <row r="33" spans="1:24" s="30" customFormat="1" ht="25.5" customHeight="1" x14ac:dyDescent="0.3">
      <c r="A33" s="103" t="s">
        <v>168</v>
      </c>
      <c r="B33" s="104"/>
      <c r="C33" s="104"/>
      <c r="D33" s="104"/>
      <c r="E33" s="104"/>
      <c r="F33" s="104"/>
      <c r="G33" s="104"/>
      <c r="H33" s="104"/>
      <c r="I33" s="104"/>
      <c r="J33" s="104"/>
      <c r="K33" s="95">
        <f>SUM(K34:K43)</f>
        <v>271786</v>
      </c>
      <c r="L33" s="95">
        <f t="shared" ref="L33:W33" si="24">SUM(L34:L43)</f>
        <v>0</v>
      </c>
      <c r="M33" s="95">
        <f t="shared" si="24"/>
        <v>0</v>
      </c>
      <c r="N33" s="95"/>
      <c r="O33" s="95">
        <f t="shared" si="24"/>
        <v>4538</v>
      </c>
      <c r="P33" s="95">
        <f t="shared" si="24"/>
        <v>3143</v>
      </c>
      <c r="Q33" s="95">
        <f t="shared" si="24"/>
        <v>0</v>
      </c>
      <c r="R33" s="95">
        <f t="shared" si="24"/>
        <v>0</v>
      </c>
      <c r="S33" s="95">
        <f t="shared" si="24"/>
        <v>0</v>
      </c>
      <c r="T33" s="95">
        <f t="shared" si="24"/>
        <v>3143</v>
      </c>
      <c r="U33" s="95">
        <f t="shared" si="24"/>
        <v>3143</v>
      </c>
      <c r="V33" s="95">
        <f t="shared" si="24"/>
        <v>0</v>
      </c>
      <c r="W33" s="95">
        <f t="shared" si="24"/>
        <v>264105</v>
      </c>
      <c r="X33" s="54"/>
    </row>
    <row r="34" spans="1:24" ht="73.5" customHeight="1" x14ac:dyDescent="0.2">
      <c r="A34" s="29">
        <v>1</v>
      </c>
      <c r="B34" s="25" t="s">
        <v>26</v>
      </c>
      <c r="C34" s="25">
        <v>3122</v>
      </c>
      <c r="D34" s="25">
        <v>6121</v>
      </c>
      <c r="E34" s="219">
        <v>61</v>
      </c>
      <c r="F34" s="47">
        <v>60001100661</v>
      </c>
      <c r="G34" s="46" t="s">
        <v>50</v>
      </c>
      <c r="H34" s="81" t="s">
        <v>49</v>
      </c>
      <c r="I34" s="45" t="s">
        <v>34</v>
      </c>
      <c r="J34" s="45" t="s">
        <v>88</v>
      </c>
      <c r="K34" s="50">
        <v>95439</v>
      </c>
      <c r="L34" s="50"/>
      <c r="M34" s="50"/>
      <c r="N34" s="48" t="s">
        <v>138</v>
      </c>
      <c r="O34" s="40">
        <f>439+415</f>
        <v>854</v>
      </c>
      <c r="P34" s="41">
        <f t="shared" ref="P34:P40" si="25">Q34+T34</f>
        <v>100</v>
      </c>
      <c r="Q34" s="40">
        <f t="shared" ref="Q34:Q40" si="26">SUM(R34:S34)</f>
        <v>0</v>
      </c>
      <c r="R34" s="40"/>
      <c r="S34" s="40"/>
      <c r="T34" s="239">
        <f t="shared" ref="T34:T40" si="27">SUM(U34:V34)</f>
        <v>100</v>
      </c>
      <c r="U34" s="39">
        <v>100</v>
      </c>
      <c r="V34" s="39">
        <v>0</v>
      </c>
      <c r="W34" s="39">
        <f t="shared" ref="W34:W40" si="28">K34-O34-P34</f>
        <v>94485</v>
      </c>
      <c r="X34" s="99"/>
    </row>
    <row r="35" spans="1:24" s="26" customFormat="1" ht="107.25" customHeight="1" x14ac:dyDescent="0.2">
      <c r="A35" s="25">
        <v>2</v>
      </c>
      <c r="B35" s="29"/>
      <c r="C35" s="29">
        <v>3122</v>
      </c>
      <c r="D35" s="29">
        <v>6121</v>
      </c>
      <c r="E35" s="218">
        <v>61</v>
      </c>
      <c r="F35" s="44">
        <v>60001101147</v>
      </c>
      <c r="G35" s="43" t="s">
        <v>151</v>
      </c>
      <c r="H35" s="79" t="s">
        <v>192</v>
      </c>
      <c r="I35" s="28"/>
      <c r="J35" s="28" t="s">
        <v>88</v>
      </c>
      <c r="K35" s="42">
        <v>25000</v>
      </c>
      <c r="L35" s="42"/>
      <c r="M35" s="42"/>
      <c r="N35" s="48">
        <v>2019</v>
      </c>
      <c r="O35" s="40">
        <v>364</v>
      </c>
      <c r="P35" s="41">
        <f t="shared" si="25"/>
        <v>471</v>
      </c>
      <c r="Q35" s="40">
        <f>SUM(R35:S35)</f>
        <v>0</v>
      </c>
      <c r="R35" s="40"/>
      <c r="S35" s="40"/>
      <c r="T35" s="239">
        <f t="shared" si="27"/>
        <v>471</v>
      </c>
      <c r="U35" s="39">
        <v>471</v>
      </c>
      <c r="V35" s="39">
        <v>0</v>
      </c>
      <c r="W35" s="39">
        <f t="shared" si="28"/>
        <v>24165</v>
      </c>
      <c r="X35" s="27"/>
    </row>
    <row r="36" spans="1:24" s="26" customFormat="1" ht="47.25" x14ac:dyDescent="0.2">
      <c r="A36" s="25">
        <v>3</v>
      </c>
      <c r="B36" s="29" t="s">
        <v>26</v>
      </c>
      <c r="C36" s="29">
        <v>3122</v>
      </c>
      <c r="D36" s="29">
        <v>6121</v>
      </c>
      <c r="E36" s="218">
        <v>61</v>
      </c>
      <c r="F36" s="44">
        <v>60001101148</v>
      </c>
      <c r="G36" s="46" t="s">
        <v>96</v>
      </c>
      <c r="H36" s="80" t="s">
        <v>143</v>
      </c>
      <c r="I36" s="28"/>
      <c r="J36" s="28" t="s">
        <v>88</v>
      </c>
      <c r="K36" s="42">
        <v>10674</v>
      </c>
      <c r="L36" s="42"/>
      <c r="M36" s="42"/>
      <c r="N36" s="48" t="s">
        <v>138</v>
      </c>
      <c r="O36" s="40">
        <f>311+411</f>
        <v>722</v>
      </c>
      <c r="P36" s="41">
        <f t="shared" si="25"/>
        <v>100</v>
      </c>
      <c r="Q36" s="40">
        <f>SUM(R36:S36)</f>
        <v>0</v>
      </c>
      <c r="R36" s="40"/>
      <c r="S36" s="40"/>
      <c r="T36" s="239">
        <f t="shared" si="27"/>
        <v>100</v>
      </c>
      <c r="U36" s="39">
        <v>100</v>
      </c>
      <c r="V36" s="39">
        <v>0</v>
      </c>
      <c r="W36" s="39">
        <f t="shared" si="28"/>
        <v>9852</v>
      </c>
      <c r="X36" s="99"/>
    </row>
    <row r="37" spans="1:24" s="26" customFormat="1" ht="127.5" customHeight="1" x14ac:dyDescent="0.2">
      <c r="A37" s="25">
        <v>4</v>
      </c>
      <c r="B37" s="29" t="s">
        <v>26</v>
      </c>
      <c r="C37" s="29">
        <v>3122</v>
      </c>
      <c r="D37" s="29">
        <v>6121</v>
      </c>
      <c r="E37" s="218">
        <v>61</v>
      </c>
      <c r="F37" s="44">
        <v>60001101149</v>
      </c>
      <c r="G37" s="46" t="s">
        <v>92</v>
      </c>
      <c r="H37" s="80" t="s">
        <v>91</v>
      </c>
      <c r="I37" s="28" t="s">
        <v>34</v>
      </c>
      <c r="J37" s="28" t="s">
        <v>88</v>
      </c>
      <c r="K37" s="42">
        <v>25497</v>
      </c>
      <c r="L37" s="42"/>
      <c r="M37" s="42"/>
      <c r="N37" s="48" t="s">
        <v>138</v>
      </c>
      <c r="O37" s="40">
        <v>350</v>
      </c>
      <c r="P37" s="41">
        <f t="shared" si="25"/>
        <v>100</v>
      </c>
      <c r="Q37" s="40">
        <f t="shared" si="26"/>
        <v>0</v>
      </c>
      <c r="R37" s="40"/>
      <c r="S37" s="40"/>
      <c r="T37" s="239">
        <f t="shared" si="27"/>
        <v>100</v>
      </c>
      <c r="U37" s="39">
        <v>100</v>
      </c>
      <c r="V37" s="39">
        <v>0</v>
      </c>
      <c r="W37" s="39">
        <f t="shared" si="28"/>
        <v>25047</v>
      </c>
      <c r="X37" s="27"/>
    </row>
    <row r="38" spans="1:24" s="26" customFormat="1" ht="82.5" customHeight="1" x14ac:dyDescent="0.2">
      <c r="A38" s="313">
        <v>5</v>
      </c>
      <c r="B38" s="29" t="s">
        <v>33</v>
      </c>
      <c r="C38" s="29">
        <v>3122</v>
      </c>
      <c r="D38" s="29">
        <v>6121</v>
      </c>
      <c r="E38" s="218">
        <v>61</v>
      </c>
      <c r="F38" s="44">
        <v>60001101150</v>
      </c>
      <c r="G38" s="52" t="s">
        <v>148</v>
      </c>
      <c r="H38" s="80" t="s">
        <v>420</v>
      </c>
      <c r="I38" s="28" t="s">
        <v>32</v>
      </c>
      <c r="J38" s="28" t="s">
        <v>88</v>
      </c>
      <c r="K38" s="42">
        <v>23170</v>
      </c>
      <c r="L38" s="42"/>
      <c r="M38" s="42"/>
      <c r="N38" s="48" t="s">
        <v>138</v>
      </c>
      <c r="O38" s="40">
        <f>170+560</f>
        <v>730</v>
      </c>
      <c r="P38" s="41">
        <f t="shared" si="25"/>
        <v>100</v>
      </c>
      <c r="Q38" s="40">
        <f t="shared" si="26"/>
        <v>0</v>
      </c>
      <c r="R38" s="40"/>
      <c r="S38" s="40"/>
      <c r="T38" s="239">
        <f t="shared" si="27"/>
        <v>100</v>
      </c>
      <c r="U38" s="39">
        <v>100</v>
      </c>
      <c r="V38" s="39">
        <v>0</v>
      </c>
      <c r="W38" s="39">
        <f t="shared" si="28"/>
        <v>22340</v>
      </c>
      <c r="X38" s="99"/>
    </row>
    <row r="39" spans="1:24" s="26" customFormat="1" ht="115.5" customHeight="1" x14ac:dyDescent="0.2">
      <c r="A39" s="314">
        <v>6</v>
      </c>
      <c r="B39" s="29"/>
      <c r="C39" s="29">
        <v>3122</v>
      </c>
      <c r="D39" s="29">
        <v>6121</v>
      </c>
      <c r="E39" s="218">
        <v>61</v>
      </c>
      <c r="F39" s="44">
        <v>60001101164</v>
      </c>
      <c r="G39" s="43" t="s">
        <v>150</v>
      </c>
      <c r="H39" s="79" t="s">
        <v>185</v>
      </c>
      <c r="I39" s="28"/>
      <c r="J39" s="28" t="s">
        <v>88</v>
      </c>
      <c r="K39" s="42">
        <v>33906</v>
      </c>
      <c r="L39" s="42"/>
      <c r="M39" s="42"/>
      <c r="N39" s="48" t="s">
        <v>136</v>
      </c>
      <c r="O39" s="40">
        <v>374</v>
      </c>
      <c r="P39" s="41">
        <f t="shared" si="25"/>
        <v>472</v>
      </c>
      <c r="Q39" s="40">
        <f t="shared" si="26"/>
        <v>0</v>
      </c>
      <c r="R39" s="40"/>
      <c r="S39" s="40"/>
      <c r="T39" s="239">
        <f t="shared" si="27"/>
        <v>472</v>
      </c>
      <c r="U39" s="39">
        <v>472</v>
      </c>
      <c r="V39" s="39">
        <v>0</v>
      </c>
      <c r="W39" s="39">
        <f t="shared" si="28"/>
        <v>33060</v>
      </c>
      <c r="X39" s="27"/>
    </row>
    <row r="40" spans="1:24" s="26" customFormat="1" ht="78.75" customHeight="1" x14ac:dyDescent="0.2">
      <c r="A40" s="314">
        <v>7</v>
      </c>
      <c r="B40" s="29"/>
      <c r="C40" s="29">
        <v>3122</v>
      </c>
      <c r="D40" s="29">
        <v>6121</v>
      </c>
      <c r="E40" s="218">
        <v>61</v>
      </c>
      <c r="F40" s="44">
        <v>60001101165</v>
      </c>
      <c r="G40" s="43" t="s">
        <v>152</v>
      </c>
      <c r="H40" s="79" t="s">
        <v>187</v>
      </c>
      <c r="I40" s="28" t="s">
        <v>218</v>
      </c>
      <c r="J40" s="28" t="s">
        <v>95</v>
      </c>
      <c r="K40" s="42">
        <v>20000</v>
      </c>
      <c r="L40" s="42"/>
      <c r="M40" s="42"/>
      <c r="N40" s="48" t="s">
        <v>136</v>
      </c>
      <c r="O40" s="40">
        <v>70</v>
      </c>
      <c r="P40" s="41">
        <f t="shared" si="25"/>
        <v>1500</v>
      </c>
      <c r="Q40" s="40">
        <f t="shared" si="26"/>
        <v>0</v>
      </c>
      <c r="R40" s="40"/>
      <c r="S40" s="40"/>
      <c r="T40" s="239">
        <f t="shared" si="27"/>
        <v>1500</v>
      </c>
      <c r="U40" s="39">
        <v>1500</v>
      </c>
      <c r="V40" s="39">
        <v>0</v>
      </c>
      <c r="W40" s="39">
        <f t="shared" si="28"/>
        <v>18430</v>
      </c>
      <c r="X40" s="27"/>
    </row>
    <row r="41" spans="1:24" s="26" customFormat="1" ht="156.75" customHeight="1" x14ac:dyDescent="0.2">
      <c r="A41" s="314">
        <v>8</v>
      </c>
      <c r="B41" s="29" t="s">
        <v>26</v>
      </c>
      <c r="C41" s="29" t="s">
        <v>169</v>
      </c>
      <c r="D41" s="29">
        <v>6121</v>
      </c>
      <c r="E41" s="218">
        <v>61</v>
      </c>
      <c r="F41" s="44">
        <v>60001101217</v>
      </c>
      <c r="G41" s="43" t="s">
        <v>170</v>
      </c>
      <c r="H41" s="79" t="s">
        <v>171</v>
      </c>
      <c r="I41" s="28" t="s">
        <v>95</v>
      </c>
      <c r="J41" s="28" t="s">
        <v>219</v>
      </c>
      <c r="K41" s="42">
        <v>20500</v>
      </c>
      <c r="L41" s="42"/>
      <c r="M41" s="42"/>
      <c r="N41" s="48">
        <v>2019</v>
      </c>
      <c r="O41" s="40">
        <v>476</v>
      </c>
      <c r="P41" s="41">
        <f t="shared" ref="P41:P42" si="29">Q41+T41</f>
        <v>100</v>
      </c>
      <c r="Q41" s="40">
        <f>SUM(R41:S41)</f>
        <v>0</v>
      </c>
      <c r="R41" s="40"/>
      <c r="S41" s="40"/>
      <c r="T41" s="239">
        <f>SUM(U41:V41)</f>
        <v>100</v>
      </c>
      <c r="U41" s="39">
        <v>100</v>
      </c>
      <c r="V41" s="39">
        <v>0</v>
      </c>
      <c r="W41" s="39">
        <f>K41-O41-P41</f>
        <v>19924</v>
      </c>
      <c r="X41" s="27"/>
    </row>
    <row r="42" spans="1:24" s="26" customFormat="1" ht="45" x14ac:dyDescent="0.2">
      <c r="A42" s="313">
        <v>9</v>
      </c>
      <c r="B42" s="29" t="s">
        <v>26</v>
      </c>
      <c r="C42" s="29" t="s">
        <v>172</v>
      </c>
      <c r="D42" s="29">
        <v>6121</v>
      </c>
      <c r="E42" s="218">
        <v>61</v>
      </c>
      <c r="F42" s="44">
        <v>60001101218</v>
      </c>
      <c r="G42" s="43" t="s">
        <v>173</v>
      </c>
      <c r="H42" s="79" t="s">
        <v>421</v>
      </c>
      <c r="I42" s="28" t="s">
        <v>95</v>
      </c>
      <c r="J42" s="28" t="s">
        <v>219</v>
      </c>
      <c r="K42" s="42">
        <v>6000</v>
      </c>
      <c r="L42" s="42"/>
      <c r="M42" s="42"/>
      <c r="N42" s="48">
        <v>2019</v>
      </c>
      <c r="O42" s="40">
        <v>369</v>
      </c>
      <c r="P42" s="41">
        <f t="shared" si="29"/>
        <v>100</v>
      </c>
      <c r="Q42" s="40">
        <f>SUM(R42:S42)</f>
        <v>0</v>
      </c>
      <c r="R42" s="40"/>
      <c r="S42" s="40"/>
      <c r="T42" s="239">
        <f>SUM(U42:V42)</f>
        <v>100</v>
      </c>
      <c r="U42" s="39">
        <v>100</v>
      </c>
      <c r="V42" s="39">
        <v>0</v>
      </c>
      <c r="W42" s="39">
        <f>K42-O42-P42</f>
        <v>5531</v>
      </c>
      <c r="X42" s="27"/>
    </row>
    <row r="43" spans="1:24" s="26" customFormat="1" ht="150" x14ac:dyDescent="0.2">
      <c r="A43" s="314">
        <v>10</v>
      </c>
      <c r="B43" s="29" t="s">
        <v>26</v>
      </c>
      <c r="C43" s="29" t="s">
        <v>40</v>
      </c>
      <c r="D43" s="29">
        <v>6121</v>
      </c>
      <c r="E43" s="218">
        <v>61</v>
      </c>
      <c r="F43" s="44">
        <v>60001101225</v>
      </c>
      <c r="G43" s="43" t="s">
        <v>174</v>
      </c>
      <c r="H43" s="109" t="s">
        <v>175</v>
      </c>
      <c r="I43" s="28" t="s">
        <v>95</v>
      </c>
      <c r="J43" s="28" t="s">
        <v>219</v>
      </c>
      <c r="K43" s="42">
        <v>11600</v>
      </c>
      <c r="L43" s="42"/>
      <c r="M43" s="42"/>
      <c r="N43" s="48">
        <v>2019</v>
      </c>
      <c r="O43" s="40">
        <v>229</v>
      </c>
      <c r="P43" s="41">
        <f>Q43+T43</f>
        <v>100</v>
      </c>
      <c r="Q43" s="40">
        <f>SUM(R43:S43)</f>
        <v>0</v>
      </c>
      <c r="R43" s="40"/>
      <c r="S43" s="40"/>
      <c r="T43" s="239">
        <f>SUM(U43:V43)</f>
        <v>100</v>
      </c>
      <c r="U43" s="39">
        <v>100</v>
      </c>
      <c r="V43" s="39">
        <v>0</v>
      </c>
      <c r="W43" s="39">
        <f>K43-O43-P43</f>
        <v>11271</v>
      </c>
      <c r="X43" s="27"/>
    </row>
    <row r="44" spans="1:24" ht="35.25" customHeight="1" x14ac:dyDescent="0.2">
      <c r="A44" s="83" t="s">
        <v>403</v>
      </c>
      <c r="B44" s="84"/>
      <c r="C44" s="84"/>
      <c r="D44" s="84"/>
      <c r="E44" s="217"/>
      <c r="F44" s="84"/>
      <c r="G44" s="84"/>
      <c r="H44" s="84"/>
      <c r="I44" s="84"/>
      <c r="J44" s="84"/>
      <c r="K44" s="23">
        <f>+K8+K33</f>
        <v>691429</v>
      </c>
      <c r="L44" s="23">
        <f>+L8+L33</f>
        <v>196741</v>
      </c>
      <c r="M44" s="23">
        <f>+M8+M33</f>
        <v>222902</v>
      </c>
      <c r="N44" s="23"/>
      <c r="O44" s="23">
        <f t="shared" ref="O44:W44" si="30">+O8+O33</f>
        <v>16558</v>
      </c>
      <c r="P44" s="23">
        <f t="shared" si="30"/>
        <v>303682</v>
      </c>
      <c r="Q44" s="23">
        <f t="shared" si="30"/>
        <v>163038</v>
      </c>
      <c r="R44" s="23">
        <f t="shared" si="30"/>
        <v>156758</v>
      </c>
      <c r="S44" s="23">
        <f t="shared" si="30"/>
        <v>6280</v>
      </c>
      <c r="T44" s="23">
        <f t="shared" si="30"/>
        <v>140644</v>
      </c>
      <c r="U44" s="23">
        <f t="shared" si="30"/>
        <v>74594</v>
      </c>
      <c r="V44" s="23">
        <f t="shared" si="30"/>
        <v>66050</v>
      </c>
      <c r="W44" s="23">
        <f t="shared" si="30"/>
        <v>371189</v>
      </c>
      <c r="X44" s="21"/>
    </row>
    <row r="45" spans="1:24" s="3" customFormat="1" x14ac:dyDescent="0.2">
      <c r="A45" s="4"/>
      <c r="B45" s="4"/>
      <c r="C45" s="4"/>
      <c r="D45" s="4"/>
      <c r="E45" s="4"/>
      <c r="F45" s="4"/>
      <c r="G45" s="20"/>
      <c r="H45" s="4"/>
      <c r="I45" s="19"/>
      <c r="J45" s="18"/>
      <c r="K45" s="17"/>
      <c r="L45" s="17"/>
      <c r="M45" s="17"/>
      <c r="N45" s="16"/>
      <c r="O45" s="16"/>
      <c r="X45" s="2"/>
    </row>
    <row r="46" spans="1:24" s="3" customFormat="1" x14ac:dyDescent="0.2">
      <c r="A46" s="4"/>
      <c r="B46" s="4"/>
      <c r="C46" s="4"/>
      <c r="D46" s="4"/>
      <c r="E46" s="4"/>
      <c r="F46" s="4"/>
      <c r="G46" s="4"/>
      <c r="H46" s="4"/>
      <c r="I46" s="15"/>
      <c r="J46" s="6"/>
      <c r="K46" s="5"/>
      <c r="L46" s="5"/>
      <c r="M46" s="5"/>
      <c r="X46" s="2"/>
    </row>
    <row r="47" spans="1:24" s="3" customFormat="1" x14ac:dyDescent="0.2">
      <c r="A47" s="4"/>
      <c r="B47" s="4"/>
      <c r="C47" s="4"/>
      <c r="D47" s="4"/>
      <c r="E47" s="4"/>
      <c r="F47" s="4"/>
      <c r="G47" s="4"/>
      <c r="H47" s="4"/>
      <c r="I47" s="15"/>
      <c r="J47" s="6"/>
      <c r="K47" s="5"/>
      <c r="L47" s="5"/>
      <c r="M47" s="5"/>
      <c r="X47" s="2"/>
    </row>
    <row r="48" spans="1:24" s="3" customFormat="1" x14ac:dyDescent="0.2">
      <c r="A48" s="4"/>
      <c r="B48" s="4"/>
      <c r="C48" s="4"/>
      <c r="D48" s="4"/>
      <c r="E48" s="4"/>
      <c r="F48" s="4"/>
      <c r="G48" s="4"/>
      <c r="H48" s="4"/>
      <c r="I48" s="1"/>
      <c r="J48" s="6"/>
      <c r="K48" s="5"/>
      <c r="L48" s="5"/>
      <c r="M48" s="5"/>
      <c r="X48" s="2"/>
    </row>
    <row r="49" spans="1:24" s="3" customFormat="1" x14ac:dyDescent="0.2">
      <c r="A49" s="4"/>
      <c r="B49" s="4"/>
      <c r="C49" s="4"/>
      <c r="D49" s="4"/>
      <c r="E49" s="4"/>
      <c r="F49" s="4"/>
      <c r="G49" s="4"/>
      <c r="H49" s="4"/>
      <c r="I49" s="1"/>
      <c r="J49" s="6"/>
      <c r="K49" s="5"/>
      <c r="L49" s="5"/>
      <c r="M49" s="5"/>
      <c r="X49" s="2"/>
    </row>
    <row r="50" spans="1:24" s="3" customFormat="1" x14ac:dyDescent="0.2">
      <c r="A50" s="4"/>
      <c r="B50" s="4"/>
      <c r="C50" s="4"/>
      <c r="D50" s="4"/>
      <c r="E50" s="4"/>
      <c r="F50" s="4"/>
      <c r="G50" s="4"/>
      <c r="H50" s="4"/>
      <c r="I50" s="1"/>
      <c r="J50" s="6"/>
      <c r="K50" s="5"/>
      <c r="L50" s="5"/>
      <c r="M50" s="5"/>
      <c r="X50" s="2"/>
    </row>
    <row r="51" spans="1:24" s="3" customFormat="1" x14ac:dyDescent="0.2">
      <c r="A51" s="4"/>
      <c r="B51" s="4"/>
      <c r="C51" s="4"/>
      <c r="D51" s="4"/>
      <c r="E51" s="4"/>
      <c r="F51" s="4"/>
      <c r="G51" s="4"/>
      <c r="H51" s="4"/>
      <c r="I51" s="1"/>
      <c r="J51" s="6"/>
      <c r="K51" s="5"/>
      <c r="L51" s="5"/>
      <c r="M51" s="5"/>
      <c r="X51" s="2"/>
    </row>
    <row r="52" spans="1:24" s="3" customFormat="1" x14ac:dyDescent="0.2">
      <c r="A52" s="4"/>
      <c r="B52" s="4"/>
      <c r="C52" s="4"/>
      <c r="D52" s="4"/>
      <c r="E52" s="4"/>
      <c r="F52" s="4"/>
      <c r="G52" s="4"/>
      <c r="H52" s="4"/>
      <c r="I52" s="1"/>
      <c r="J52" s="6"/>
      <c r="K52" s="5"/>
      <c r="L52" s="5"/>
      <c r="M52" s="5"/>
      <c r="X52" s="2"/>
    </row>
    <row r="53" spans="1:24" s="3" customFormat="1" x14ac:dyDescent="0.2">
      <c r="A53" s="4"/>
      <c r="B53" s="4"/>
      <c r="C53" s="4"/>
      <c r="D53" s="4"/>
      <c r="E53" s="4"/>
      <c r="F53" s="4"/>
      <c r="G53" s="4"/>
      <c r="H53" s="4"/>
      <c r="I53" s="1"/>
      <c r="J53" s="6"/>
      <c r="K53" s="5"/>
      <c r="L53" s="5"/>
      <c r="M53" s="5"/>
      <c r="X53" s="2"/>
    </row>
    <row r="54" spans="1:24" s="3" customFormat="1" x14ac:dyDescent="0.2">
      <c r="A54" s="4"/>
      <c r="B54" s="4"/>
      <c r="C54" s="4"/>
      <c r="D54" s="4"/>
      <c r="E54" s="4"/>
      <c r="F54" s="4"/>
      <c r="G54" s="4"/>
      <c r="H54" s="4"/>
      <c r="I54" s="1"/>
      <c r="J54" s="6"/>
      <c r="K54" s="5"/>
      <c r="L54" s="5"/>
      <c r="M54" s="5"/>
      <c r="X54" s="2"/>
    </row>
    <row r="55" spans="1:24" s="3" customFormat="1" x14ac:dyDescent="0.2">
      <c r="A55" s="4"/>
      <c r="B55" s="4"/>
      <c r="C55" s="4"/>
      <c r="D55" s="4"/>
      <c r="E55" s="4"/>
      <c r="F55" s="4"/>
      <c r="G55" s="4"/>
      <c r="H55" s="4"/>
      <c r="I55" s="1"/>
      <c r="J55" s="6"/>
      <c r="K55" s="5"/>
      <c r="L55" s="5"/>
      <c r="M55" s="5"/>
      <c r="X55" s="2"/>
    </row>
    <row r="56" spans="1:24" s="3" customFormat="1" x14ac:dyDescent="0.2">
      <c r="A56" s="4"/>
      <c r="B56" s="4"/>
      <c r="C56" s="4"/>
      <c r="D56" s="4"/>
      <c r="E56" s="4"/>
      <c r="F56" s="4"/>
      <c r="G56" s="4"/>
      <c r="H56" s="4"/>
      <c r="I56" s="1"/>
      <c r="J56" s="6"/>
      <c r="K56" s="5"/>
      <c r="L56" s="5"/>
      <c r="M56" s="5"/>
      <c r="X56" s="2"/>
    </row>
    <row r="57" spans="1:24" s="3" customFormat="1" x14ac:dyDescent="0.2">
      <c r="A57" s="4"/>
      <c r="B57" s="4"/>
      <c r="C57" s="4"/>
      <c r="D57" s="4"/>
      <c r="E57" s="4"/>
      <c r="F57" s="4"/>
      <c r="G57" s="4"/>
      <c r="H57" s="4"/>
      <c r="I57" s="1"/>
      <c r="J57" s="6"/>
      <c r="K57" s="5"/>
      <c r="L57" s="5"/>
      <c r="M57" s="5"/>
      <c r="X57" s="2"/>
    </row>
    <row r="58" spans="1:24" s="3" customFormat="1" x14ac:dyDescent="0.2">
      <c r="A58" s="4"/>
      <c r="B58" s="4"/>
      <c r="C58" s="4"/>
      <c r="D58" s="4"/>
      <c r="E58" s="4"/>
      <c r="F58" s="4"/>
      <c r="G58" s="4"/>
      <c r="H58" s="4"/>
      <c r="I58" s="1"/>
      <c r="J58" s="6"/>
      <c r="K58" s="5"/>
      <c r="L58" s="5"/>
      <c r="M58" s="5"/>
      <c r="X58" s="2"/>
    </row>
    <row r="59" spans="1:24" s="3" customFormat="1" x14ac:dyDescent="0.2">
      <c r="A59" s="4"/>
      <c r="B59" s="4"/>
      <c r="C59" s="4"/>
      <c r="D59" s="4"/>
      <c r="E59" s="4"/>
      <c r="F59" s="4"/>
      <c r="G59" s="4"/>
      <c r="H59" s="4"/>
      <c r="I59" s="1"/>
      <c r="J59" s="6"/>
      <c r="K59" s="5"/>
      <c r="L59" s="5"/>
      <c r="M59" s="5"/>
      <c r="X59" s="2"/>
    </row>
    <row r="60" spans="1:24" s="3" customFormat="1" x14ac:dyDescent="0.2">
      <c r="A60" s="4"/>
      <c r="B60" s="4"/>
      <c r="C60" s="4"/>
      <c r="D60" s="4"/>
      <c r="E60" s="4"/>
      <c r="F60" s="4"/>
      <c r="G60" s="4"/>
      <c r="H60" s="4"/>
      <c r="I60" s="1"/>
      <c r="J60" s="6"/>
      <c r="K60" s="5"/>
      <c r="L60" s="5"/>
      <c r="M60" s="5"/>
      <c r="X60" s="2"/>
    </row>
    <row r="61" spans="1:24" s="3" customFormat="1" x14ac:dyDescent="0.2">
      <c r="A61" s="4"/>
      <c r="B61" s="4"/>
      <c r="C61" s="4"/>
      <c r="D61" s="4"/>
      <c r="E61" s="4"/>
      <c r="F61" s="4"/>
      <c r="G61" s="4"/>
      <c r="H61" s="4"/>
      <c r="I61" s="1"/>
      <c r="J61" s="6"/>
      <c r="K61" s="5"/>
      <c r="L61" s="5"/>
      <c r="M61" s="5"/>
      <c r="X61" s="2"/>
    </row>
    <row r="62" spans="1:24" s="3" customFormat="1" x14ac:dyDescent="0.2">
      <c r="A62" s="4"/>
      <c r="B62" s="4"/>
      <c r="C62" s="4"/>
      <c r="D62" s="4"/>
      <c r="E62" s="4"/>
      <c r="F62" s="4"/>
      <c r="G62" s="4"/>
      <c r="H62" s="4"/>
      <c r="I62" s="1"/>
      <c r="J62" s="6"/>
      <c r="K62" s="5"/>
      <c r="L62" s="5"/>
      <c r="M62" s="5"/>
      <c r="X62" s="2"/>
    </row>
    <row r="63" spans="1:24" s="3" customFormat="1" x14ac:dyDescent="0.2">
      <c r="A63" s="4"/>
      <c r="B63" s="4"/>
      <c r="C63" s="4"/>
      <c r="D63" s="4"/>
      <c r="E63" s="4"/>
      <c r="F63" s="4"/>
      <c r="G63" s="4"/>
      <c r="H63" s="4"/>
      <c r="I63" s="1"/>
      <c r="J63" s="6"/>
      <c r="K63" s="5"/>
      <c r="L63" s="5"/>
      <c r="M63" s="5"/>
      <c r="X63" s="2"/>
    </row>
    <row r="64" spans="1:24" s="3" customFormat="1" x14ac:dyDescent="0.2">
      <c r="A64" s="4"/>
      <c r="B64" s="4"/>
      <c r="C64" s="4"/>
      <c r="D64" s="4"/>
      <c r="E64" s="4"/>
      <c r="F64" s="4"/>
      <c r="G64" s="4"/>
      <c r="H64" s="4"/>
      <c r="I64" s="1"/>
      <c r="J64" s="6"/>
      <c r="K64" s="5"/>
      <c r="L64" s="5"/>
      <c r="M64" s="5"/>
      <c r="X64" s="2"/>
    </row>
    <row r="65" spans="1:24" s="3" customFormat="1" x14ac:dyDescent="0.2">
      <c r="A65" s="4"/>
      <c r="B65" s="4"/>
      <c r="C65" s="4"/>
      <c r="D65" s="4"/>
      <c r="E65" s="4"/>
      <c r="F65" s="4"/>
      <c r="G65" s="4"/>
      <c r="H65" s="4"/>
      <c r="I65" s="1"/>
      <c r="J65" s="4"/>
      <c r="K65" s="5"/>
      <c r="L65" s="5"/>
      <c r="M65" s="5"/>
      <c r="X65" s="2"/>
    </row>
    <row r="66" spans="1:24" s="3" customFormat="1" x14ac:dyDescent="0.2">
      <c r="A66" s="4"/>
      <c r="B66" s="4"/>
      <c r="C66" s="4"/>
      <c r="D66" s="4"/>
      <c r="E66" s="4"/>
      <c r="F66" s="4"/>
      <c r="G66" s="4"/>
      <c r="H66" s="4"/>
      <c r="I66" s="1"/>
      <c r="J66" s="4"/>
      <c r="K66" s="5"/>
      <c r="L66" s="5"/>
      <c r="M66" s="5"/>
      <c r="X66" s="2"/>
    </row>
    <row r="67" spans="1:24" s="3" customFormat="1" x14ac:dyDescent="0.2">
      <c r="A67" s="4"/>
      <c r="B67" s="4"/>
      <c r="C67" s="4"/>
      <c r="D67" s="4"/>
      <c r="E67" s="4"/>
      <c r="F67" s="4"/>
      <c r="G67" s="4"/>
      <c r="H67" s="4"/>
      <c r="I67" s="1"/>
      <c r="J67" s="4"/>
      <c r="K67" s="5"/>
      <c r="L67" s="5"/>
      <c r="M67" s="5"/>
      <c r="X67" s="2"/>
    </row>
    <row r="68" spans="1:24" s="3" customFormat="1" x14ac:dyDescent="0.2">
      <c r="A68" s="4"/>
      <c r="B68" s="4"/>
      <c r="C68" s="4"/>
      <c r="D68" s="4"/>
      <c r="E68" s="4"/>
      <c r="F68" s="4"/>
      <c r="G68" s="4"/>
      <c r="H68" s="4"/>
      <c r="I68" s="1"/>
      <c r="J68" s="4"/>
      <c r="K68" s="5"/>
      <c r="L68" s="5"/>
      <c r="M68" s="5"/>
      <c r="X68" s="2"/>
    </row>
    <row r="69" spans="1:24" s="3" customFormat="1" x14ac:dyDescent="0.2">
      <c r="A69" s="4"/>
      <c r="B69" s="4"/>
      <c r="C69" s="4"/>
      <c r="D69" s="4"/>
      <c r="E69" s="4"/>
      <c r="F69" s="4"/>
      <c r="G69" s="4"/>
      <c r="H69" s="4"/>
      <c r="I69" s="1"/>
      <c r="J69" s="4"/>
      <c r="K69" s="5"/>
      <c r="L69" s="5"/>
      <c r="M69" s="5"/>
      <c r="X69" s="2"/>
    </row>
    <row r="70" spans="1:24" s="3" customFormat="1" x14ac:dyDescent="0.2">
      <c r="A70" s="4"/>
      <c r="B70" s="4"/>
      <c r="C70" s="4"/>
      <c r="D70" s="4"/>
      <c r="E70" s="4"/>
      <c r="F70" s="4"/>
      <c r="G70" s="4"/>
      <c r="H70" s="4"/>
      <c r="I70" s="1"/>
      <c r="J70" s="4"/>
      <c r="K70" s="5"/>
      <c r="L70" s="5"/>
      <c r="M70" s="5"/>
      <c r="X70" s="2"/>
    </row>
    <row r="71" spans="1:24" s="3" customFormat="1" x14ac:dyDescent="0.2">
      <c r="A71" s="4"/>
      <c r="B71" s="4"/>
      <c r="C71" s="4"/>
      <c r="D71" s="4"/>
      <c r="E71" s="4"/>
      <c r="F71" s="4"/>
      <c r="G71" s="4"/>
      <c r="H71" s="4"/>
      <c r="I71" s="1"/>
      <c r="J71" s="4"/>
      <c r="K71" s="5"/>
      <c r="L71" s="5"/>
      <c r="M71" s="5"/>
      <c r="X71" s="2"/>
    </row>
    <row r="72" spans="1:24" s="3" customFormat="1" x14ac:dyDescent="0.2">
      <c r="A72" s="4"/>
      <c r="B72" s="4"/>
      <c r="C72" s="4"/>
      <c r="D72" s="4"/>
      <c r="E72" s="4"/>
      <c r="F72" s="4"/>
      <c r="G72" s="4"/>
      <c r="H72" s="4"/>
      <c r="I72" s="1"/>
      <c r="J72" s="4"/>
      <c r="K72" s="5"/>
      <c r="L72" s="5"/>
      <c r="M72" s="5"/>
      <c r="X72" s="2"/>
    </row>
    <row r="73" spans="1:24" s="3" customFormat="1" x14ac:dyDescent="0.2">
      <c r="A73" s="4"/>
      <c r="B73" s="4"/>
      <c r="C73" s="4"/>
      <c r="D73" s="4"/>
      <c r="E73" s="4"/>
      <c r="F73" s="4"/>
      <c r="G73" s="4"/>
      <c r="H73" s="4"/>
      <c r="I73" s="1"/>
      <c r="J73" s="4"/>
      <c r="K73" s="5"/>
      <c r="L73" s="5"/>
      <c r="M73" s="5"/>
      <c r="X73" s="2"/>
    </row>
    <row r="74" spans="1:24" s="3" customFormat="1" x14ac:dyDescent="0.2">
      <c r="A74" s="4"/>
      <c r="B74" s="4"/>
      <c r="C74" s="4"/>
      <c r="D74" s="4"/>
      <c r="E74" s="4"/>
      <c r="F74" s="4"/>
      <c r="G74" s="4"/>
      <c r="H74" s="4"/>
      <c r="I74" s="1"/>
      <c r="J74" s="4"/>
      <c r="K74" s="5"/>
      <c r="L74" s="5"/>
      <c r="M74" s="5"/>
      <c r="X74" s="2"/>
    </row>
    <row r="75" spans="1:24" s="3" customFormat="1" x14ac:dyDescent="0.2">
      <c r="A75" s="4"/>
      <c r="B75" s="4"/>
      <c r="C75" s="4"/>
      <c r="D75" s="4"/>
      <c r="E75" s="4"/>
      <c r="F75" s="4"/>
      <c r="G75" s="4"/>
      <c r="H75" s="4"/>
      <c r="I75" s="1"/>
      <c r="J75" s="4"/>
      <c r="K75" s="5"/>
      <c r="L75" s="5"/>
      <c r="M75" s="5"/>
      <c r="X75" s="2"/>
    </row>
    <row r="76" spans="1:24" s="3" customFormat="1" x14ac:dyDescent="0.2">
      <c r="A76" s="1"/>
      <c r="B76" s="1"/>
      <c r="C76" s="1"/>
      <c r="D76" s="1"/>
      <c r="E76" s="1"/>
      <c r="F76" s="1"/>
      <c r="G76" s="1"/>
      <c r="H76" s="1"/>
      <c r="I76" s="1"/>
      <c r="J76" s="4"/>
      <c r="K76" s="5"/>
      <c r="L76" s="5"/>
      <c r="M76" s="5"/>
      <c r="X76" s="2"/>
    </row>
    <row r="77" spans="1:24" s="3" customFormat="1" x14ac:dyDescent="0.2">
      <c r="A77" s="1"/>
      <c r="B77" s="1"/>
      <c r="C77" s="1"/>
      <c r="D77" s="1"/>
      <c r="E77" s="1"/>
      <c r="F77" s="1"/>
      <c r="G77" s="1"/>
      <c r="H77" s="1"/>
      <c r="I77" s="1"/>
      <c r="J77" s="4"/>
      <c r="K77" s="5"/>
      <c r="L77" s="5"/>
      <c r="M77" s="5"/>
      <c r="X77" s="2"/>
    </row>
    <row r="78" spans="1:24" s="3" customFormat="1" x14ac:dyDescent="0.2">
      <c r="A78" s="1"/>
      <c r="B78" s="1"/>
      <c r="C78" s="1"/>
      <c r="D78" s="1"/>
      <c r="E78" s="1"/>
      <c r="F78" s="1"/>
      <c r="G78" s="1"/>
      <c r="H78" s="1"/>
      <c r="I78" s="1"/>
      <c r="J78" s="4"/>
      <c r="K78" s="5"/>
      <c r="L78" s="5"/>
      <c r="M78" s="5"/>
      <c r="X78" s="2"/>
    </row>
    <row r="79" spans="1:24" s="3" customFormat="1" x14ac:dyDescent="0.2">
      <c r="A79" s="1"/>
      <c r="B79" s="1"/>
      <c r="C79" s="1"/>
      <c r="D79" s="1"/>
      <c r="E79" s="1"/>
      <c r="F79" s="1"/>
      <c r="G79" s="1"/>
      <c r="H79" s="1"/>
      <c r="I79" s="1"/>
      <c r="J79" s="4"/>
      <c r="K79" s="5"/>
      <c r="L79" s="5"/>
      <c r="M79" s="5"/>
      <c r="X79" s="2"/>
    </row>
    <row r="80" spans="1:24" s="3" customFormat="1" x14ac:dyDescent="0.2">
      <c r="A80" s="1"/>
      <c r="B80" s="1"/>
      <c r="C80" s="1"/>
      <c r="D80" s="1"/>
      <c r="E80" s="1"/>
      <c r="F80" s="1"/>
      <c r="G80" s="1"/>
      <c r="H80" s="1"/>
      <c r="I80" s="1"/>
      <c r="J80" s="4"/>
      <c r="K80" s="5"/>
      <c r="L80" s="5"/>
      <c r="M80" s="5"/>
      <c r="X80" s="2"/>
    </row>
    <row r="81" spans="1:24" s="3" customFormat="1" x14ac:dyDescent="0.2">
      <c r="A81" s="1"/>
      <c r="B81" s="1"/>
      <c r="C81" s="1"/>
      <c r="D81" s="1"/>
      <c r="E81" s="1"/>
      <c r="F81" s="1"/>
      <c r="G81" s="1"/>
      <c r="H81" s="1"/>
      <c r="I81" s="1"/>
      <c r="J81" s="4"/>
      <c r="K81" s="5"/>
      <c r="L81" s="5"/>
      <c r="M81" s="5"/>
      <c r="X81" s="2"/>
    </row>
    <row r="82" spans="1:24" s="3" customFormat="1" x14ac:dyDescent="0.2">
      <c r="A82" s="1"/>
      <c r="B82" s="1"/>
      <c r="C82" s="1"/>
      <c r="D82" s="1"/>
      <c r="E82" s="1"/>
      <c r="F82" s="1"/>
      <c r="G82" s="1"/>
      <c r="H82" s="1"/>
      <c r="I82" s="1"/>
      <c r="J82" s="4"/>
      <c r="K82" s="5"/>
      <c r="L82" s="5"/>
      <c r="M82" s="5"/>
      <c r="X82" s="2"/>
    </row>
    <row r="83" spans="1:24" s="3" customFormat="1" x14ac:dyDescent="0.2">
      <c r="A83" s="1"/>
      <c r="B83" s="1"/>
      <c r="C83" s="1"/>
      <c r="D83" s="1"/>
      <c r="E83" s="1"/>
      <c r="F83" s="1"/>
      <c r="G83" s="1"/>
      <c r="H83" s="1"/>
      <c r="I83" s="1"/>
      <c r="J83" s="4"/>
      <c r="K83" s="5"/>
      <c r="L83" s="5"/>
      <c r="M83" s="5"/>
      <c r="X83" s="2"/>
    </row>
    <row r="84" spans="1:24" s="3" customFormat="1" x14ac:dyDescent="0.2">
      <c r="A84" s="1"/>
      <c r="B84" s="1"/>
      <c r="C84" s="1"/>
      <c r="D84" s="1"/>
      <c r="E84" s="1"/>
      <c r="F84" s="1"/>
      <c r="G84" s="1"/>
      <c r="H84" s="1"/>
      <c r="I84" s="1"/>
      <c r="J84" s="4"/>
      <c r="K84" s="5"/>
      <c r="L84" s="5"/>
      <c r="M84" s="5"/>
      <c r="X84" s="2"/>
    </row>
    <row r="85" spans="1:24" s="3" customFormat="1" x14ac:dyDescent="0.2">
      <c r="A85" s="1"/>
      <c r="B85" s="1"/>
      <c r="C85" s="1"/>
      <c r="D85" s="1"/>
      <c r="E85" s="1"/>
      <c r="F85" s="1"/>
      <c r="G85" s="1"/>
      <c r="H85" s="1"/>
      <c r="I85" s="1"/>
      <c r="J85" s="4"/>
      <c r="K85" s="5"/>
      <c r="L85" s="5"/>
      <c r="M85" s="5"/>
      <c r="X85" s="2"/>
    </row>
    <row r="86" spans="1:24" s="3" customFormat="1" x14ac:dyDescent="0.2">
      <c r="A86" s="1"/>
      <c r="B86" s="1"/>
      <c r="C86" s="1"/>
      <c r="D86" s="1"/>
      <c r="E86" s="1"/>
      <c r="F86" s="1"/>
      <c r="G86" s="1"/>
      <c r="H86" s="1"/>
      <c r="I86" s="1"/>
      <c r="J86" s="4"/>
      <c r="K86" s="5"/>
      <c r="L86" s="5"/>
      <c r="M86" s="5"/>
      <c r="X86" s="2"/>
    </row>
    <row r="87" spans="1:24" s="3" customFormat="1" x14ac:dyDescent="0.2">
      <c r="A87" s="1"/>
      <c r="B87" s="1"/>
      <c r="C87" s="1"/>
      <c r="D87" s="1"/>
      <c r="E87" s="1"/>
      <c r="F87" s="1"/>
      <c r="G87" s="1"/>
      <c r="H87" s="1"/>
      <c r="I87" s="1"/>
      <c r="J87" s="4"/>
      <c r="K87" s="5"/>
      <c r="L87" s="5"/>
      <c r="M87" s="5"/>
      <c r="X87" s="2"/>
    </row>
    <row r="88" spans="1:24" s="3" customFormat="1" x14ac:dyDescent="0.2">
      <c r="A88" s="1"/>
      <c r="B88" s="1"/>
      <c r="C88" s="1"/>
      <c r="D88" s="1"/>
      <c r="E88" s="1"/>
      <c r="F88" s="1"/>
      <c r="G88" s="1"/>
      <c r="H88" s="1"/>
      <c r="I88" s="1"/>
      <c r="J88" s="4"/>
      <c r="K88" s="5"/>
      <c r="L88" s="5"/>
      <c r="M88" s="5"/>
      <c r="X88" s="2"/>
    </row>
    <row r="89" spans="1:24" s="3" customFormat="1" x14ac:dyDescent="0.2">
      <c r="A89" s="1"/>
      <c r="B89" s="1"/>
      <c r="C89" s="1"/>
      <c r="D89" s="1"/>
      <c r="E89" s="1"/>
      <c r="F89" s="1"/>
      <c r="G89" s="1"/>
      <c r="H89" s="1"/>
      <c r="I89" s="1"/>
      <c r="J89" s="4"/>
      <c r="K89" s="5"/>
      <c r="L89" s="5"/>
      <c r="M89" s="5"/>
      <c r="X89" s="2"/>
    </row>
    <row r="90" spans="1:24" s="3" customFormat="1" x14ac:dyDescent="0.2">
      <c r="A90" s="1"/>
      <c r="B90" s="1"/>
      <c r="C90" s="1"/>
      <c r="D90" s="1"/>
      <c r="E90" s="1"/>
      <c r="F90" s="1"/>
      <c r="G90" s="1"/>
      <c r="H90" s="1"/>
      <c r="I90" s="1"/>
      <c r="J90" s="4"/>
      <c r="K90" s="5"/>
      <c r="L90" s="5"/>
      <c r="M90" s="5"/>
      <c r="X90" s="2"/>
    </row>
    <row r="91" spans="1:24" s="3" customFormat="1" x14ac:dyDescent="0.2">
      <c r="A91" s="1"/>
      <c r="B91" s="1"/>
      <c r="C91" s="1"/>
      <c r="D91" s="1"/>
      <c r="E91" s="1"/>
      <c r="F91" s="1"/>
      <c r="G91" s="1"/>
      <c r="H91" s="1"/>
      <c r="I91" s="1"/>
      <c r="J91" s="4"/>
      <c r="K91" s="5"/>
      <c r="L91" s="5"/>
      <c r="M91" s="5"/>
      <c r="X91" s="2"/>
    </row>
    <row r="92" spans="1:24" s="3" customFormat="1" x14ac:dyDescent="0.2">
      <c r="A92" s="1"/>
      <c r="B92" s="1"/>
      <c r="C92" s="1"/>
      <c r="D92" s="1"/>
      <c r="E92" s="1"/>
      <c r="F92" s="1"/>
      <c r="G92" s="1"/>
      <c r="H92" s="1"/>
      <c r="I92" s="1"/>
      <c r="J92" s="4"/>
      <c r="K92" s="5"/>
      <c r="L92" s="5"/>
      <c r="M92" s="5"/>
      <c r="X92" s="2"/>
    </row>
    <row r="93" spans="1:24" s="3" customFormat="1" x14ac:dyDescent="0.2">
      <c r="A93" s="1"/>
      <c r="B93" s="1"/>
      <c r="C93" s="1"/>
      <c r="D93" s="1"/>
      <c r="E93" s="1"/>
      <c r="F93" s="1"/>
      <c r="G93" s="1"/>
      <c r="H93" s="1"/>
      <c r="I93" s="1"/>
      <c r="J93" s="4"/>
      <c r="K93" s="5"/>
      <c r="L93" s="5"/>
      <c r="M93" s="5"/>
      <c r="X93" s="2"/>
    </row>
    <row r="94" spans="1:24" s="3" customFormat="1" x14ac:dyDescent="0.2">
      <c r="A94" s="1"/>
      <c r="B94" s="1"/>
      <c r="C94" s="1"/>
      <c r="D94" s="1"/>
      <c r="E94" s="1"/>
      <c r="F94" s="1"/>
      <c r="G94" s="1"/>
      <c r="H94" s="1"/>
      <c r="I94" s="1"/>
      <c r="J94" s="4"/>
      <c r="K94" s="5"/>
      <c r="L94" s="5"/>
      <c r="M94" s="5"/>
      <c r="X94" s="2"/>
    </row>
    <row r="95" spans="1:24" s="3" customFormat="1" x14ac:dyDescent="0.2">
      <c r="A95" s="1"/>
      <c r="B95" s="1"/>
      <c r="C95" s="1"/>
      <c r="D95" s="1"/>
      <c r="E95" s="1"/>
      <c r="F95" s="1"/>
      <c r="G95" s="1"/>
      <c r="H95" s="1"/>
      <c r="I95" s="1"/>
      <c r="J95" s="4"/>
      <c r="K95" s="5"/>
      <c r="L95" s="5"/>
      <c r="M95" s="5"/>
      <c r="X95" s="2"/>
    </row>
    <row r="96" spans="1:24" s="3" customFormat="1" x14ac:dyDescent="0.2">
      <c r="A96" s="1"/>
      <c r="B96" s="1"/>
      <c r="C96" s="1"/>
      <c r="D96" s="1"/>
      <c r="E96" s="1"/>
      <c r="F96" s="1"/>
      <c r="G96" s="1"/>
      <c r="H96" s="1"/>
      <c r="I96" s="1"/>
      <c r="J96" s="4"/>
      <c r="K96" s="5"/>
      <c r="L96" s="5"/>
      <c r="M96" s="5"/>
      <c r="X96" s="2"/>
    </row>
    <row r="97" spans="1:24" s="3" customFormat="1" x14ac:dyDescent="0.2">
      <c r="A97" s="1"/>
      <c r="B97" s="1"/>
      <c r="C97" s="1"/>
      <c r="D97" s="1"/>
      <c r="E97" s="1"/>
      <c r="F97" s="1"/>
      <c r="G97" s="1"/>
      <c r="H97" s="1"/>
      <c r="I97" s="1"/>
      <c r="J97" s="4"/>
      <c r="K97" s="5"/>
      <c r="L97" s="5"/>
      <c r="M97" s="5"/>
      <c r="X97" s="2"/>
    </row>
    <row r="98" spans="1:24" s="3" customFormat="1" x14ac:dyDescent="0.2">
      <c r="A98" s="1"/>
      <c r="B98" s="1"/>
      <c r="C98" s="1"/>
      <c r="D98" s="1"/>
      <c r="E98" s="1"/>
      <c r="F98" s="1"/>
      <c r="G98" s="1"/>
      <c r="H98" s="1"/>
      <c r="I98" s="1"/>
      <c r="J98" s="4"/>
      <c r="K98" s="5"/>
      <c r="L98" s="5"/>
      <c r="M98" s="5"/>
      <c r="X98" s="2"/>
    </row>
    <row r="99" spans="1:24" s="3" customFormat="1" x14ac:dyDescent="0.2">
      <c r="A99" s="1"/>
      <c r="B99" s="1"/>
      <c r="C99" s="1"/>
      <c r="D99" s="1"/>
      <c r="E99" s="1"/>
      <c r="F99" s="1"/>
      <c r="G99" s="1"/>
      <c r="H99" s="1"/>
      <c r="I99" s="1"/>
      <c r="J99" s="4"/>
      <c r="K99" s="5"/>
      <c r="L99" s="5"/>
      <c r="M99" s="5"/>
      <c r="X99" s="2"/>
    </row>
    <row r="100" spans="1:24" s="3" customFormat="1" x14ac:dyDescent="0.2">
      <c r="A100" s="1"/>
      <c r="B100" s="1"/>
      <c r="C100" s="1"/>
      <c r="D100" s="1"/>
      <c r="E100" s="1"/>
      <c r="F100" s="1"/>
      <c r="G100" s="1"/>
      <c r="H100" s="1"/>
      <c r="I100" s="1"/>
      <c r="J100" s="4"/>
      <c r="K100" s="5"/>
      <c r="L100" s="5"/>
      <c r="M100" s="5"/>
      <c r="X100" s="2"/>
    </row>
    <row r="101" spans="1:24" s="3" customFormat="1" x14ac:dyDescent="0.2">
      <c r="A101" s="1"/>
      <c r="B101" s="1"/>
      <c r="C101" s="1"/>
      <c r="D101" s="1"/>
      <c r="E101" s="1"/>
      <c r="F101" s="1"/>
      <c r="G101" s="1"/>
      <c r="H101" s="1"/>
      <c r="I101" s="1"/>
      <c r="J101" s="4"/>
      <c r="K101" s="5"/>
      <c r="L101" s="5"/>
      <c r="M101" s="5"/>
      <c r="X101" s="2"/>
    </row>
    <row r="102" spans="1:24" s="3" customFormat="1" x14ac:dyDescent="0.2">
      <c r="A102" s="1"/>
      <c r="B102" s="1"/>
      <c r="C102" s="1"/>
      <c r="D102" s="1"/>
      <c r="E102" s="1"/>
      <c r="F102" s="1"/>
      <c r="G102" s="1"/>
      <c r="H102" s="1"/>
      <c r="I102" s="1"/>
      <c r="J102" s="4"/>
      <c r="K102" s="5"/>
      <c r="L102" s="5"/>
      <c r="M102" s="5"/>
      <c r="X102" s="2"/>
    </row>
    <row r="103" spans="1:24" s="3" customFormat="1" x14ac:dyDescent="0.2">
      <c r="A103" s="1"/>
      <c r="B103" s="1"/>
      <c r="C103" s="1"/>
      <c r="D103" s="1"/>
      <c r="E103" s="1"/>
      <c r="F103" s="1"/>
      <c r="G103" s="1"/>
      <c r="H103" s="1"/>
      <c r="I103" s="1"/>
      <c r="J103" s="4"/>
      <c r="K103" s="5"/>
      <c r="L103" s="5"/>
      <c r="M103" s="5"/>
      <c r="X103" s="2"/>
    </row>
    <row r="104" spans="1:24" s="3" customFormat="1" x14ac:dyDescent="0.2">
      <c r="A104" s="1"/>
      <c r="B104" s="1"/>
      <c r="C104" s="1"/>
      <c r="D104" s="1"/>
      <c r="E104" s="1"/>
      <c r="F104" s="1"/>
      <c r="G104" s="1"/>
      <c r="H104" s="1"/>
      <c r="I104" s="1"/>
      <c r="J104" s="4"/>
      <c r="K104" s="5"/>
      <c r="L104" s="5"/>
      <c r="M104" s="5"/>
      <c r="X104" s="2"/>
    </row>
    <row r="105" spans="1:24" s="3" customFormat="1" x14ac:dyDescent="0.2">
      <c r="A105" s="1"/>
      <c r="B105" s="1"/>
      <c r="C105" s="1"/>
      <c r="D105" s="1"/>
      <c r="E105" s="1"/>
      <c r="F105" s="1"/>
      <c r="G105" s="1"/>
      <c r="H105" s="1"/>
      <c r="I105" s="1"/>
      <c r="J105" s="4"/>
      <c r="K105" s="5"/>
      <c r="L105" s="5"/>
      <c r="M105" s="5"/>
      <c r="X105" s="2"/>
    </row>
    <row r="106" spans="1:24" s="3" customFormat="1" x14ac:dyDescent="0.2">
      <c r="A106" s="1"/>
      <c r="B106" s="1"/>
      <c r="C106" s="1"/>
      <c r="D106" s="1"/>
      <c r="E106" s="1"/>
      <c r="F106" s="1"/>
      <c r="G106" s="1"/>
      <c r="H106" s="1"/>
      <c r="I106" s="1"/>
      <c r="J106" s="4"/>
      <c r="K106" s="5"/>
      <c r="L106" s="5"/>
      <c r="M106" s="5"/>
      <c r="X106" s="2"/>
    </row>
    <row r="107" spans="1:24" s="3" customFormat="1" x14ac:dyDescent="0.2">
      <c r="A107" s="1"/>
      <c r="B107" s="1"/>
      <c r="C107" s="1"/>
      <c r="D107" s="1"/>
      <c r="E107" s="1"/>
      <c r="F107" s="1"/>
      <c r="G107" s="1"/>
      <c r="H107" s="1"/>
      <c r="I107" s="1"/>
      <c r="J107" s="4"/>
      <c r="K107" s="5"/>
      <c r="L107" s="5"/>
      <c r="M107" s="5"/>
      <c r="X107" s="2"/>
    </row>
    <row r="108" spans="1:24" s="3" customFormat="1" x14ac:dyDescent="0.2">
      <c r="A108" s="1"/>
      <c r="B108" s="1"/>
      <c r="C108" s="1"/>
      <c r="D108" s="1"/>
      <c r="E108" s="1"/>
      <c r="F108" s="1"/>
      <c r="G108" s="1"/>
      <c r="H108" s="1"/>
      <c r="I108" s="1"/>
      <c r="J108" s="4"/>
      <c r="K108" s="5"/>
      <c r="L108" s="5"/>
      <c r="M108" s="5"/>
      <c r="X108" s="2"/>
    </row>
    <row r="109" spans="1:24" s="3" customFormat="1" x14ac:dyDescent="0.2">
      <c r="A109" s="1"/>
      <c r="B109" s="1"/>
      <c r="C109" s="1"/>
      <c r="D109" s="1"/>
      <c r="E109" s="1"/>
      <c r="F109" s="1"/>
      <c r="G109" s="1"/>
      <c r="H109" s="1"/>
      <c r="I109" s="1"/>
      <c r="J109" s="4"/>
      <c r="K109" s="5"/>
      <c r="L109" s="5"/>
      <c r="M109" s="5"/>
      <c r="X109" s="2"/>
    </row>
    <row r="110" spans="1:24" s="3" customFormat="1" x14ac:dyDescent="0.2">
      <c r="A110" s="1"/>
      <c r="B110" s="1"/>
      <c r="C110" s="1"/>
      <c r="D110" s="1"/>
      <c r="E110" s="1"/>
      <c r="F110" s="1"/>
      <c r="G110" s="1"/>
      <c r="H110" s="1"/>
      <c r="I110" s="1"/>
      <c r="J110" s="4"/>
      <c r="K110" s="5"/>
      <c r="L110" s="5"/>
      <c r="M110" s="5"/>
      <c r="X110" s="2"/>
    </row>
    <row r="111" spans="1:24" s="3" customFormat="1" x14ac:dyDescent="0.2">
      <c r="A111" s="1"/>
      <c r="B111" s="1"/>
      <c r="C111" s="1"/>
      <c r="D111" s="1"/>
      <c r="E111" s="1"/>
      <c r="F111" s="1"/>
      <c r="G111" s="1"/>
      <c r="H111" s="1"/>
      <c r="I111" s="1"/>
      <c r="J111" s="4"/>
      <c r="K111" s="5"/>
      <c r="L111" s="5"/>
      <c r="M111" s="5"/>
      <c r="X111" s="2"/>
    </row>
    <row r="112" spans="1:24" s="3" customFormat="1" x14ac:dyDescent="0.2">
      <c r="A112" s="1"/>
      <c r="B112" s="1"/>
      <c r="C112" s="1"/>
      <c r="D112" s="1"/>
      <c r="E112" s="1"/>
      <c r="F112" s="1"/>
      <c r="G112" s="1"/>
      <c r="H112" s="1"/>
      <c r="I112" s="1"/>
      <c r="J112" s="4"/>
      <c r="K112" s="5"/>
      <c r="L112" s="5"/>
      <c r="M112" s="5"/>
      <c r="X112" s="2"/>
    </row>
    <row r="113" spans="1:24" s="3" customFormat="1" x14ac:dyDescent="0.2">
      <c r="A113" s="1"/>
      <c r="B113" s="1"/>
      <c r="C113" s="1"/>
      <c r="D113" s="1"/>
      <c r="E113" s="1"/>
      <c r="F113" s="1"/>
      <c r="G113" s="1"/>
      <c r="H113" s="1"/>
      <c r="I113" s="1"/>
      <c r="J113" s="4"/>
      <c r="K113" s="5"/>
      <c r="L113" s="5"/>
      <c r="M113" s="5"/>
      <c r="X113" s="2"/>
    </row>
    <row r="114" spans="1:24" s="3" customFormat="1" x14ac:dyDescent="0.2">
      <c r="A114" s="1"/>
      <c r="B114" s="1"/>
      <c r="C114" s="1"/>
      <c r="D114" s="1"/>
      <c r="E114" s="1"/>
      <c r="F114" s="1"/>
      <c r="G114" s="1"/>
      <c r="H114" s="1"/>
      <c r="I114" s="1"/>
      <c r="J114" s="4"/>
      <c r="K114" s="5"/>
      <c r="L114" s="5"/>
      <c r="M114" s="5"/>
      <c r="X114" s="2"/>
    </row>
    <row r="115" spans="1:24" s="3" customFormat="1" x14ac:dyDescent="0.2">
      <c r="A115" s="1"/>
      <c r="B115" s="1"/>
      <c r="C115" s="1"/>
      <c r="D115" s="1"/>
      <c r="E115" s="1"/>
      <c r="F115" s="1"/>
      <c r="G115" s="1"/>
      <c r="H115" s="1"/>
      <c r="I115" s="1"/>
      <c r="J115" s="4"/>
      <c r="K115" s="5"/>
      <c r="L115" s="5"/>
      <c r="M115" s="5"/>
      <c r="X115" s="2"/>
    </row>
    <row r="116" spans="1:24" s="3" customFormat="1" x14ac:dyDescent="0.2">
      <c r="A116" s="1"/>
      <c r="B116" s="1"/>
      <c r="C116" s="1"/>
      <c r="D116" s="1"/>
      <c r="E116" s="1"/>
      <c r="F116" s="1"/>
      <c r="G116" s="1"/>
      <c r="H116" s="1"/>
      <c r="I116" s="1"/>
      <c r="J116" s="4"/>
      <c r="K116" s="5"/>
      <c r="L116" s="5"/>
      <c r="M116" s="5"/>
      <c r="X116" s="2"/>
    </row>
    <row r="117" spans="1:24" s="3" customFormat="1" x14ac:dyDescent="0.2">
      <c r="A117" s="1"/>
      <c r="B117" s="1"/>
      <c r="C117" s="1"/>
      <c r="D117" s="1"/>
      <c r="E117" s="1"/>
      <c r="F117" s="1"/>
      <c r="G117" s="1"/>
      <c r="H117" s="1"/>
      <c r="I117" s="1"/>
      <c r="J117" s="4"/>
      <c r="K117" s="5"/>
      <c r="L117" s="5"/>
      <c r="M117" s="5"/>
      <c r="X117" s="2"/>
    </row>
    <row r="118" spans="1:24" s="3" customFormat="1" x14ac:dyDescent="0.2">
      <c r="A118" s="1"/>
      <c r="B118" s="1"/>
      <c r="C118" s="1"/>
      <c r="D118" s="1"/>
      <c r="E118" s="1"/>
      <c r="F118" s="1"/>
      <c r="G118" s="1"/>
      <c r="H118" s="1"/>
      <c r="I118" s="1"/>
      <c r="J118" s="4"/>
      <c r="K118" s="5"/>
      <c r="L118" s="5"/>
      <c r="M118" s="5"/>
      <c r="X118" s="2"/>
    </row>
    <row r="119" spans="1:24" s="3" customFormat="1" x14ac:dyDescent="0.2">
      <c r="A119" s="1"/>
      <c r="B119" s="1"/>
      <c r="C119" s="1"/>
      <c r="D119" s="1"/>
      <c r="E119" s="1"/>
      <c r="F119" s="1"/>
      <c r="G119" s="1"/>
      <c r="H119" s="1"/>
      <c r="I119" s="1"/>
      <c r="J119" s="4"/>
      <c r="K119" s="5"/>
      <c r="L119" s="5"/>
      <c r="M119" s="5"/>
      <c r="X119" s="2"/>
    </row>
    <row r="120" spans="1:24" s="3" customFormat="1" x14ac:dyDescent="0.2">
      <c r="A120" s="1"/>
      <c r="B120" s="1"/>
      <c r="C120" s="1"/>
      <c r="D120" s="1"/>
      <c r="E120" s="1"/>
      <c r="F120" s="1"/>
      <c r="G120" s="1"/>
      <c r="H120" s="1"/>
      <c r="I120" s="1"/>
      <c r="J120" s="4"/>
      <c r="K120" s="5"/>
      <c r="L120" s="5"/>
      <c r="M120" s="5"/>
      <c r="X120" s="2"/>
    </row>
    <row r="121" spans="1:24" s="3" customFormat="1" x14ac:dyDescent="0.2">
      <c r="A121" s="1"/>
      <c r="B121" s="1"/>
      <c r="C121" s="1"/>
      <c r="D121" s="1"/>
      <c r="E121" s="1"/>
      <c r="F121" s="1"/>
      <c r="G121" s="1"/>
      <c r="H121" s="1"/>
      <c r="I121" s="1"/>
      <c r="J121" s="4"/>
      <c r="K121" s="5"/>
      <c r="L121" s="5"/>
      <c r="M121" s="5"/>
      <c r="X121" s="2"/>
    </row>
    <row r="122" spans="1:24" s="3" customFormat="1" x14ac:dyDescent="0.2">
      <c r="A122" s="1"/>
      <c r="B122" s="1"/>
      <c r="C122" s="1"/>
      <c r="D122" s="1"/>
      <c r="E122" s="1"/>
      <c r="F122" s="1"/>
      <c r="G122" s="1"/>
      <c r="H122" s="1"/>
      <c r="I122" s="1"/>
      <c r="J122" s="4"/>
      <c r="K122" s="5"/>
      <c r="L122" s="5"/>
      <c r="M122" s="5"/>
      <c r="X122" s="2"/>
    </row>
    <row r="123" spans="1:24" s="3" customFormat="1" x14ac:dyDescent="0.2">
      <c r="A123" s="1"/>
      <c r="B123" s="1"/>
      <c r="C123" s="1"/>
      <c r="D123" s="1"/>
      <c r="E123" s="1"/>
      <c r="F123" s="1"/>
      <c r="G123" s="1"/>
      <c r="H123" s="1"/>
      <c r="I123" s="1"/>
      <c r="J123" s="4"/>
      <c r="K123" s="5"/>
      <c r="L123" s="5"/>
      <c r="M123" s="5"/>
      <c r="X123" s="2"/>
    </row>
    <row r="124" spans="1:24" s="3" customFormat="1" x14ac:dyDescent="0.2">
      <c r="A124" s="1"/>
      <c r="B124" s="1"/>
      <c r="C124" s="1"/>
      <c r="D124" s="1"/>
      <c r="E124" s="1"/>
      <c r="F124" s="1"/>
      <c r="G124" s="1"/>
      <c r="H124" s="1"/>
      <c r="I124" s="1"/>
      <c r="J124" s="4"/>
      <c r="K124" s="5"/>
      <c r="L124" s="5"/>
      <c r="M124" s="5"/>
      <c r="X124" s="2"/>
    </row>
    <row r="125" spans="1:24" s="3" customFormat="1" x14ac:dyDescent="0.2">
      <c r="A125" s="1"/>
      <c r="B125" s="1"/>
      <c r="C125" s="1"/>
      <c r="D125" s="1"/>
      <c r="E125" s="1"/>
      <c r="F125" s="1"/>
      <c r="G125" s="1"/>
      <c r="H125" s="1"/>
      <c r="I125" s="1"/>
      <c r="J125" s="4"/>
      <c r="K125" s="5"/>
      <c r="L125" s="5"/>
      <c r="M125" s="5"/>
      <c r="X125" s="2"/>
    </row>
    <row r="126" spans="1:24" s="3" customFormat="1" x14ac:dyDescent="0.2">
      <c r="A126" s="1"/>
      <c r="B126" s="1"/>
      <c r="C126" s="1"/>
      <c r="D126" s="1"/>
      <c r="E126" s="1"/>
      <c r="F126" s="1"/>
      <c r="G126" s="1"/>
      <c r="H126" s="1"/>
      <c r="I126" s="1"/>
      <c r="J126" s="4"/>
      <c r="K126" s="5"/>
      <c r="L126" s="5"/>
      <c r="M126" s="5"/>
      <c r="X126" s="2"/>
    </row>
    <row r="127" spans="1:24" s="3" customFormat="1" x14ac:dyDescent="0.2">
      <c r="A127" s="1"/>
      <c r="B127" s="1"/>
      <c r="C127" s="1"/>
      <c r="D127" s="1"/>
      <c r="E127" s="1"/>
      <c r="F127" s="1"/>
      <c r="G127" s="1"/>
      <c r="H127" s="1"/>
      <c r="I127" s="1"/>
      <c r="J127" s="4"/>
      <c r="K127" s="5"/>
      <c r="L127" s="5"/>
      <c r="M127" s="5"/>
      <c r="X127" s="2"/>
    </row>
  </sheetData>
  <sortState ref="F9:V31">
    <sortCondition ref="F8"/>
  </sortState>
  <mergeCells count="21">
    <mergeCell ref="A5:W5"/>
    <mergeCell ref="A6:A7"/>
    <mergeCell ref="B6:B7"/>
    <mergeCell ref="F6:F7"/>
    <mergeCell ref="C6:C7"/>
    <mergeCell ref="D6:D7"/>
    <mergeCell ref="E6:E7"/>
    <mergeCell ref="G6:G7"/>
    <mergeCell ref="H6:H7"/>
    <mergeCell ref="I6:I7"/>
    <mergeCell ref="X6:X7"/>
    <mergeCell ref="J6:J7"/>
    <mergeCell ref="K6:K7"/>
    <mergeCell ref="L6:L7"/>
    <mergeCell ref="M6:M7"/>
    <mergeCell ref="N6:N7"/>
    <mergeCell ref="O6:O7"/>
    <mergeCell ref="W6:W7"/>
    <mergeCell ref="P6:P7"/>
    <mergeCell ref="Q6:Q7"/>
    <mergeCell ref="T6:T7"/>
  </mergeCells>
  <printOptions horizontalCentered="1"/>
  <pageMargins left="0.78740157480314965" right="0.78740157480314965" top="0.6692913385826772" bottom="0.86614173228346458" header="0.27559055118110237" footer="0.39370078740157483"/>
  <pageSetup paperSize="9" scale="40" firstPageNumber="112" fitToHeight="3" orientation="landscape" useFirstPageNumber="1" r:id="rId1"/>
  <headerFooter alignWithMargins="0">
    <oddFooter>&amp;L&amp;"Arial,Kurzíva"Zastupitelstvo Olomouckého kraje 18-12-2017
6. - Rozpočet Olomouckého kraje 2018 - návrh rozpočtu
Příloha č. 5b) Projekty spolufinancované z evropských fondů a národních fondů&amp;R&amp;"Arial,Kurzíva"&amp;12Strana &amp;P (celkem 171)</oddFooter>
  </headerFooter>
  <rowBreaks count="2" manualBreakCount="2">
    <brk id="19" max="22" man="1"/>
    <brk id="32" max="22"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U105"/>
  <sheetViews>
    <sheetView showGridLines="0" view="pageBreakPreview" zoomScale="80" zoomScaleNormal="70" zoomScaleSheetLayoutView="80" workbookViewId="0"/>
  </sheetViews>
  <sheetFormatPr defaultColWidth="9.140625" defaultRowHeight="12.75" outlineLevelCol="1" x14ac:dyDescent="0.2"/>
  <cols>
    <col min="1" max="1" width="5.42578125" style="1" customWidth="1"/>
    <col min="2" max="2" width="6.42578125" style="1" hidden="1" customWidth="1"/>
    <col min="3" max="3" width="21.7109375" style="1" hidden="1" customWidth="1" outlineLevel="1"/>
    <col min="4" max="4" width="7.7109375" style="1" hidden="1" customWidth="1" outlineLevel="1"/>
    <col min="5" max="5" width="7.28515625" style="1" hidden="1" customWidth="1" outlineLevel="1"/>
    <col min="6" max="6" width="7.28515625" style="1" customWidth="1" outlineLevel="1"/>
    <col min="7" max="7" width="47.5703125" style="1" customWidth="1"/>
    <col min="8" max="8" width="54.7109375" style="1" customWidth="1"/>
    <col min="9" max="9" width="7.140625" style="1" customWidth="1"/>
    <col min="10" max="10" width="12.85546875" style="4" customWidth="1"/>
    <col min="11" max="16" width="14.7109375" style="3" customWidth="1"/>
    <col min="17" max="17" width="17.28515625" style="3" customWidth="1"/>
    <col min="18" max="19" width="14.7109375" style="3" customWidth="1"/>
    <col min="20" max="20" width="38.5703125" style="2" hidden="1" customWidth="1"/>
    <col min="21" max="16384" width="9.140625" style="1"/>
  </cols>
  <sheetData>
    <row r="1" spans="1:21" ht="18" x14ac:dyDescent="0.25">
      <c r="A1" s="164" t="s">
        <v>336</v>
      </c>
      <c r="B1" s="165"/>
      <c r="C1" s="165"/>
      <c r="D1" s="165"/>
      <c r="E1" s="165"/>
      <c r="F1" s="165"/>
      <c r="G1" s="167"/>
      <c r="H1" s="168"/>
      <c r="I1" s="165"/>
      <c r="N1" s="170"/>
      <c r="O1" s="170"/>
      <c r="Q1" s="170"/>
      <c r="R1" s="170"/>
      <c r="S1" s="170"/>
      <c r="T1" s="38"/>
      <c r="U1" s="35"/>
    </row>
    <row r="2" spans="1:21" ht="15.75" x14ac:dyDescent="0.25">
      <c r="A2" s="253" t="s">
        <v>274</v>
      </c>
      <c r="B2" s="117"/>
      <c r="D2" s="171"/>
      <c r="E2" s="171"/>
      <c r="F2" s="171"/>
      <c r="G2" s="253" t="s">
        <v>200</v>
      </c>
      <c r="H2" s="173" t="s">
        <v>335</v>
      </c>
      <c r="I2" s="175"/>
      <c r="N2" s="37"/>
      <c r="O2" s="37"/>
      <c r="Q2" s="37"/>
      <c r="R2" s="37"/>
      <c r="S2" s="37"/>
      <c r="T2" s="36"/>
      <c r="U2" s="35"/>
    </row>
    <row r="3" spans="1:21" ht="23.25" x14ac:dyDescent="0.35">
      <c r="A3" s="126"/>
      <c r="B3" s="117"/>
      <c r="D3" s="171"/>
      <c r="E3" s="171"/>
      <c r="F3" s="171"/>
      <c r="G3" s="251" t="s">
        <v>20</v>
      </c>
      <c r="H3" s="174"/>
      <c r="I3" s="175"/>
      <c r="N3" s="37"/>
      <c r="O3" s="37"/>
      <c r="Q3" s="37"/>
      <c r="R3" s="37"/>
      <c r="S3" s="37"/>
      <c r="T3" s="36"/>
      <c r="U3" s="35"/>
    </row>
    <row r="4" spans="1:21" ht="17.25" customHeight="1" x14ac:dyDescent="0.2">
      <c r="A4" s="171"/>
      <c r="B4" s="171"/>
      <c r="C4" s="171"/>
      <c r="D4" s="171"/>
      <c r="E4" s="171"/>
      <c r="F4" s="171"/>
      <c r="G4" s="171"/>
      <c r="H4" s="176"/>
      <c r="I4" s="171"/>
      <c r="N4" s="37"/>
      <c r="O4" s="37"/>
      <c r="Q4" s="37"/>
      <c r="R4" s="37"/>
      <c r="S4" s="91" t="s">
        <v>72</v>
      </c>
      <c r="T4" s="36"/>
      <c r="U4" s="35"/>
    </row>
    <row r="5" spans="1:21" ht="25.5" customHeight="1" x14ac:dyDescent="0.2">
      <c r="A5" s="358" t="s">
        <v>259</v>
      </c>
      <c r="B5" s="359"/>
      <c r="C5" s="359"/>
      <c r="D5" s="359"/>
      <c r="E5" s="359"/>
      <c r="F5" s="359"/>
      <c r="G5" s="359"/>
      <c r="H5" s="359"/>
      <c r="I5" s="359"/>
      <c r="J5" s="359"/>
      <c r="K5" s="359"/>
      <c r="L5" s="359"/>
      <c r="M5" s="359"/>
      <c r="N5" s="359"/>
      <c r="O5" s="359"/>
      <c r="P5" s="359"/>
      <c r="Q5" s="359"/>
      <c r="R5" s="359"/>
      <c r="S5" s="398"/>
      <c r="T5" s="34"/>
    </row>
    <row r="6" spans="1:21" ht="25.5" customHeight="1" x14ac:dyDescent="0.2">
      <c r="A6" s="360" t="s">
        <v>19</v>
      </c>
      <c r="B6" s="360" t="s">
        <v>18</v>
      </c>
      <c r="C6" s="361" t="s">
        <v>17</v>
      </c>
      <c r="D6" s="361" t="s">
        <v>16</v>
      </c>
      <c r="E6" s="361" t="s">
        <v>15</v>
      </c>
      <c r="F6" s="362" t="s">
        <v>253</v>
      </c>
      <c r="G6" s="361" t="s">
        <v>14</v>
      </c>
      <c r="H6" s="350" t="s">
        <v>13</v>
      </c>
      <c r="I6" s="364" t="s">
        <v>12</v>
      </c>
      <c r="J6" s="350" t="s">
        <v>11</v>
      </c>
      <c r="K6" s="350" t="s">
        <v>10</v>
      </c>
      <c r="L6" s="351" t="s">
        <v>9</v>
      </c>
      <c r="M6" s="351" t="s">
        <v>8</v>
      </c>
      <c r="N6" s="350" t="s">
        <v>7</v>
      </c>
      <c r="O6" s="353" t="s">
        <v>155</v>
      </c>
      <c r="P6" s="444" t="s">
        <v>156</v>
      </c>
      <c r="Q6" s="444"/>
      <c r="R6" s="444"/>
      <c r="S6" s="353" t="s">
        <v>167</v>
      </c>
      <c r="T6" s="395" t="s">
        <v>6</v>
      </c>
    </row>
    <row r="7" spans="1:21" ht="58.7" customHeight="1" x14ac:dyDescent="0.2">
      <c r="A7" s="360"/>
      <c r="B7" s="360"/>
      <c r="C7" s="361"/>
      <c r="D7" s="361"/>
      <c r="E7" s="361"/>
      <c r="F7" s="363"/>
      <c r="G7" s="361"/>
      <c r="H7" s="350"/>
      <c r="I7" s="364"/>
      <c r="J7" s="350"/>
      <c r="K7" s="350"/>
      <c r="L7" s="352"/>
      <c r="M7" s="352"/>
      <c r="N7" s="350"/>
      <c r="O7" s="353"/>
      <c r="P7" s="224" t="s">
        <v>203</v>
      </c>
      <c r="Q7" s="224" t="s">
        <v>226</v>
      </c>
      <c r="R7" s="224" t="s">
        <v>273</v>
      </c>
      <c r="S7" s="353"/>
      <c r="T7" s="395"/>
    </row>
    <row r="8" spans="1:21" ht="30" customHeight="1" x14ac:dyDescent="0.2">
      <c r="A8" s="427" t="s">
        <v>3</v>
      </c>
      <c r="B8" s="428"/>
      <c r="C8" s="428"/>
      <c r="D8" s="428"/>
      <c r="E8" s="428"/>
      <c r="F8" s="428"/>
      <c r="G8" s="428"/>
      <c r="H8" s="429"/>
      <c r="I8" s="232"/>
      <c r="J8" s="233"/>
      <c r="K8" s="95">
        <f>SUM(K9:K19)</f>
        <v>0</v>
      </c>
      <c r="L8" s="95">
        <f>SUM(L9:L19)</f>
        <v>0</v>
      </c>
      <c r="M8" s="95">
        <f>SUM(M9:M20)</f>
        <v>201</v>
      </c>
      <c r="N8" s="95"/>
      <c r="O8" s="95">
        <f t="shared" ref="O8" si="0">SUM(O9:O20)</f>
        <v>0</v>
      </c>
      <c r="P8" s="95">
        <f>SUM(P9:P20)</f>
        <v>651</v>
      </c>
      <c r="Q8" s="95">
        <f>SUM(Q9:Q20)</f>
        <v>450</v>
      </c>
      <c r="R8" s="95">
        <f>SUM(R9:R20)</f>
        <v>201</v>
      </c>
      <c r="S8" s="95">
        <f t="shared" ref="S8" si="1">SUM(S9:S20)</f>
        <v>0</v>
      </c>
      <c r="T8" s="228"/>
    </row>
    <row r="9" spans="1:21" ht="27.95" customHeight="1" x14ac:dyDescent="0.2">
      <c r="A9" s="455">
        <v>1</v>
      </c>
      <c r="B9" s="431"/>
      <c r="C9" s="456">
        <v>60006101111</v>
      </c>
      <c r="D9" s="211">
        <v>3299</v>
      </c>
      <c r="E9" s="211">
        <v>5137</v>
      </c>
      <c r="F9" s="431">
        <v>51</v>
      </c>
      <c r="G9" s="457" t="s">
        <v>257</v>
      </c>
      <c r="H9" s="458" t="s">
        <v>350</v>
      </c>
      <c r="I9" s="455"/>
      <c r="J9" s="455"/>
      <c r="K9" s="454"/>
      <c r="L9" s="454"/>
      <c r="M9" s="452">
        <f>SUM(R9:R16)</f>
        <v>57</v>
      </c>
      <c r="N9" s="453">
        <v>2018</v>
      </c>
      <c r="O9" s="451">
        <v>0</v>
      </c>
      <c r="P9" s="450">
        <f>SUM(Q9:R16)</f>
        <v>507</v>
      </c>
      <c r="Q9" s="40">
        <v>5</v>
      </c>
      <c r="R9" s="239">
        <v>3</v>
      </c>
      <c r="S9" s="451">
        <v>0</v>
      </c>
      <c r="T9" s="178"/>
    </row>
    <row r="10" spans="1:21" ht="27.95" customHeight="1" x14ac:dyDescent="0.2">
      <c r="A10" s="455"/>
      <c r="B10" s="438"/>
      <c r="C10" s="456"/>
      <c r="D10" s="211">
        <v>3299</v>
      </c>
      <c r="E10" s="211">
        <v>5139</v>
      </c>
      <c r="F10" s="438"/>
      <c r="G10" s="457"/>
      <c r="H10" s="458"/>
      <c r="I10" s="455"/>
      <c r="J10" s="455"/>
      <c r="K10" s="454"/>
      <c r="L10" s="454"/>
      <c r="M10" s="452"/>
      <c r="N10" s="453"/>
      <c r="O10" s="451"/>
      <c r="P10" s="450"/>
      <c r="Q10" s="40">
        <v>5</v>
      </c>
      <c r="R10" s="239">
        <v>3</v>
      </c>
      <c r="S10" s="451"/>
      <c r="T10" s="178"/>
    </row>
    <row r="11" spans="1:21" ht="27.95" customHeight="1" x14ac:dyDescent="0.2">
      <c r="A11" s="455"/>
      <c r="B11" s="438"/>
      <c r="C11" s="456"/>
      <c r="D11" s="211">
        <v>3299</v>
      </c>
      <c r="E11" s="211">
        <v>5163</v>
      </c>
      <c r="F11" s="438"/>
      <c r="G11" s="457"/>
      <c r="H11" s="458"/>
      <c r="I11" s="455"/>
      <c r="J11" s="455"/>
      <c r="K11" s="454"/>
      <c r="L11" s="454"/>
      <c r="M11" s="452"/>
      <c r="N11" s="453"/>
      <c r="O11" s="451"/>
      <c r="P11" s="450"/>
      <c r="Q11" s="40">
        <v>0</v>
      </c>
      <c r="R11" s="239">
        <v>1</v>
      </c>
      <c r="S11" s="451"/>
      <c r="T11" s="178"/>
    </row>
    <row r="12" spans="1:21" ht="27.95" customHeight="1" x14ac:dyDescent="0.2">
      <c r="A12" s="455"/>
      <c r="B12" s="438"/>
      <c r="C12" s="456"/>
      <c r="D12" s="211">
        <v>3299</v>
      </c>
      <c r="E12" s="211">
        <v>5164</v>
      </c>
      <c r="F12" s="438"/>
      <c r="G12" s="457"/>
      <c r="H12" s="458"/>
      <c r="I12" s="455"/>
      <c r="J12" s="455"/>
      <c r="K12" s="454"/>
      <c r="L12" s="454"/>
      <c r="M12" s="452"/>
      <c r="N12" s="453"/>
      <c r="O12" s="451"/>
      <c r="P12" s="450"/>
      <c r="Q12" s="40">
        <v>100</v>
      </c>
      <c r="R12" s="239">
        <v>12</v>
      </c>
      <c r="S12" s="451"/>
      <c r="T12" s="178"/>
    </row>
    <row r="13" spans="1:21" ht="27.95" customHeight="1" x14ac:dyDescent="0.2">
      <c r="A13" s="455"/>
      <c r="B13" s="438"/>
      <c r="C13" s="456"/>
      <c r="D13" s="211">
        <v>3299</v>
      </c>
      <c r="E13" s="211">
        <v>5166</v>
      </c>
      <c r="F13" s="438"/>
      <c r="G13" s="457"/>
      <c r="H13" s="458"/>
      <c r="I13" s="455"/>
      <c r="J13" s="455"/>
      <c r="K13" s="454"/>
      <c r="L13" s="454"/>
      <c r="M13" s="452"/>
      <c r="N13" s="453"/>
      <c r="O13" s="451"/>
      <c r="P13" s="450"/>
      <c r="Q13" s="40">
        <v>100</v>
      </c>
      <c r="R13" s="239">
        <v>10</v>
      </c>
      <c r="S13" s="451"/>
      <c r="T13" s="178"/>
    </row>
    <row r="14" spans="1:21" ht="27.95" customHeight="1" x14ac:dyDescent="0.2">
      <c r="A14" s="455"/>
      <c r="B14" s="438"/>
      <c r="C14" s="456"/>
      <c r="D14" s="211">
        <v>3299</v>
      </c>
      <c r="E14" s="211">
        <v>5167</v>
      </c>
      <c r="F14" s="438"/>
      <c r="G14" s="457"/>
      <c r="H14" s="458"/>
      <c r="I14" s="455"/>
      <c r="J14" s="455"/>
      <c r="K14" s="454"/>
      <c r="L14" s="454"/>
      <c r="M14" s="452"/>
      <c r="N14" s="453"/>
      <c r="O14" s="451"/>
      <c r="P14" s="450"/>
      <c r="Q14" s="40">
        <v>100</v>
      </c>
      <c r="R14" s="239">
        <v>10</v>
      </c>
      <c r="S14" s="451"/>
      <c r="T14" s="178"/>
    </row>
    <row r="15" spans="1:21" ht="27.95" customHeight="1" x14ac:dyDescent="0.2">
      <c r="A15" s="455"/>
      <c r="B15" s="438"/>
      <c r="C15" s="456"/>
      <c r="D15" s="211">
        <v>3299</v>
      </c>
      <c r="E15" s="211">
        <v>5175</v>
      </c>
      <c r="F15" s="438"/>
      <c r="G15" s="457"/>
      <c r="H15" s="458"/>
      <c r="I15" s="455"/>
      <c r="J15" s="455"/>
      <c r="K15" s="454"/>
      <c r="L15" s="454"/>
      <c r="M15" s="452"/>
      <c r="N15" s="453"/>
      <c r="O15" s="451"/>
      <c r="P15" s="450"/>
      <c r="Q15" s="40">
        <v>100</v>
      </c>
      <c r="R15" s="239">
        <v>13</v>
      </c>
      <c r="S15" s="451"/>
      <c r="T15" s="178"/>
    </row>
    <row r="16" spans="1:21" ht="27.95" customHeight="1" x14ac:dyDescent="0.2">
      <c r="A16" s="455"/>
      <c r="B16" s="432"/>
      <c r="C16" s="456"/>
      <c r="D16" s="211">
        <v>3299</v>
      </c>
      <c r="E16" s="211">
        <v>5176</v>
      </c>
      <c r="F16" s="438"/>
      <c r="G16" s="457"/>
      <c r="H16" s="458"/>
      <c r="I16" s="455"/>
      <c r="J16" s="455"/>
      <c r="K16" s="454"/>
      <c r="L16" s="454"/>
      <c r="M16" s="452"/>
      <c r="N16" s="453"/>
      <c r="O16" s="451"/>
      <c r="P16" s="450"/>
      <c r="Q16" s="40">
        <v>40</v>
      </c>
      <c r="R16" s="239">
        <v>5</v>
      </c>
      <c r="S16" s="451"/>
      <c r="T16" s="178"/>
    </row>
    <row r="17" spans="1:21" ht="27.95" customHeight="1" x14ac:dyDescent="0.2">
      <c r="A17" s="455">
        <v>2</v>
      </c>
      <c r="B17" s="455"/>
      <c r="C17" s="456">
        <v>60006101134</v>
      </c>
      <c r="D17" s="211">
        <v>3299</v>
      </c>
      <c r="E17" s="211">
        <v>5011</v>
      </c>
      <c r="F17" s="431">
        <v>50</v>
      </c>
      <c r="G17" s="457" t="s">
        <v>256</v>
      </c>
      <c r="H17" s="458" t="s">
        <v>350</v>
      </c>
      <c r="I17" s="455"/>
      <c r="J17" s="455"/>
      <c r="K17" s="454"/>
      <c r="L17" s="454"/>
      <c r="M17" s="452">
        <f>SUM(R17:R20)</f>
        <v>144</v>
      </c>
      <c r="N17" s="453">
        <v>2018</v>
      </c>
      <c r="O17" s="451">
        <v>0</v>
      </c>
      <c r="P17" s="450">
        <f>SUM(Q17:R20)</f>
        <v>144</v>
      </c>
      <c r="Q17" s="40">
        <v>0</v>
      </c>
      <c r="R17" s="239">
        <v>81</v>
      </c>
      <c r="S17" s="451">
        <v>0</v>
      </c>
      <c r="T17" s="178"/>
    </row>
    <row r="18" spans="1:21" ht="27.95" customHeight="1" x14ac:dyDescent="0.2">
      <c r="A18" s="455"/>
      <c r="B18" s="455"/>
      <c r="C18" s="456"/>
      <c r="D18" s="216">
        <v>3299</v>
      </c>
      <c r="E18" s="216">
        <v>5021</v>
      </c>
      <c r="F18" s="438"/>
      <c r="G18" s="457"/>
      <c r="H18" s="458"/>
      <c r="I18" s="455"/>
      <c r="J18" s="455"/>
      <c r="K18" s="454"/>
      <c r="L18" s="454"/>
      <c r="M18" s="452"/>
      <c r="N18" s="453"/>
      <c r="O18" s="451"/>
      <c r="P18" s="450"/>
      <c r="Q18" s="40">
        <v>0</v>
      </c>
      <c r="R18" s="239">
        <v>26</v>
      </c>
      <c r="S18" s="451"/>
      <c r="T18" s="178"/>
    </row>
    <row r="19" spans="1:21" ht="27.95" customHeight="1" x14ac:dyDescent="0.2">
      <c r="A19" s="455"/>
      <c r="B19" s="455"/>
      <c r="C19" s="456"/>
      <c r="D19" s="211">
        <v>3299</v>
      </c>
      <c r="E19" s="211">
        <v>5031</v>
      </c>
      <c r="F19" s="438"/>
      <c r="G19" s="457"/>
      <c r="H19" s="458"/>
      <c r="I19" s="455"/>
      <c r="J19" s="455"/>
      <c r="K19" s="454"/>
      <c r="L19" s="454"/>
      <c r="M19" s="452"/>
      <c r="N19" s="453"/>
      <c r="O19" s="451"/>
      <c r="P19" s="450"/>
      <c r="Q19" s="40">
        <v>0</v>
      </c>
      <c r="R19" s="239">
        <v>27</v>
      </c>
      <c r="S19" s="451"/>
      <c r="T19" s="178"/>
    </row>
    <row r="20" spans="1:21" ht="27.95" customHeight="1" x14ac:dyDescent="0.2">
      <c r="A20" s="455"/>
      <c r="B20" s="455"/>
      <c r="C20" s="456"/>
      <c r="D20" s="211">
        <v>3299</v>
      </c>
      <c r="E20" s="211">
        <v>5032</v>
      </c>
      <c r="F20" s="432"/>
      <c r="G20" s="457"/>
      <c r="H20" s="458"/>
      <c r="I20" s="455"/>
      <c r="J20" s="455"/>
      <c r="K20" s="454"/>
      <c r="L20" s="454"/>
      <c r="M20" s="452"/>
      <c r="N20" s="453"/>
      <c r="O20" s="451"/>
      <c r="P20" s="450"/>
      <c r="Q20" s="40">
        <v>0</v>
      </c>
      <c r="R20" s="239">
        <v>10</v>
      </c>
      <c r="S20" s="451"/>
      <c r="T20" s="178"/>
    </row>
    <row r="21" spans="1:21" ht="35.25" customHeight="1" x14ac:dyDescent="0.2">
      <c r="A21" s="320" t="s">
        <v>260</v>
      </c>
      <c r="B21" s="321"/>
      <c r="C21" s="321"/>
      <c r="D21" s="321"/>
      <c r="E21" s="321"/>
      <c r="F21" s="321"/>
      <c r="G21" s="321"/>
      <c r="H21" s="321"/>
      <c r="I21" s="321"/>
      <c r="J21" s="321"/>
      <c r="K21" s="23">
        <f t="shared" ref="K21:O21" si="2">SUM(K9:K20)</f>
        <v>0</v>
      </c>
      <c r="L21" s="23">
        <f t="shared" si="2"/>
        <v>0</v>
      </c>
      <c r="M21" s="23">
        <f t="shared" si="2"/>
        <v>201</v>
      </c>
      <c r="N21" s="23"/>
      <c r="O21" s="23">
        <f t="shared" si="2"/>
        <v>0</v>
      </c>
      <c r="P21" s="23">
        <f>SUM(P9:P20)</f>
        <v>651</v>
      </c>
      <c r="Q21" s="23">
        <f>SUM(Q9:Q20)</f>
        <v>450</v>
      </c>
      <c r="R21" s="23">
        <f>SUM(R9:R20)</f>
        <v>201</v>
      </c>
      <c r="S21" s="22">
        <f>SUM(S9:S9)</f>
        <v>0</v>
      </c>
      <c r="T21" s="21"/>
    </row>
    <row r="22" spans="1:21" s="3" customFormat="1" x14ac:dyDescent="0.2">
      <c r="A22" s="4"/>
      <c r="B22" s="4"/>
      <c r="C22" s="4"/>
      <c r="D22" s="4"/>
      <c r="E22" s="4"/>
      <c r="F22" s="4"/>
      <c r="G22" s="20"/>
      <c r="H22" s="4"/>
      <c r="I22" s="19"/>
      <c r="J22" s="18"/>
      <c r="K22" s="17"/>
      <c r="L22" s="17"/>
      <c r="M22" s="17"/>
      <c r="N22" s="16"/>
      <c r="O22" s="16"/>
      <c r="T22" s="2"/>
      <c r="U22" s="1"/>
    </row>
    <row r="23" spans="1:21" s="3" customFormat="1" x14ac:dyDescent="0.2">
      <c r="A23" s="4"/>
      <c r="B23" s="4"/>
      <c r="C23" s="4"/>
      <c r="D23" s="4"/>
      <c r="E23" s="4"/>
      <c r="F23" s="4"/>
      <c r="G23" s="4"/>
      <c r="H23" s="4"/>
      <c r="I23" s="15"/>
      <c r="J23" s="6"/>
      <c r="K23" s="5"/>
      <c r="L23" s="5"/>
      <c r="M23" s="5"/>
      <c r="T23" s="2"/>
      <c r="U23" s="1"/>
    </row>
    <row r="24" spans="1:21" s="3" customFormat="1" x14ac:dyDescent="0.2">
      <c r="A24" s="4"/>
      <c r="B24" s="4"/>
      <c r="C24" s="4"/>
      <c r="D24" s="4"/>
      <c r="E24" s="4"/>
      <c r="F24" s="4"/>
      <c r="G24" s="4"/>
      <c r="H24" s="4"/>
      <c r="I24" s="15"/>
      <c r="J24" s="6"/>
      <c r="K24" s="5"/>
      <c r="L24" s="5"/>
      <c r="M24" s="5"/>
      <c r="T24" s="2"/>
      <c r="U24" s="1"/>
    </row>
    <row r="25" spans="1:21" s="7" customFormat="1" ht="15" x14ac:dyDescent="0.2">
      <c r="A25" s="13"/>
      <c r="B25" s="13"/>
      <c r="C25" s="13"/>
      <c r="D25" s="14"/>
      <c r="E25" s="13"/>
      <c r="F25" s="13"/>
      <c r="G25" s="13"/>
      <c r="H25" s="13"/>
      <c r="I25" s="12"/>
      <c r="J25" s="11"/>
      <c r="K25" s="10"/>
      <c r="L25" s="10"/>
      <c r="M25" s="10"/>
      <c r="T25" s="9"/>
      <c r="U25" s="8"/>
    </row>
    <row r="26" spans="1:21" s="3" customFormat="1" x14ac:dyDescent="0.2">
      <c r="A26" s="4"/>
      <c r="B26" s="4"/>
      <c r="C26" s="4"/>
      <c r="D26" s="4"/>
      <c r="E26" s="4"/>
      <c r="F26" s="4"/>
      <c r="G26" s="4"/>
      <c r="H26" s="4"/>
      <c r="I26" s="1"/>
      <c r="J26" s="6"/>
      <c r="K26" s="5"/>
      <c r="L26" s="5"/>
      <c r="M26" s="5"/>
      <c r="T26" s="2"/>
      <c r="U26" s="1"/>
    </row>
    <row r="27" spans="1:21" s="3" customFormat="1" x14ac:dyDescent="0.2">
      <c r="A27" s="4"/>
      <c r="B27" s="4"/>
      <c r="C27" s="4"/>
      <c r="D27" s="4"/>
      <c r="E27" s="4"/>
      <c r="F27" s="4"/>
      <c r="G27" s="4"/>
      <c r="H27" s="4"/>
      <c r="I27" s="1"/>
      <c r="J27" s="6"/>
      <c r="K27" s="5"/>
      <c r="L27" s="5"/>
      <c r="M27" s="5"/>
      <c r="T27" s="2"/>
      <c r="U27" s="1"/>
    </row>
    <row r="28" spans="1:21" s="3" customFormat="1" x14ac:dyDescent="0.2">
      <c r="A28" s="4"/>
      <c r="B28" s="4"/>
      <c r="C28" s="4"/>
      <c r="D28" s="4"/>
      <c r="E28" s="4"/>
      <c r="F28" s="4"/>
      <c r="G28" s="4"/>
      <c r="H28" s="4"/>
      <c r="I28" s="1"/>
      <c r="J28" s="6"/>
      <c r="K28" s="5"/>
      <c r="L28" s="5"/>
      <c r="M28" s="5"/>
      <c r="T28" s="2"/>
      <c r="U28" s="1"/>
    </row>
    <row r="29" spans="1:21" s="3" customFormat="1" x14ac:dyDescent="0.2">
      <c r="A29" s="4"/>
      <c r="B29" s="4"/>
      <c r="C29" s="4"/>
      <c r="D29" s="4"/>
      <c r="E29" s="4"/>
      <c r="F29" s="4"/>
      <c r="G29" s="4"/>
      <c r="H29" s="4"/>
      <c r="I29" s="1"/>
      <c r="J29" s="6"/>
      <c r="K29" s="5"/>
      <c r="L29" s="5"/>
      <c r="M29" s="5"/>
      <c r="T29" s="2"/>
      <c r="U29" s="1"/>
    </row>
    <row r="30" spans="1:21" s="3" customFormat="1" x14ac:dyDescent="0.2">
      <c r="A30" s="4"/>
      <c r="B30" s="4"/>
      <c r="C30" s="4"/>
      <c r="D30" s="4"/>
      <c r="E30" s="4"/>
      <c r="F30" s="4"/>
      <c r="G30" s="4"/>
      <c r="H30" s="4"/>
      <c r="I30" s="1"/>
      <c r="J30" s="6"/>
      <c r="K30" s="5"/>
      <c r="L30" s="5"/>
      <c r="M30" s="5"/>
      <c r="T30" s="2"/>
      <c r="U30" s="1"/>
    </row>
    <row r="31" spans="1:21" s="3" customFormat="1" x14ac:dyDescent="0.2">
      <c r="A31" s="4"/>
      <c r="B31" s="4"/>
      <c r="C31" s="4"/>
      <c r="D31" s="4"/>
      <c r="E31" s="4"/>
      <c r="F31" s="4"/>
      <c r="G31" s="4"/>
      <c r="H31" s="4"/>
      <c r="I31" s="1"/>
      <c r="J31" s="6"/>
      <c r="K31" s="5"/>
      <c r="L31" s="5"/>
      <c r="M31" s="5"/>
      <c r="T31" s="2"/>
      <c r="U31" s="1"/>
    </row>
    <row r="32" spans="1:21" s="3" customFormat="1" x14ac:dyDescent="0.2">
      <c r="A32" s="4"/>
      <c r="B32" s="4"/>
      <c r="C32" s="4"/>
      <c r="D32" s="4"/>
      <c r="E32" s="4"/>
      <c r="F32" s="4"/>
      <c r="G32" s="4"/>
      <c r="H32" s="4"/>
      <c r="I32" s="1"/>
      <c r="J32" s="6"/>
      <c r="K32" s="5"/>
      <c r="L32" s="5"/>
      <c r="M32" s="5"/>
      <c r="T32" s="2"/>
      <c r="U32" s="1"/>
    </row>
    <row r="33" spans="1:21" s="3" customFormat="1" x14ac:dyDescent="0.2">
      <c r="A33" s="4"/>
      <c r="B33" s="4"/>
      <c r="C33" s="4"/>
      <c r="D33" s="4"/>
      <c r="E33" s="4"/>
      <c r="F33" s="4"/>
      <c r="G33" s="4"/>
      <c r="H33" s="4"/>
      <c r="I33" s="1"/>
      <c r="J33" s="6"/>
      <c r="K33" s="5"/>
      <c r="L33" s="5"/>
      <c r="M33" s="5"/>
      <c r="T33" s="2"/>
      <c r="U33" s="1"/>
    </row>
    <row r="34" spans="1:21" s="3" customFormat="1" x14ac:dyDescent="0.2">
      <c r="A34" s="4"/>
      <c r="B34" s="4"/>
      <c r="C34" s="4"/>
      <c r="D34" s="4"/>
      <c r="E34" s="4"/>
      <c r="F34" s="4"/>
      <c r="G34" s="4"/>
      <c r="H34" s="4"/>
      <c r="I34" s="1"/>
      <c r="J34" s="6"/>
      <c r="K34" s="5"/>
      <c r="L34" s="5"/>
      <c r="M34" s="5"/>
      <c r="T34" s="2"/>
      <c r="U34" s="1"/>
    </row>
    <row r="35" spans="1:21" s="3" customFormat="1" x14ac:dyDescent="0.2">
      <c r="A35" s="4"/>
      <c r="B35" s="4"/>
      <c r="C35" s="4"/>
      <c r="D35" s="4"/>
      <c r="E35" s="4"/>
      <c r="F35" s="4"/>
      <c r="G35" s="4"/>
      <c r="H35" s="4"/>
      <c r="I35" s="1"/>
      <c r="J35" s="6"/>
      <c r="K35" s="5"/>
      <c r="L35" s="5"/>
      <c r="M35" s="5"/>
      <c r="T35" s="2"/>
      <c r="U35" s="1"/>
    </row>
    <row r="36" spans="1:21" s="3" customFormat="1" x14ac:dyDescent="0.2">
      <c r="A36" s="4"/>
      <c r="B36" s="4"/>
      <c r="C36" s="4"/>
      <c r="D36" s="4"/>
      <c r="E36" s="4"/>
      <c r="F36" s="4"/>
      <c r="G36" s="4"/>
      <c r="H36" s="4"/>
      <c r="I36" s="1"/>
      <c r="J36" s="6"/>
      <c r="K36" s="5"/>
      <c r="L36" s="5"/>
      <c r="M36" s="5"/>
      <c r="T36" s="2"/>
      <c r="U36" s="1"/>
    </row>
    <row r="37" spans="1:21" s="3" customFormat="1" x14ac:dyDescent="0.2">
      <c r="A37" s="4"/>
      <c r="B37" s="4"/>
      <c r="C37" s="4"/>
      <c r="D37" s="4"/>
      <c r="E37" s="4"/>
      <c r="F37" s="4"/>
      <c r="G37" s="4"/>
      <c r="H37" s="4"/>
      <c r="I37" s="1"/>
      <c r="J37" s="6"/>
      <c r="K37" s="5"/>
      <c r="L37" s="5"/>
      <c r="M37" s="5"/>
      <c r="T37" s="2"/>
      <c r="U37" s="1"/>
    </row>
    <row r="38" spans="1:21" s="3" customFormat="1" x14ac:dyDescent="0.2">
      <c r="A38" s="4"/>
      <c r="B38" s="4"/>
      <c r="C38" s="4"/>
      <c r="D38" s="4"/>
      <c r="E38" s="4"/>
      <c r="F38" s="4"/>
      <c r="G38" s="4"/>
      <c r="H38" s="4"/>
      <c r="I38" s="1"/>
      <c r="J38" s="6"/>
      <c r="K38" s="5"/>
      <c r="L38" s="5"/>
      <c r="M38" s="5"/>
      <c r="T38" s="2"/>
      <c r="U38" s="1"/>
    </row>
    <row r="39" spans="1:21" s="3" customFormat="1" x14ac:dyDescent="0.2">
      <c r="A39" s="4"/>
      <c r="B39" s="4"/>
      <c r="C39" s="4"/>
      <c r="D39" s="4"/>
      <c r="E39" s="4"/>
      <c r="F39" s="4"/>
      <c r="G39" s="4"/>
      <c r="H39" s="4"/>
      <c r="I39" s="1"/>
      <c r="J39" s="6"/>
      <c r="K39" s="5"/>
      <c r="L39" s="5"/>
      <c r="M39" s="5"/>
      <c r="T39" s="2"/>
      <c r="U39" s="1"/>
    </row>
    <row r="40" spans="1:21" s="3" customFormat="1" x14ac:dyDescent="0.2">
      <c r="A40" s="4"/>
      <c r="B40" s="4"/>
      <c r="C40" s="4"/>
      <c r="D40" s="4"/>
      <c r="E40" s="4"/>
      <c r="F40" s="4"/>
      <c r="G40" s="4"/>
      <c r="H40" s="4"/>
      <c r="I40" s="1"/>
      <c r="J40" s="6"/>
      <c r="K40" s="5"/>
      <c r="L40" s="5"/>
      <c r="M40" s="5"/>
      <c r="T40" s="2"/>
      <c r="U40" s="1"/>
    </row>
    <row r="41" spans="1:21" s="3" customFormat="1" x14ac:dyDescent="0.2">
      <c r="A41" s="4"/>
      <c r="B41" s="4"/>
      <c r="C41" s="4"/>
      <c r="D41" s="4"/>
      <c r="E41" s="4"/>
      <c r="F41" s="4"/>
      <c r="G41" s="4"/>
      <c r="H41" s="4"/>
      <c r="I41" s="1"/>
      <c r="J41" s="6"/>
      <c r="K41" s="5"/>
      <c r="L41" s="5"/>
      <c r="M41" s="5"/>
      <c r="T41" s="2"/>
      <c r="U41" s="1"/>
    </row>
    <row r="42" spans="1:21" s="3" customFormat="1" x14ac:dyDescent="0.2">
      <c r="A42" s="4"/>
      <c r="B42" s="4"/>
      <c r="C42" s="4"/>
      <c r="D42" s="4"/>
      <c r="E42" s="4"/>
      <c r="F42" s="4"/>
      <c r="G42" s="4"/>
      <c r="H42" s="4"/>
      <c r="I42" s="1"/>
      <c r="J42" s="6"/>
      <c r="K42" s="5"/>
      <c r="L42" s="5"/>
      <c r="M42" s="5"/>
      <c r="T42" s="2"/>
      <c r="U42" s="1"/>
    </row>
    <row r="43" spans="1:21" s="3" customFormat="1" x14ac:dyDescent="0.2">
      <c r="A43" s="4"/>
      <c r="B43" s="4"/>
      <c r="C43" s="4"/>
      <c r="D43" s="4"/>
      <c r="E43" s="4"/>
      <c r="F43" s="4"/>
      <c r="G43" s="4"/>
      <c r="H43" s="4"/>
      <c r="I43" s="1"/>
      <c r="J43" s="4"/>
      <c r="K43" s="5"/>
      <c r="L43" s="5"/>
      <c r="M43" s="5"/>
      <c r="T43" s="2"/>
      <c r="U43" s="1"/>
    </row>
    <row r="44" spans="1:21" s="3" customFormat="1" x14ac:dyDescent="0.2">
      <c r="A44" s="4"/>
      <c r="B44" s="4"/>
      <c r="C44" s="4"/>
      <c r="D44" s="4"/>
      <c r="E44" s="4"/>
      <c r="F44" s="4"/>
      <c r="G44" s="4"/>
      <c r="H44" s="4"/>
      <c r="I44" s="1"/>
      <c r="J44" s="4"/>
      <c r="K44" s="5"/>
      <c r="L44" s="5"/>
      <c r="M44" s="5"/>
      <c r="T44" s="2"/>
      <c r="U44" s="1"/>
    </row>
    <row r="45" spans="1:21" s="3" customFormat="1" x14ac:dyDescent="0.2">
      <c r="A45" s="4"/>
      <c r="B45" s="4"/>
      <c r="C45" s="4"/>
      <c r="D45" s="4"/>
      <c r="E45" s="4"/>
      <c r="F45" s="4"/>
      <c r="G45" s="4"/>
      <c r="H45" s="4"/>
      <c r="I45" s="1"/>
      <c r="J45" s="4"/>
      <c r="K45" s="5"/>
      <c r="L45" s="5"/>
      <c r="M45" s="5"/>
      <c r="T45" s="2"/>
      <c r="U45" s="1"/>
    </row>
    <row r="46" spans="1:21" s="3" customFormat="1" x14ac:dyDescent="0.2">
      <c r="A46" s="4"/>
      <c r="B46" s="4"/>
      <c r="C46" s="4"/>
      <c r="D46" s="4"/>
      <c r="E46" s="4"/>
      <c r="F46" s="4"/>
      <c r="G46" s="4"/>
      <c r="H46" s="4"/>
      <c r="I46" s="1"/>
      <c r="J46" s="4"/>
      <c r="K46" s="5"/>
      <c r="L46" s="5"/>
      <c r="M46" s="5"/>
      <c r="T46" s="2"/>
      <c r="U46" s="1"/>
    </row>
    <row r="47" spans="1:21" s="3" customFormat="1" x14ac:dyDescent="0.2">
      <c r="A47" s="4"/>
      <c r="B47" s="4"/>
      <c r="C47" s="4"/>
      <c r="D47" s="4"/>
      <c r="E47" s="4"/>
      <c r="F47" s="4"/>
      <c r="G47" s="4"/>
      <c r="H47" s="4"/>
      <c r="I47" s="1"/>
      <c r="J47" s="4"/>
      <c r="K47" s="5"/>
      <c r="L47" s="5"/>
      <c r="M47" s="5"/>
      <c r="T47" s="2"/>
      <c r="U47" s="1"/>
    </row>
    <row r="48" spans="1:21" s="3" customFormat="1" x14ac:dyDescent="0.2">
      <c r="A48" s="4"/>
      <c r="B48" s="4"/>
      <c r="C48" s="4"/>
      <c r="D48" s="4"/>
      <c r="E48" s="4"/>
      <c r="F48" s="4"/>
      <c r="G48" s="4"/>
      <c r="H48" s="4"/>
      <c r="I48" s="1"/>
      <c r="J48" s="4"/>
      <c r="K48" s="5"/>
      <c r="L48" s="5"/>
      <c r="M48" s="5"/>
      <c r="T48" s="2"/>
      <c r="U48" s="1"/>
    </row>
    <row r="49" spans="1:21" s="3" customFormat="1" x14ac:dyDescent="0.2">
      <c r="A49" s="4"/>
      <c r="B49" s="4"/>
      <c r="C49" s="4"/>
      <c r="D49" s="4"/>
      <c r="E49" s="4"/>
      <c r="F49" s="4"/>
      <c r="G49" s="4"/>
      <c r="H49" s="4"/>
      <c r="I49" s="1"/>
      <c r="J49" s="4"/>
      <c r="K49" s="5"/>
      <c r="L49" s="5"/>
      <c r="M49" s="5"/>
      <c r="T49" s="2"/>
      <c r="U49" s="1"/>
    </row>
    <row r="50" spans="1:21" s="3" customFormat="1" x14ac:dyDescent="0.2">
      <c r="A50" s="4"/>
      <c r="B50" s="4"/>
      <c r="C50" s="4"/>
      <c r="D50" s="4"/>
      <c r="E50" s="4"/>
      <c r="F50" s="4"/>
      <c r="G50" s="4"/>
      <c r="H50" s="4"/>
      <c r="I50" s="1"/>
      <c r="J50" s="4"/>
      <c r="K50" s="5"/>
      <c r="L50" s="5"/>
      <c r="M50" s="5"/>
      <c r="T50" s="2"/>
      <c r="U50" s="1"/>
    </row>
    <row r="51" spans="1:21" s="3" customFormat="1" x14ac:dyDescent="0.2">
      <c r="A51" s="4"/>
      <c r="B51" s="4"/>
      <c r="C51" s="4"/>
      <c r="D51" s="4"/>
      <c r="E51" s="4"/>
      <c r="F51" s="4"/>
      <c r="G51" s="4"/>
      <c r="H51" s="4"/>
      <c r="I51" s="1"/>
      <c r="J51" s="4"/>
      <c r="K51" s="5"/>
      <c r="L51" s="5"/>
      <c r="M51" s="5"/>
      <c r="T51" s="2"/>
      <c r="U51" s="1"/>
    </row>
    <row r="52" spans="1:21" s="3" customFormat="1" x14ac:dyDescent="0.2">
      <c r="A52" s="4"/>
      <c r="B52" s="4"/>
      <c r="C52" s="4"/>
      <c r="D52" s="4"/>
      <c r="E52" s="4"/>
      <c r="F52" s="4"/>
      <c r="G52" s="4"/>
      <c r="H52" s="4"/>
      <c r="I52" s="1"/>
      <c r="J52" s="4"/>
      <c r="K52" s="5"/>
      <c r="L52" s="5"/>
      <c r="M52" s="5"/>
      <c r="T52" s="2"/>
      <c r="U52" s="1"/>
    </row>
    <row r="53" spans="1:21" s="3" customFormat="1" x14ac:dyDescent="0.2">
      <c r="A53" s="4"/>
      <c r="B53" s="4"/>
      <c r="C53" s="4"/>
      <c r="D53" s="4"/>
      <c r="E53" s="4"/>
      <c r="F53" s="4"/>
      <c r="G53" s="4"/>
      <c r="H53" s="4"/>
      <c r="I53" s="1"/>
      <c r="J53" s="4"/>
      <c r="K53" s="5"/>
      <c r="L53" s="5"/>
      <c r="M53" s="5"/>
      <c r="T53" s="2"/>
      <c r="U53" s="1"/>
    </row>
    <row r="54" spans="1:21" s="3" customFormat="1" x14ac:dyDescent="0.2">
      <c r="A54" s="1"/>
      <c r="B54" s="1"/>
      <c r="C54" s="1"/>
      <c r="D54" s="1"/>
      <c r="E54" s="1"/>
      <c r="F54" s="1"/>
      <c r="G54" s="1"/>
      <c r="H54" s="1"/>
      <c r="I54" s="1"/>
      <c r="J54" s="4"/>
      <c r="K54" s="5"/>
      <c r="L54" s="5"/>
      <c r="M54" s="5"/>
      <c r="T54" s="2"/>
      <c r="U54" s="1"/>
    </row>
    <row r="55" spans="1:21" s="3" customFormat="1" x14ac:dyDescent="0.2">
      <c r="A55" s="1"/>
      <c r="B55" s="1"/>
      <c r="C55" s="1"/>
      <c r="D55" s="1"/>
      <c r="E55" s="1"/>
      <c r="F55" s="1"/>
      <c r="G55" s="1"/>
      <c r="H55" s="1"/>
      <c r="I55" s="1"/>
      <c r="J55" s="4"/>
      <c r="K55" s="5"/>
      <c r="L55" s="5"/>
      <c r="M55" s="5"/>
      <c r="T55" s="2"/>
      <c r="U55" s="1"/>
    </row>
    <row r="56" spans="1:21" s="3" customFormat="1" x14ac:dyDescent="0.2">
      <c r="A56" s="1"/>
      <c r="B56" s="1"/>
      <c r="C56" s="1"/>
      <c r="D56" s="1"/>
      <c r="E56" s="1"/>
      <c r="F56" s="1"/>
      <c r="G56" s="1"/>
      <c r="H56" s="1"/>
      <c r="I56" s="1"/>
      <c r="J56" s="4"/>
      <c r="K56" s="5"/>
      <c r="L56" s="5"/>
      <c r="M56" s="5"/>
      <c r="T56" s="2"/>
      <c r="U56" s="1"/>
    </row>
    <row r="57" spans="1:21" s="3" customFormat="1" x14ac:dyDescent="0.2">
      <c r="A57" s="1"/>
      <c r="B57" s="1"/>
      <c r="C57" s="1"/>
      <c r="D57" s="1"/>
      <c r="E57" s="1"/>
      <c r="F57" s="1"/>
      <c r="G57" s="1"/>
      <c r="H57" s="1"/>
      <c r="I57" s="1"/>
      <c r="J57" s="4"/>
      <c r="K57" s="5"/>
      <c r="L57" s="5"/>
      <c r="M57" s="5"/>
      <c r="T57" s="2"/>
      <c r="U57" s="1"/>
    </row>
    <row r="58" spans="1:21" s="3" customFormat="1" x14ac:dyDescent="0.2">
      <c r="A58" s="1"/>
      <c r="B58" s="1"/>
      <c r="C58" s="1"/>
      <c r="D58" s="1"/>
      <c r="E58" s="1"/>
      <c r="F58" s="1"/>
      <c r="G58" s="1"/>
      <c r="H58" s="1"/>
      <c r="I58" s="1"/>
      <c r="J58" s="4"/>
      <c r="K58" s="5"/>
      <c r="L58" s="5"/>
      <c r="M58" s="5"/>
      <c r="T58" s="2"/>
      <c r="U58" s="1"/>
    </row>
    <row r="59" spans="1:21" s="3" customFormat="1" x14ac:dyDescent="0.2">
      <c r="A59" s="1"/>
      <c r="B59" s="1"/>
      <c r="C59" s="1"/>
      <c r="D59" s="1"/>
      <c r="E59" s="1"/>
      <c r="F59" s="1"/>
      <c r="G59" s="1"/>
      <c r="H59" s="1"/>
      <c r="I59" s="1"/>
      <c r="J59" s="4"/>
      <c r="K59" s="5"/>
      <c r="L59" s="5"/>
      <c r="M59" s="5"/>
      <c r="T59" s="2"/>
      <c r="U59" s="1"/>
    </row>
    <row r="60" spans="1:21" s="3" customFormat="1" x14ac:dyDescent="0.2">
      <c r="A60" s="1"/>
      <c r="B60" s="1"/>
      <c r="C60" s="1"/>
      <c r="D60" s="1"/>
      <c r="E60" s="1"/>
      <c r="F60" s="1"/>
      <c r="G60" s="1"/>
      <c r="H60" s="1"/>
      <c r="I60" s="1"/>
      <c r="J60" s="4"/>
      <c r="K60" s="5"/>
      <c r="L60" s="5"/>
      <c r="M60" s="5"/>
      <c r="T60" s="2"/>
      <c r="U60" s="1"/>
    </row>
    <row r="61" spans="1:21" s="3" customFormat="1" x14ac:dyDescent="0.2">
      <c r="A61" s="1"/>
      <c r="B61" s="1"/>
      <c r="C61" s="1"/>
      <c r="D61" s="1"/>
      <c r="E61" s="1"/>
      <c r="F61" s="1"/>
      <c r="G61" s="1"/>
      <c r="H61" s="1"/>
      <c r="I61" s="1"/>
      <c r="J61" s="4"/>
      <c r="K61" s="5"/>
      <c r="L61" s="5"/>
      <c r="M61" s="5"/>
      <c r="T61" s="2"/>
      <c r="U61" s="1"/>
    </row>
    <row r="62" spans="1:21" s="3" customFormat="1" x14ac:dyDescent="0.2">
      <c r="A62" s="1"/>
      <c r="B62" s="1"/>
      <c r="C62" s="1"/>
      <c r="D62" s="1"/>
      <c r="E62" s="1"/>
      <c r="F62" s="1"/>
      <c r="G62" s="1"/>
      <c r="H62" s="1"/>
      <c r="I62" s="1"/>
      <c r="J62" s="4"/>
      <c r="K62" s="5"/>
      <c r="L62" s="5"/>
      <c r="M62" s="5"/>
      <c r="T62" s="2"/>
      <c r="U62" s="1"/>
    </row>
    <row r="63" spans="1:21" s="3" customFormat="1" x14ac:dyDescent="0.2">
      <c r="A63" s="1"/>
      <c r="B63" s="1"/>
      <c r="C63" s="1"/>
      <c r="D63" s="1"/>
      <c r="E63" s="1"/>
      <c r="F63" s="1"/>
      <c r="G63" s="1"/>
      <c r="H63" s="1"/>
      <c r="I63" s="1"/>
      <c r="J63" s="4"/>
      <c r="K63" s="5"/>
      <c r="L63" s="5"/>
      <c r="M63" s="5"/>
      <c r="T63" s="2"/>
      <c r="U63" s="1"/>
    </row>
    <row r="64" spans="1:21" s="3" customFormat="1" x14ac:dyDescent="0.2">
      <c r="A64" s="1"/>
      <c r="B64" s="1"/>
      <c r="C64" s="1"/>
      <c r="D64" s="1"/>
      <c r="E64" s="1"/>
      <c r="F64" s="1"/>
      <c r="G64" s="1"/>
      <c r="H64" s="1"/>
      <c r="I64" s="1"/>
      <c r="J64" s="4"/>
      <c r="K64" s="5"/>
      <c r="L64" s="5"/>
      <c r="M64" s="5"/>
      <c r="T64" s="2"/>
      <c r="U64" s="1"/>
    </row>
    <row r="65" spans="1:21" s="3" customFormat="1" x14ac:dyDescent="0.2">
      <c r="A65" s="1"/>
      <c r="B65" s="1"/>
      <c r="C65" s="1"/>
      <c r="D65" s="1"/>
      <c r="E65" s="1"/>
      <c r="F65" s="1"/>
      <c r="G65" s="1"/>
      <c r="H65" s="1"/>
      <c r="I65" s="1"/>
      <c r="J65" s="4"/>
      <c r="K65" s="5"/>
      <c r="L65" s="5"/>
      <c r="M65" s="5"/>
      <c r="T65" s="2"/>
      <c r="U65" s="1"/>
    </row>
    <row r="66" spans="1:21" s="3" customFormat="1" x14ac:dyDescent="0.2">
      <c r="A66" s="1"/>
      <c r="B66" s="1"/>
      <c r="C66" s="1"/>
      <c r="D66" s="1"/>
      <c r="E66" s="1"/>
      <c r="F66" s="1"/>
      <c r="G66" s="1"/>
      <c r="H66" s="1"/>
      <c r="I66" s="1"/>
      <c r="J66" s="4"/>
      <c r="K66" s="5"/>
      <c r="L66" s="5"/>
      <c r="M66" s="5"/>
      <c r="T66" s="2"/>
      <c r="U66" s="1"/>
    </row>
    <row r="67" spans="1:21" s="3" customFormat="1" x14ac:dyDescent="0.2">
      <c r="A67" s="1"/>
      <c r="B67" s="1"/>
      <c r="C67" s="1"/>
      <c r="D67" s="1"/>
      <c r="E67" s="1"/>
      <c r="F67" s="1"/>
      <c r="G67" s="1"/>
      <c r="H67" s="1"/>
      <c r="I67" s="1"/>
      <c r="J67" s="4"/>
      <c r="K67" s="5"/>
      <c r="L67" s="5"/>
      <c r="M67" s="5"/>
      <c r="T67" s="2"/>
      <c r="U67" s="1"/>
    </row>
    <row r="68" spans="1:21" s="3" customFormat="1" x14ac:dyDescent="0.2">
      <c r="A68" s="1"/>
      <c r="B68" s="1"/>
      <c r="C68" s="1"/>
      <c r="D68" s="1"/>
      <c r="E68" s="1"/>
      <c r="F68" s="1"/>
      <c r="G68" s="1"/>
      <c r="H68" s="1"/>
      <c r="I68" s="1"/>
      <c r="J68" s="4"/>
      <c r="K68" s="5"/>
      <c r="L68" s="5"/>
      <c r="M68" s="5"/>
      <c r="T68" s="2"/>
      <c r="U68" s="1"/>
    </row>
    <row r="69" spans="1:21" s="3" customFormat="1" x14ac:dyDescent="0.2">
      <c r="A69" s="1"/>
      <c r="B69" s="1"/>
      <c r="C69" s="1"/>
      <c r="D69" s="1"/>
      <c r="E69" s="1"/>
      <c r="F69" s="1"/>
      <c r="G69" s="1"/>
      <c r="H69" s="1"/>
      <c r="I69" s="1"/>
      <c r="J69" s="4"/>
      <c r="K69" s="5"/>
      <c r="L69" s="5"/>
      <c r="M69" s="5"/>
      <c r="T69" s="2"/>
      <c r="U69" s="1"/>
    </row>
    <row r="70" spans="1:21" s="3" customFormat="1" x14ac:dyDescent="0.2">
      <c r="A70" s="1"/>
      <c r="B70" s="1"/>
      <c r="C70" s="1"/>
      <c r="D70" s="1"/>
      <c r="E70" s="1"/>
      <c r="F70" s="1"/>
      <c r="G70" s="1"/>
      <c r="H70" s="1"/>
      <c r="I70" s="1"/>
      <c r="J70" s="4"/>
      <c r="K70" s="5"/>
      <c r="L70" s="5"/>
      <c r="M70" s="5"/>
      <c r="T70" s="2"/>
      <c r="U70" s="1"/>
    </row>
    <row r="71" spans="1:21" s="3" customFormat="1" x14ac:dyDescent="0.2">
      <c r="A71" s="1"/>
      <c r="B71" s="1"/>
      <c r="C71" s="1"/>
      <c r="D71" s="1"/>
      <c r="E71" s="1"/>
      <c r="F71" s="1"/>
      <c r="G71" s="1"/>
      <c r="H71" s="1"/>
      <c r="I71" s="1"/>
      <c r="J71" s="4"/>
      <c r="K71" s="5"/>
      <c r="L71" s="5"/>
      <c r="M71" s="5"/>
      <c r="T71" s="2"/>
      <c r="U71" s="1"/>
    </row>
    <row r="72" spans="1:21" s="3" customFormat="1" x14ac:dyDescent="0.2">
      <c r="A72" s="1"/>
      <c r="B72" s="1"/>
      <c r="C72" s="1"/>
      <c r="D72" s="1"/>
      <c r="E72" s="1"/>
      <c r="F72" s="1"/>
      <c r="G72" s="1"/>
      <c r="H72" s="1"/>
      <c r="I72" s="1"/>
      <c r="J72" s="4"/>
      <c r="K72" s="5"/>
      <c r="L72" s="5"/>
      <c r="M72" s="5"/>
      <c r="T72" s="2"/>
      <c r="U72" s="1"/>
    </row>
    <row r="73" spans="1:21" s="3" customFormat="1" x14ac:dyDescent="0.2">
      <c r="A73" s="1"/>
      <c r="B73" s="1"/>
      <c r="C73" s="1"/>
      <c r="D73" s="1"/>
      <c r="E73" s="1"/>
      <c r="F73" s="1"/>
      <c r="G73" s="1"/>
      <c r="H73" s="1"/>
      <c r="I73" s="1"/>
      <c r="J73" s="4"/>
      <c r="K73" s="5"/>
      <c r="L73" s="5"/>
      <c r="M73" s="5"/>
      <c r="T73" s="2"/>
      <c r="U73" s="1"/>
    </row>
    <row r="74" spans="1:21" s="3" customFormat="1" x14ac:dyDescent="0.2">
      <c r="A74" s="1"/>
      <c r="B74" s="1"/>
      <c r="C74" s="1"/>
      <c r="D74" s="1"/>
      <c r="E74" s="1"/>
      <c r="F74" s="1"/>
      <c r="G74" s="1"/>
      <c r="H74" s="1"/>
      <c r="I74" s="1"/>
      <c r="J74" s="4"/>
      <c r="K74" s="5"/>
      <c r="L74" s="5"/>
      <c r="M74" s="5"/>
      <c r="T74" s="2"/>
      <c r="U74" s="1"/>
    </row>
    <row r="75" spans="1:21" s="3" customFormat="1" x14ac:dyDescent="0.2">
      <c r="A75" s="1"/>
      <c r="B75" s="1"/>
      <c r="C75" s="1"/>
      <c r="D75" s="1"/>
      <c r="E75" s="1"/>
      <c r="F75" s="1"/>
      <c r="G75" s="1"/>
      <c r="H75" s="1"/>
      <c r="I75" s="1"/>
      <c r="J75" s="4"/>
      <c r="K75" s="5"/>
      <c r="L75" s="5"/>
      <c r="M75" s="5"/>
      <c r="T75" s="2"/>
      <c r="U75" s="1"/>
    </row>
    <row r="76" spans="1:21" s="3" customFormat="1" x14ac:dyDescent="0.2">
      <c r="A76" s="1"/>
      <c r="B76" s="1"/>
      <c r="C76" s="1"/>
      <c r="D76" s="1"/>
      <c r="E76" s="1"/>
      <c r="F76" s="1"/>
      <c r="G76" s="1"/>
      <c r="H76" s="1"/>
      <c r="I76" s="1"/>
      <c r="J76" s="4"/>
      <c r="K76" s="5"/>
      <c r="L76" s="5"/>
      <c r="M76" s="5"/>
      <c r="T76" s="2"/>
      <c r="U76" s="1"/>
    </row>
    <row r="77" spans="1:21" s="3" customFormat="1" x14ac:dyDescent="0.2">
      <c r="A77" s="1"/>
      <c r="B77" s="1"/>
      <c r="C77" s="1"/>
      <c r="D77" s="1"/>
      <c r="E77" s="1"/>
      <c r="F77" s="1"/>
      <c r="G77" s="1"/>
      <c r="H77" s="1"/>
      <c r="I77" s="1"/>
      <c r="J77" s="4"/>
      <c r="K77" s="5"/>
      <c r="L77" s="5"/>
      <c r="M77" s="5"/>
      <c r="T77" s="2"/>
      <c r="U77" s="1"/>
    </row>
    <row r="78" spans="1:21" s="3" customFormat="1" x14ac:dyDescent="0.2">
      <c r="A78" s="1"/>
      <c r="B78" s="1"/>
      <c r="C78" s="1"/>
      <c r="D78" s="1"/>
      <c r="E78" s="1"/>
      <c r="F78" s="1"/>
      <c r="G78" s="1"/>
      <c r="H78" s="1"/>
      <c r="I78" s="1"/>
      <c r="J78" s="4"/>
      <c r="K78" s="5"/>
      <c r="L78" s="5"/>
      <c r="M78" s="5"/>
      <c r="T78" s="2"/>
      <c r="U78" s="1"/>
    </row>
    <row r="79" spans="1:21" s="3" customFormat="1" x14ac:dyDescent="0.2">
      <c r="A79" s="1"/>
      <c r="B79" s="1"/>
      <c r="C79" s="1"/>
      <c r="D79" s="1"/>
      <c r="E79" s="1"/>
      <c r="F79" s="1"/>
      <c r="G79" s="1"/>
      <c r="H79" s="1"/>
      <c r="I79" s="1"/>
      <c r="J79" s="4"/>
      <c r="K79" s="5"/>
      <c r="L79" s="5"/>
      <c r="M79" s="5"/>
      <c r="T79" s="2"/>
      <c r="U79" s="1"/>
    </row>
    <row r="80" spans="1:21" s="3" customFormat="1" x14ac:dyDescent="0.2">
      <c r="A80" s="1"/>
      <c r="B80" s="1"/>
      <c r="C80" s="1"/>
      <c r="D80" s="1"/>
      <c r="E80" s="1"/>
      <c r="F80" s="1"/>
      <c r="G80" s="1"/>
      <c r="H80" s="1"/>
      <c r="I80" s="1"/>
      <c r="J80" s="4"/>
      <c r="K80" s="5"/>
      <c r="L80" s="5"/>
      <c r="M80" s="5"/>
      <c r="T80" s="2"/>
      <c r="U80" s="1"/>
    </row>
    <row r="81" spans="1:21" s="3" customFormat="1" x14ac:dyDescent="0.2">
      <c r="A81" s="1"/>
      <c r="B81" s="1"/>
      <c r="C81" s="1"/>
      <c r="D81" s="1"/>
      <c r="E81" s="1"/>
      <c r="F81" s="1"/>
      <c r="G81" s="1"/>
      <c r="H81" s="1"/>
      <c r="I81" s="1"/>
      <c r="J81" s="4"/>
      <c r="K81" s="5"/>
      <c r="L81" s="5"/>
      <c r="M81" s="5"/>
      <c r="T81" s="2"/>
      <c r="U81" s="1"/>
    </row>
    <row r="82" spans="1:21" s="3" customFormat="1" x14ac:dyDescent="0.2">
      <c r="A82" s="1"/>
      <c r="B82" s="1"/>
      <c r="C82" s="1"/>
      <c r="D82" s="1"/>
      <c r="E82" s="1"/>
      <c r="F82" s="1"/>
      <c r="G82" s="1"/>
      <c r="H82" s="1"/>
      <c r="I82" s="1"/>
      <c r="J82" s="4"/>
      <c r="K82" s="5"/>
      <c r="L82" s="5"/>
      <c r="M82" s="5"/>
      <c r="T82" s="2"/>
      <c r="U82" s="1"/>
    </row>
    <row r="83" spans="1:21" s="3" customFormat="1" x14ac:dyDescent="0.2">
      <c r="A83" s="1"/>
      <c r="B83" s="1"/>
      <c r="C83" s="1"/>
      <c r="D83" s="1"/>
      <c r="E83" s="1"/>
      <c r="F83" s="1"/>
      <c r="G83" s="1"/>
      <c r="H83" s="1"/>
      <c r="I83" s="1"/>
      <c r="J83" s="4"/>
      <c r="K83" s="5"/>
      <c r="L83" s="5"/>
      <c r="M83" s="5"/>
      <c r="T83" s="2"/>
      <c r="U83" s="1"/>
    </row>
    <row r="84" spans="1:21" s="3" customFormat="1" x14ac:dyDescent="0.2">
      <c r="A84" s="1"/>
      <c r="B84" s="1"/>
      <c r="C84" s="1"/>
      <c r="D84" s="1"/>
      <c r="E84" s="1"/>
      <c r="F84" s="1"/>
      <c r="G84" s="1"/>
      <c r="H84" s="1"/>
      <c r="I84" s="1"/>
      <c r="J84" s="4"/>
      <c r="K84" s="5"/>
      <c r="L84" s="5"/>
      <c r="M84" s="5"/>
      <c r="T84" s="2"/>
      <c r="U84" s="1"/>
    </row>
    <row r="85" spans="1:21" s="3" customFormat="1" x14ac:dyDescent="0.2">
      <c r="A85" s="1"/>
      <c r="B85" s="1"/>
      <c r="C85" s="1"/>
      <c r="D85" s="1"/>
      <c r="E85" s="1"/>
      <c r="F85" s="1"/>
      <c r="G85" s="1"/>
      <c r="H85" s="1"/>
      <c r="I85" s="1"/>
      <c r="J85" s="4"/>
      <c r="K85" s="5"/>
      <c r="L85" s="5"/>
      <c r="M85" s="5"/>
      <c r="T85" s="2"/>
      <c r="U85" s="1"/>
    </row>
    <row r="86" spans="1:21" s="3" customFormat="1" x14ac:dyDescent="0.2">
      <c r="A86" s="1"/>
      <c r="B86" s="1"/>
      <c r="C86" s="1"/>
      <c r="D86" s="1"/>
      <c r="E86" s="1"/>
      <c r="F86" s="1"/>
      <c r="G86" s="1"/>
      <c r="H86" s="1"/>
      <c r="I86" s="1"/>
      <c r="J86" s="4"/>
      <c r="K86" s="5"/>
      <c r="L86" s="5"/>
      <c r="M86" s="5"/>
      <c r="T86" s="2"/>
      <c r="U86" s="1"/>
    </row>
    <row r="87" spans="1:21" s="3" customFormat="1" x14ac:dyDescent="0.2">
      <c r="A87" s="1"/>
      <c r="B87" s="1"/>
      <c r="C87" s="1"/>
      <c r="D87" s="1"/>
      <c r="E87" s="1"/>
      <c r="F87" s="1"/>
      <c r="G87" s="1"/>
      <c r="H87" s="1"/>
      <c r="I87" s="1"/>
      <c r="J87" s="4"/>
      <c r="K87" s="5"/>
      <c r="L87" s="5"/>
      <c r="M87" s="5"/>
      <c r="T87" s="2"/>
      <c r="U87" s="1"/>
    </row>
    <row r="88" spans="1:21" s="3" customFormat="1" x14ac:dyDescent="0.2">
      <c r="A88" s="1"/>
      <c r="B88" s="1"/>
      <c r="C88" s="1"/>
      <c r="D88" s="1"/>
      <c r="E88" s="1"/>
      <c r="F88" s="1"/>
      <c r="G88" s="1"/>
      <c r="H88" s="1"/>
      <c r="I88" s="1"/>
      <c r="J88" s="4"/>
      <c r="K88" s="5"/>
      <c r="L88" s="5"/>
      <c r="M88" s="5"/>
      <c r="T88" s="2"/>
      <c r="U88" s="1"/>
    </row>
    <row r="89" spans="1:21" s="3" customFormat="1" x14ac:dyDescent="0.2">
      <c r="A89" s="1"/>
      <c r="B89" s="1"/>
      <c r="C89" s="1"/>
      <c r="D89" s="1"/>
      <c r="E89" s="1"/>
      <c r="F89" s="1"/>
      <c r="G89" s="1"/>
      <c r="H89" s="1"/>
      <c r="I89" s="1"/>
      <c r="J89" s="4"/>
      <c r="K89" s="5"/>
      <c r="L89" s="5"/>
      <c r="M89" s="5"/>
      <c r="T89" s="2"/>
      <c r="U89" s="1"/>
    </row>
    <row r="90" spans="1:21" s="3" customFormat="1" x14ac:dyDescent="0.2">
      <c r="A90" s="1"/>
      <c r="B90" s="1"/>
      <c r="C90" s="1"/>
      <c r="D90" s="1"/>
      <c r="E90" s="1"/>
      <c r="F90" s="1"/>
      <c r="G90" s="1"/>
      <c r="H90" s="1"/>
      <c r="I90" s="1"/>
      <c r="J90" s="4"/>
      <c r="K90" s="5"/>
      <c r="L90" s="5"/>
      <c r="M90" s="5"/>
      <c r="T90" s="2"/>
      <c r="U90" s="1"/>
    </row>
    <row r="91" spans="1:21" s="3" customFormat="1" x14ac:dyDescent="0.2">
      <c r="A91" s="1"/>
      <c r="B91" s="1"/>
      <c r="C91" s="1"/>
      <c r="D91" s="1"/>
      <c r="E91" s="1"/>
      <c r="F91" s="1"/>
      <c r="G91" s="1"/>
      <c r="H91" s="1"/>
      <c r="I91" s="1"/>
      <c r="J91" s="4"/>
      <c r="K91" s="5"/>
      <c r="L91" s="5"/>
      <c r="M91" s="5"/>
      <c r="T91" s="2"/>
      <c r="U91" s="1"/>
    </row>
    <row r="92" spans="1:21" s="3" customFormat="1" x14ac:dyDescent="0.2">
      <c r="A92" s="1"/>
      <c r="B92" s="1"/>
      <c r="C92" s="1"/>
      <c r="D92" s="1"/>
      <c r="E92" s="1"/>
      <c r="F92" s="1"/>
      <c r="G92" s="1"/>
      <c r="H92" s="1"/>
      <c r="I92" s="1"/>
      <c r="J92" s="4"/>
      <c r="K92" s="5"/>
      <c r="L92" s="5"/>
      <c r="M92" s="5"/>
      <c r="T92" s="2"/>
      <c r="U92" s="1"/>
    </row>
    <row r="93" spans="1:21" s="3" customFormat="1" x14ac:dyDescent="0.2">
      <c r="A93" s="1"/>
      <c r="B93" s="1"/>
      <c r="C93" s="1"/>
      <c r="D93" s="1"/>
      <c r="E93" s="1"/>
      <c r="F93" s="1"/>
      <c r="G93" s="1"/>
      <c r="H93" s="1"/>
      <c r="I93" s="1"/>
      <c r="J93" s="4"/>
      <c r="K93" s="5"/>
      <c r="L93" s="5"/>
      <c r="M93" s="5"/>
      <c r="T93" s="2"/>
      <c r="U93" s="1"/>
    </row>
    <row r="94" spans="1:21" s="3" customFormat="1" x14ac:dyDescent="0.2">
      <c r="A94" s="1"/>
      <c r="B94" s="1"/>
      <c r="C94" s="1"/>
      <c r="D94" s="1"/>
      <c r="E94" s="1"/>
      <c r="F94" s="1"/>
      <c r="G94" s="1"/>
      <c r="H94" s="1"/>
      <c r="I94" s="1"/>
      <c r="J94" s="4"/>
      <c r="K94" s="5"/>
      <c r="L94" s="5"/>
      <c r="M94" s="5"/>
      <c r="T94" s="2"/>
      <c r="U94" s="1"/>
    </row>
    <row r="95" spans="1:21" s="3" customFormat="1" x14ac:dyDescent="0.2">
      <c r="A95" s="1"/>
      <c r="B95" s="1"/>
      <c r="C95" s="1"/>
      <c r="D95" s="1"/>
      <c r="E95" s="1"/>
      <c r="F95" s="1"/>
      <c r="G95" s="1"/>
      <c r="H95" s="1"/>
      <c r="I95" s="1"/>
      <c r="J95" s="4"/>
      <c r="K95" s="5"/>
      <c r="L95" s="5"/>
      <c r="M95" s="5"/>
      <c r="T95" s="2"/>
      <c r="U95" s="1"/>
    </row>
    <row r="96" spans="1:21" s="3" customFormat="1" x14ac:dyDescent="0.2">
      <c r="A96" s="1"/>
      <c r="B96" s="1"/>
      <c r="C96" s="1"/>
      <c r="D96" s="1"/>
      <c r="E96" s="1"/>
      <c r="F96" s="1"/>
      <c r="G96" s="1"/>
      <c r="H96" s="1"/>
      <c r="I96" s="1"/>
      <c r="J96" s="4"/>
      <c r="K96" s="5"/>
      <c r="L96" s="5"/>
      <c r="M96" s="5"/>
      <c r="T96" s="2"/>
      <c r="U96" s="1"/>
    </row>
    <row r="97" spans="1:21" s="3" customFormat="1" x14ac:dyDescent="0.2">
      <c r="A97" s="1"/>
      <c r="B97" s="1"/>
      <c r="C97" s="1"/>
      <c r="D97" s="1"/>
      <c r="E97" s="1"/>
      <c r="F97" s="1"/>
      <c r="G97" s="1"/>
      <c r="H97" s="1"/>
      <c r="I97" s="1"/>
      <c r="J97" s="4"/>
      <c r="K97" s="5"/>
      <c r="L97" s="5"/>
      <c r="M97" s="5"/>
      <c r="T97" s="2"/>
      <c r="U97" s="1"/>
    </row>
    <row r="98" spans="1:21" s="3" customFormat="1" x14ac:dyDescent="0.2">
      <c r="A98" s="1"/>
      <c r="B98" s="1"/>
      <c r="C98" s="1"/>
      <c r="D98" s="1"/>
      <c r="E98" s="1"/>
      <c r="F98" s="1"/>
      <c r="G98" s="1"/>
      <c r="H98" s="1"/>
      <c r="I98" s="1"/>
      <c r="J98" s="4"/>
      <c r="K98" s="5"/>
      <c r="L98" s="5"/>
      <c r="M98" s="5"/>
      <c r="T98" s="2"/>
      <c r="U98" s="1"/>
    </row>
    <row r="99" spans="1:21" s="3" customFormat="1" x14ac:dyDescent="0.2">
      <c r="A99" s="1"/>
      <c r="B99" s="1"/>
      <c r="C99" s="1"/>
      <c r="D99" s="1"/>
      <c r="E99" s="1"/>
      <c r="F99" s="1"/>
      <c r="G99" s="1"/>
      <c r="H99" s="1"/>
      <c r="I99" s="1"/>
      <c r="J99" s="4"/>
      <c r="K99" s="5"/>
      <c r="L99" s="5"/>
      <c r="M99" s="5"/>
      <c r="T99" s="2"/>
      <c r="U99" s="1"/>
    </row>
    <row r="100" spans="1:21" s="3" customFormat="1" x14ac:dyDescent="0.2">
      <c r="A100" s="1"/>
      <c r="B100" s="1"/>
      <c r="C100" s="1"/>
      <c r="D100" s="1"/>
      <c r="E100" s="1"/>
      <c r="F100" s="1"/>
      <c r="G100" s="1"/>
      <c r="H100" s="1"/>
      <c r="I100" s="1"/>
      <c r="J100" s="4"/>
      <c r="K100" s="5"/>
      <c r="L100" s="5"/>
      <c r="M100" s="5"/>
      <c r="T100" s="2"/>
      <c r="U100" s="1"/>
    </row>
    <row r="101" spans="1:21" s="3" customFormat="1" x14ac:dyDescent="0.2">
      <c r="A101" s="1"/>
      <c r="B101" s="1"/>
      <c r="C101" s="1"/>
      <c r="D101" s="1"/>
      <c r="E101" s="1"/>
      <c r="F101" s="1"/>
      <c r="G101" s="1"/>
      <c r="H101" s="1"/>
      <c r="I101" s="1"/>
      <c r="J101" s="4"/>
      <c r="K101" s="5"/>
      <c r="L101" s="5"/>
      <c r="M101" s="5"/>
      <c r="T101" s="2"/>
      <c r="U101" s="1"/>
    </row>
    <row r="102" spans="1:21" s="3" customFormat="1" x14ac:dyDescent="0.2">
      <c r="A102" s="1"/>
      <c r="B102" s="1"/>
      <c r="C102" s="1"/>
      <c r="D102" s="1"/>
      <c r="E102" s="1"/>
      <c r="F102" s="1"/>
      <c r="G102" s="1"/>
      <c r="H102" s="1"/>
      <c r="I102" s="1"/>
      <c r="J102" s="4"/>
      <c r="K102" s="5"/>
      <c r="L102" s="5"/>
      <c r="M102" s="5"/>
      <c r="T102" s="2"/>
      <c r="U102" s="1"/>
    </row>
    <row r="103" spans="1:21" s="3" customFormat="1" x14ac:dyDescent="0.2">
      <c r="A103" s="1"/>
      <c r="B103" s="1"/>
      <c r="C103" s="1"/>
      <c r="D103" s="1"/>
      <c r="E103" s="1"/>
      <c r="F103" s="1"/>
      <c r="G103" s="1"/>
      <c r="H103" s="1"/>
      <c r="I103" s="1"/>
      <c r="J103" s="4"/>
      <c r="K103" s="5"/>
      <c r="L103" s="5"/>
      <c r="M103" s="5"/>
      <c r="T103" s="2"/>
      <c r="U103" s="1"/>
    </row>
    <row r="104" spans="1:21" s="3" customFormat="1" x14ac:dyDescent="0.2">
      <c r="A104" s="1"/>
      <c r="B104" s="1"/>
      <c r="C104" s="1"/>
      <c r="D104" s="1"/>
      <c r="E104" s="1"/>
      <c r="F104" s="1"/>
      <c r="G104" s="1"/>
      <c r="H104" s="1"/>
      <c r="I104" s="1"/>
      <c r="J104" s="4"/>
      <c r="K104" s="5"/>
      <c r="L104" s="5"/>
      <c r="M104" s="5"/>
      <c r="T104" s="2"/>
      <c r="U104" s="1"/>
    </row>
    <row r="105" spans="1:21" s="3" customFormat="1" x14ac:dyDescent="0.2">
      <c r="A105" s="1"/>
      <c r="B105" s="1"/>
      <c r="C105" s="1"/>
      <c r="D105" s="1"/>
      <c r="E105" s="1"/>
      <c r="F105" s="1"/>
      <c r="G105" s="1"/>
      <c r="H105" s="1"/>
      <c r="I105" s="1"/>
      <c r="J105" s="4"/>
      <c r="K105" s="5"/>
      <c r="L105" s="5"/>
      <c r="M105" s="5"/>
      <c r="T105" s="2"/>
      <c r="U105" s="1"/>
    </row>
  </sheetData>
  <mergeCells count="50">
    <mergeCell ref="F9:F16"/>
    <mergeCell ref="B9:B16"/>
    <mergeCell ref="S17:S20"/>
    <mergeCell ref="K17:K20"/>
    <mergeCell ref="L17:L20"/>
    <mergeCell ref="M17:M20"/>
    <mergeCell ref="N17:N20"/>
    <mergeCell ref="O17:O20"/>
    <mergeCell ref="P17:P20"/>
    <mergeCell ref="O9:O16"/>
    <mergeCell ref="P9:P16"/>
    <mergeCell ref="H17:H20"/>
    <mergeCell ref="I17:I20"/>
    <mergeCell ref="J17:J20"/>
    <mergeCell ref="K9:K16"/>
    <mergeCell ref="L9:L16"/>
    <mergeCell ref="A17:A20"/>
    <mergeCell ref="B17:B20"/>
    <mergeCell ref="C17:C20"/>
    <mergeCell ref="F17:F20"/>
    <mergeCell ref="G17:G20"/>
    <mergeCell ref="T6:T7"/>
    <mergeCell ref="A9:A16"/>
    <mergeCell ref="C9:C16"/>
    <mergeCell ref="G9:G16"/>
    <mergeCell ref="H9:H16"/>
    <mergeCell ref="I9:I16"/>
    <mergeCell ref="J9:J16"/>
    <mergeCell ref="J6:J7"/>
    <mergeCell ref="K6:K7"/>
    <mergeCell ref="L6:L7"/>
    <mergeCell ref="M6:M7"/>
    <mergeCell ref="N6:N7"/>
    <mergeCell ref="O6:O7"/>
    <mergeCell ref="S9:S16"/>
    <mergeCell ref="M9:M16"/>
    <mergeCell ref="N9:N16"/>
    <mergeCell ref="A8:H8"/>
    <mergeCell ref="A5:S5"/>
    <mergeCell ref="A6:A7"/>
    <mergeCell ref="B6:B7"/>
    <mergeCell ref="C6:C7"/>
    <mergeCell ref="D6:D7"/>
    <mergeCell ref="E6:E7"/>
    <mergeCell ref="F6:F7"/>
    <mergeCell ref="G6:G7"/>
    <mergeCell ref="H6:H7"/>
    <mergeCell ref="I6:I7"/>
    <mergeCell ref="P6:R6"/>
    <mergeCell ref="S6:S7"/>
  </mergeCells>
  <pageMargins left="0.70866141732283472" right="0.70866141732283472" top="0.78740157480314965" bottom="0.78740157480314965" header="0.31496062992125984" footer="0.31496062992125984"/>
  <pageSetup paperSize="9" scale="49" firstPageNumber="136" fitToHeight="0" orientation="landscape" cellComments="asDisplayed" useFirstPageNumber="1" r:id="rId1"/>
  <headerFooter>
    <oddFooter>&amp;L&amp;"Arial,Kurzíva"Zastupitelstvo Olomouckého kraje 18-12-2017
6. - Rozpočet Olomouckého kraje 2018 - návrh rozpočtu
Příloha č. 5b) Projekty spolufinancované z evropských fondů a národních fondů&amp;R&amp;"Arial,Kurzíva"Strana &amp;P (celkem 171)</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U96"/>
  <sheetViews>
    <sheetView showGridLines="0" view="pageBreakPreview" zoomScale="80" zoomScaleNormal="70" zoomScaleSheetLayoutView="80" workbookViewId="0"/>
  </sheetViews>
  <sheetFormatPr defaultColWidth="9.140625" defaultRowHeight="12.75" outlineLevelCol="1" x14ac:dyDescent="0.2"/>
  <cols>
    <col min="1" max="1" width="5.42578125" style="1" customWidth="1"/>
    <col min="2" max="2" width="6.42578125" style="1" hidden="1" customWidth="1"/>
    <col min="3" max="3" width="21.7109375" style="1" hidden="1" customWidth="1" outlineLevel="1"/>
    <col min="4" max="4" width="7.7109375" style="1" hidden="1" customWidth="1" outlineLevel="1"/>
    <col min="5" max="5" width="7.28515625" style="1" hidden="1" customWidth="1" outlineLevel="1"/>
    <col min="6" max="6" width="7.28515625" style="1" customWidth="1" outlineLevel="1"/>
    <col min="7" max="7" width="54.140625" style="1" customWidth="1"/>
    <col min="8" max="8" width="55.140625" style="1" customWidth="1"/>
    <col min="9" max="9" width="7.140625" style="1" customWidth="1"/>
    <col min="10" max="10" width="12.85546875" style="4" customWidth="1"/>
    <col min="11" max="16" width="14.7109375" style="3" customWidth="1"/>
    <col min="17" max="17" width="17.28515625" style="3" customWidth="1"/>
    <col min="18" max="19" width="14.7109375" style="3" customWidth="1"/>
    <col min="20" max="20" width="38.5703125" style="2" hidden="1" customWidth="1"/>
    <col min="21" max="16384" width="9.140625" style="1"/>
  </cols>
  <sheetData>
    <row r="1" spans="1:21" ht="18" x14ac:dyDescent="0.25">
      <c r="A1" s="164" t="s">
        <v>344</v>
      </c>
      <c r="B1" s="165"/>
      <c r="C1" s="165"/>
      <c r="D1" s="165"/>
      <c r="E1" s="165"/>
      <c r="F1" s="165"/>
      <c r="G1" s="167"/>
      <c r="H1" s="168"/>
      <c r="I1" s="165"/>
      <c r="N1" s="170"/>
      <c r="O1" s="170"/>
      <c r="Q1" s="170"/>
      <c r="R1" s="170"/>
      <c r="S1" s="170"/>
      <c r="T1" s="38"/>
      <c r="U1" s="35"/>
    </row>
    <row r="2" spans="1:21" ht="15.75" x14ac:dyDescent="0.25">
      <c r="A2" s="253" t="s">
        <v>274</v>
      </c>
      <c r="B2" s="117"/>
      <c r="D2" s="171"/>
      <c r="E2" s="171"/>
      <c r="F2" s="171"/>
      <c r="G2" s="253" t="s">
        <v>200</v>
      </c>
      <c r="H2" s="173" t="s">
        <v>339</v>
      </c>
      <c r="I2" s="175"/>
      <c r="N2" s="37"/>
      <c r="O2" s="37"/>
      <c r="Q2" s="37"/>
      <c r="R2" s="37"/>
      <c r="S2" s="37"/>
      <c r="T2" s="36"/>
      <c r="U2" s="35"/>
    </row>
    <row r="3" spans="1:21" ht="23.25" x14ac:dyDescent="0.35">
      <c r="A3" s="126"/>
      <c r="B3" s="117"/>
      <c r="D3" s="171"/>
      <c r="E3" s="171"/>
      <c r="F3" s="171"/>
      <c r="G3" s="251" t="s">
        <v>20</v>
      </c>
      <c r="H3" s="174"/>
      <c r="I3" s="175"/>
      <c r="N3" s="37"/>
      <c r="O3" s="37"/>
      <c r="Q3" s="37"/>
      <c r="R3" s="37"/>
      <c r="S3" s="37"/>
      <c r="T3" s="36"/>
      <c r="U3" s="35"/>
    </row>
    <row r="4" spans="1:21" ht="17.25" customHeight="1" x14ac:dyDescent="0.2">
      <c r="A4" s="171"/>
      <c r="B4" s="171"/>
      <c r="C4" s="171"/>
      <c r="D4" s="171"/>
      <c r="E4" s="171"/>
      <c r="F4" s="171"/>
      <c r="G4" s="171"/>
      <c r="H4" s="176"/>
      <c r="I4" s="171"/>
      <c r="N4" s="37"/>
      <c r="O4" s="37"/>
      <c r="Q4" s="37"/>
      <c r="R4" s="37"/>
      <c r="S4" s="91" t="s">
        <v>72</v>
      </c>
      <c r="T4" s="36"/>
      <c r="U4" s="35"/>
    </row>
    <row r="5" spans="1:21" ht="25.5" customHeight="1" x14ac:dyDescent="0.2">
      <c r="A5" s="358" t="s">
        <v>341</v>
      </c>
      <c r="B5" s="359"/>
      <c r="C5" s="359"/>
      <c r="D5" s="359"/>
      <c r="E5" s="359"/>
      <c r="F5" s="359"/>
      <c r="G5" s="359"/>
      <c r="H5" s="359"/>
      <c r="I5" s="359"/>
      <c r="J5" s="359"/>
      <c r="K5" s="359"/>
      <c r="L5" s="359"/>
      <c r="M5" s="359"/>
      <c r="N5" s="359"/>
      <c r="O5" s="359"/>
      <c r="P5" s="359"/>
      <c r="Q5" s="359"/>
      <c r="R5" s="359"/>
      <c r="S5" s="398"/>
      <c r="T5" s="34"/>
    </row>
    <row r="6" spans="1:21" ht="25.5" customHeight="1" x14ac:dyDescent="0.2">
      <c r="A6" s="360" t="s">
        <v>19</v>
      </c>
      <c r="B6" s="360" t="s">
        <v>18</v>
      </c>
      <c r="C6" s="361" t="s">
        <v>17</v>
      </c>
      <c r="D6" s="361" t="s">
        <v>16</v>
      </c>
      <c r="E6" s="361" t="s">
        <v>15</v>
      </c>
      <c r="F6" s="362" t="s">
        <v>253</v>
      </c>
      <c r="G6" s="361" t="s">
        <v>14</v>
      </c>
      <c r="H6" s="350" t="s">
        <v>13</v>
      </c>
      <c r="I6" s="364" t="s">
        <v>12</v>
      </c>
      <c r="J6" s="350" t="s">
        <v>11</v>
      </c>
      <c r="K6" s="350" t="s">
        <v>10</v>
      </c>
      <c r="L6" s="351" t="s">
        <v>9</v>
      </c>
      <c r="M6" s="351" t="s">
        <v>8</v>
      </c>
      <c r="N6" s="350" t="s">
        <v>7</v>
      </c>
      <c r="O6" s="353" t="s">
        <v>155</v>
      </c>
      <c r="P6" s="444" t="s">
        <v>156</v>
      </c>
      <c r="Q6" s="444"/>
      <c r="R6" s="444"/>
      <c r="S6" s="353" t="s">
        <v>167</v>
      </c>
      <c r="T6" s="395" t="s">
        <v>6</v>
      </c>
    </row>
    <row r="7" spans="1:21" ht="58.7" customHeight="1" x14ac:dyDescent="0.2">
      <c r="A7" s="360"/>
      <c r="B7" s="360"/>
      <c r="C7" s="361"/>
      <c r="D7" s="361"/>
      <c r="E7" s="361"/>
      <c r="F7" s="363"/>
      <c r="G7" s="361"/>
      <c r="H7" s="350"/>
      <c r="I7" s="364"/>
      <c r="J7" s="350"/>
      <c r="K7" s="350"/>
      <c r="L7" s="352"/>
      <c r="M7" s="352"/>
      <c r="N7" s="350"/>
      <c r="O7" s="353"/>
      <c r="P7" s="224" t="s">
        <v>203</v>
      </c>
      <c r="Q7" s="224" t="s">
        <v>226</v>
      </c>
      <c r="R7" s="224" t="s">
        <v>343</v>
      </c>
      <c r="S7" s="353"/>
      <c r="T7" s="395"/>
    </row>
    <row r="8" spans="1:21" ht="30" customHeight="1" x14ac:dyDescent="0.2">
      <c r="A8" s="427" t="s">
        <v>3</v>
      </c>
      <c r="B8" s="428"/>
      <c r="C8" s="428"/>
      <c r="D8" s="428"/>
      <c r="E8" s="428"/>
      <c r="F8" s="428"/>
      <c r="G8" s="428"/>
      <c r="H8" s="429"/>
      <c r="I8" s="232"/>
      <c r="J8" s="233"/>
      <c r="K8" s="95">
        <f>SUM(K9:K11)</f>
        <v>0</v>
      </c>
      <c r="L8" s="95">
        <f>SUM(L9:L11)</f>
        <v>0</v>
      </c>
      <c r="M8" s="95">
        <f>SUM(M9:M11)</f>
        <v>1950</v>
      </c>
      <c r="N8" s="95"/>
      <c r="O8" s="95">
        <f>SUM(O9:O11)</f>
        <v>0</v>
      </c>
      <c r="P8" s="95">
        <f>SUM(P9:P11)</f>
        <v>1950</v>
      </c>
      <c r="Q8" s="95">
        <f>SUM(Q9:Q11)</f>
        <v>0</v>
      </c>
      <c r="R8" s="95">
        <f>SUM(R9:R11)</f>
        <v>1950</v>
      </c>
      <c r="S8" s="95">
        <f>SUM(S9:S11)</f>
        <v>0</v>
      </c>
      <c r="T8" s="276"/>
    </row>
    <row r="9" spans="1:21" ht="27.95" customHeight="1" x14ac:dyDescent="0.2">
      <c r="A9" s="455">
        <v>1</v>
      </c>
      <c r="B9" s="431"/>
      <c r="C9" s="456">
        <v>20000000000</v>
      </c>
      <c r="D9" s="278">
        <v>3636</v>
      </c>
      <c r="E9" s="278">
        <v>5166</v>
      </c>
      <c r="F9" s="431">
        <v>51</v>
      </c>
      <c r="G9" s="457" t="s">
        <v>338</v>
      </c>
      <c r="H9" s="459" t="s">
        <v>428</v>
      </c>
      <c r="I9" s="455"/>
      <c r="J9" s="455"/>
      <c r="K9" s="454"/>
      <c r="L9" s="454"/>
      <c r="M9" s="452">
        <f>SUM(R9:R10)</f>
        <v>1150</v>
      </c>
      <c r="N9" s="453">
        <v>2018</v>
      </c>
      <c r="O9" s="451">
        <v>0</v>
      </c>
      <c r="P9" s="450">
        <f>SUM(Q9:R10)</f>
        <v>1150</v>
      </c>
      <c r="Q9" s="40">
        <v>0</v>
      </c>
      <c r="R9" s="282">
        <v>100</v>
      </c>
      <c r="S9" s="451">
        <v>0</v>
      </c>
      <c r="T9" s="178"/>
    </row>
    <row r="10" spans="1:21" ht="58.5" customHeight="1" x14ac:dyDescent="0.2">
      <c r="A10" s="455"/>
      <c r="B10" s="438"/>
      <c r="C10" s="456"/>
      <c r="D10" s="278">
        <v>3636</v>
      </c>
      <c r="E10" s="278">
        <v>5169</v>
      </c>
      <c r="F10" s="438"/>
      <c r="G10" s="457"/>
      <c r="H10" s="459"/>
      <c r="I10" s="455"/>
      <c r="J10" s="455"/>
      <c r="K10" s="454"/>
      <c r="L10" s="454"/>
      <c r="M10" s="452"/>
      <c r="N10" s="453"/>
      <c r="O10" s="451"/>
      <c r="P10" s="450"/>
      <c r="Q10" s="40">
        <v>0</v>
      </c>
      <c r="R10" s="282">
        <v>1050</v>
      </c>
      <c r="S10" s="451"/>
      <c r="T10" s="178"/>
    </row>
    <row r="11" spans="1:21" ht="27.95" customHeight="1" x14ac:dyDescent="0.2">
      <c r="A11" s="278">
        <v>2</v>
      </c>
      <c r="B11" s="278"/>
      <c r="C11" s="279">
        <v>20000000000</v>
      </c>
      <c r="D11" s="278">
        <v>6172</v>
      </c>
      <c r="E11" s="278">
        <v>5166</v>
      </c>
      <c r="F11" s="277">
        <v>51</v>
      </c>
      <c r="G11" s="280" t="s">
        <v>338</v>
      </c>
      <c r="H11" s="293" t="s">
        <v>351</v>
      </c>
      <c r="I11" s="278"/>
      <c r="J11" s="278"/>
      <c r="K11" s="284"/>
      <c r="L11" s="284"/>
      <c r="M11" s="283">
        <f>SUM(R11:R11)</f>
        <v>800</v>
      </c>
      <c r="N11" s="48">
        <v>2018</v>
      </c>
      <c r="O11" s="40">
        <v>0</v>
      </c>
      <c r="P11" s="281">
        <f>SUM(Q11:R11)</f>
        <v>800</v>
      </c>
      <c r="Q11" s="40">
        <v>0</v>
      </c>
      <c r="R11" s="282">
        <v>800</v>
      </c>
      <c r="S11" s="282">
        <v>0</v>
      </c>
      <c r="T11" s="178"/>
    </row>
    <row r="12" spans="1:21" ht="35.25" customHeight="1" x14ac:dyDescent="0.2">
      <c r="A12" s="320" t="s">
        <v>340</v>
      </c>
      <c r="B12" s="321"/>
      <c r="C12" s="321"/>
      <c r="D12" s="321"/>
      <c r="E12" s="321"/>
      <c r="F12" s="321"/>
      <c r="G12" s="321"/>
      <c r="H12" s="321"/>
      <c r="I12" s="321"/>
      <c r="J12" s="321"/>
      <c r="K12" s="23">
        <f t="shared" ref="K12:O12" si="0">SUM(K9:K11)</f>
        <v>0</v>
      </c>
      <c r="L12" s="23">
        <f t="shared" si="0"/>
        <v>0</v>
      </c>
      <c r="M12" s="23">
        <f t="shared" si="0"/>
        <v>1950</v>
      </c>
      <c r="N12" s="23"/>
      <c r="O12" s="23">
        <f t="shared" si="0"/>
        <v>0</v>
      </c>
      <c r="P12" s="23">
        <f>SUM(P9:P11)</f>
        <v>1950</v>
      </c>
      <c r="Q12" s="23">
        <f>SUM(Q9:Q11)</f>
        <v>0</v>
      </c>
      <c r="R12" s="23">
        <f>SUM(R9:R11)</f>
        <v>1950</v>
      </c>
      <c r="S12" s="22">
        <f>SUM(S9:S9)</f>
        <v>0</v>
      </c>
      <c r="T12" s="21"/>
    </row>
    <row r="13" spans="1:21" s="3" customFormat="1" x14ac:dyDescent="0.2">
      <c r="A13" s="4"/>
      <c r="B13" s="4"/>
      <c r="C13" s="4"/>
      <c r="D13" s="4"/>
      <c r="E13" s="4"/>
      <c r="F13" s="4"/>
      <c r="G13" s="20"/>
      <c r="H13" s="4"/>
      <c r="I13" s="19"/>
      <c r="J13" s="18"/>
      <c r="K13" s="17"/>
      <c r="L13" s="17"/>
      <c r="M13" s="17"/>
      <c r="N13" s="16"/>
      <c r="O13" s="16"/>
      <c r="T13" s="2"/>
      <c r="U13" s="1"/>
    </row>
    <row r="14" spans="1:21" s="3" customFormat="1" x14ac:dyDescent="0.2">
      <c r="A14" s="4"/>
      <c r="B14" s="4"/>
      <c r="C14" s="4"/>
      <c r="D14" s="4"/>
      <c r="E14" s="4"/>
      <c r="F14" s="4"/>
      <c r="G14" s="4"/>
      <c r="H14" s="4"/>
      <c r="I14" s="15"/>
      <c r="J14" s="6"/>
      <c r="K14" s="5"/>
      <c r="L14" s="5"/>
      <c r="M14" s="5"/>
      <c r="T14" s="2"/>
      <c r="U14" s="1"/>
    </row>
    <row r="15" spans="1:21" s="3" customFormat="1" x14ac:dyDescent="0.2">
      <c r="A15" s="4"/>
      <c r="B15" s="4"/>
      <c r="C15" s="4"/>
      <c r="D15" s="4"/>
      <c r="E15" s="4"/>
      <c r="F15" s="4"/>
      <c r="G15" s="4"/>
      <c r="H15" s="4"/>
      <c r="I15" s="15"/>
      <c r="J15" s="6"/>
      <c r="K15" s="5"/>
      <c r="L15" s="5"/>
      <c r="M15" s="5"/>
      <c r="T15" s="2"/>
      <c r="U15" s="1"/>
    </row>
    <row r="16" spans="1:21" s="7" customFormat="1" ht="15" x14ac:dyDescent="0.2">
      <c r="A16" s="13"/>
      <c r="B16" s="13"/>
      <c r="C16" s="13"/>
      <c r="D16" s="14"/>
      <c r="E16" s="13"/>
      <c r="F16" s="13"/>
      <c r="G16" s="13"/>
      <c r="H16" s="13"/>
      <c r="I16" s="12"/>
      <c r="J16" s="11"/>
      <c r="K16" s="10"/>
      <c r="L16" s="10"/>
      <c r="M16" s="10"/>
      <c r="T16" s="9"/>
      <c r="U16" s="8"/>
    </row>
    <row r="17" spans="1:21" s="3" customFormat="1" x14ac:dyDescent="0.2">
      <c r="A17" s="4"/>
      <c r="B17" s="4"/>
      <c r="C17" s="4"/>
      <c r="D17" s="4"/>
      <c r="E17" s="4"/>
      <c r="F17" s="4"/>
      <c r="G17" s="4"/>
      <c r="H17" s="4"/>
      <c r="I17" s="1"/>
      <c r="J17" s="6"/>
      <c r="K17" s="5"/>
      <c r="L17" s="5"/>
      <c r="M17" s="5"/>
      <c r="T17" s="2"/>
      <c r="U17" s="1"/>
    </row>
    <row r="18" spans="1:21" s="3" customFormat="1" x14ac:dyDescent="0.2">
      <c r="A18" s="4"/>
      <c r="B18" s="4"/>
      <c r="C18" s="4"/>
      <c r="D18" s="4"/>
      <c r="E18" s="4"/>
      <c r="F18" s="4"/>
      <c r="G18" s="4"/>
      <c r="H18" s="4"/>
      <c r="I18" s="1"/>
      <c r="J18" s="6"/>
      <c r="K18" s="5"/>
      <c r="L18" s="5"/>
      <c r="M18" s="5"/>
      <c r="T18" s="2"/>
      <c r="U18" s="1"/>
    </row>
    <row r="19" spans="1:21" s="3" customFormat="1" x14ac:dyDescent="0.2">
      <c r="A19" s="4"/>
      <c r="B19" s="4"/>
      <c r="C19" s="4"/>
      <c r="D19" s="4"/>
      <c r="E19" s="4"/>
      <c r="F19" s="4"/>
      <c r="G19" s="4"/>
      <c r="H19" s="4"/>
      <c r="I19" s="1"/>
      <c r="J19" s="6"/>
      <c r="K19" s="5"/>
      <c r="L19" s="5"/>
      <c r="M19" s="5"/>
      <c r="T19" s="2"/>
      <c r="U19" s="1"/>
    </row>
    <row r="20" spans="1:21" s="3" customFormat="1" x14ac:dyDescent="0.2">
      <c r="A20" s="4"/>
      <c r="B20" s="4"/>
      <c r="C20" s="4"/>
      <c r="D20" s="4"/>
      <c r="E20" s="4"/>
      <c r="F20" s="4"/>
      <c r="G20" s="4"/>
      <c r="H20" s="4"/>
      <c r="I20" s="1"/>
      <c r="J20" s="6"/>
      <c r="K20" s="5"/>
      <c r="L20" s="5"/>
      <c r="M20" s="5"/>
      <c r="T20" s="2"/>
      <c r="U20" s="1"/>
    </row>
    <row r="21" spans="1:21" s="3" customFormat="1" x14ac:dyDescent="0.2">
      <c r="A21" s="4"/>
      <c r="B21" s="4"/>
      <c r="C21" s="4"/>
      <c r="D21" s="4"/>
      <c r="E21" s="4"/>
      <c r="F21" s="4"/>
      <c r="G21" s="4"/>
      <c r="H21" s="4"/>
      <c r="I21" s="1"/>
      <c r="J21" s="6"/>
      <c r="K21" s="5"/>
      <c r="L21" s="5"/>
      <c r="M21" s="5"/>
      <c r="T21" s="2"/>
      <c r="U21" s="1"/>
    </row>
    <row r="22" spans="1:21" s="3" customFormat="1" x14ac:dyDescent="0.2">
      <c r="A22" s="4"/>
      <c r="B22" s="4"/>
      <c r="C22" s="4"/>
      <c r="D22" s="4"/>
      <c r="E22" s="4"/>
      <c r="F22" s="4"/>
      <c r="G22" s="4"/>
      <c r="H22" s="4"/>
      <c r="I22" s="1"/>
      <c r="J22" s="6"/>
      <c r="K22" s="5"/>
      <c r="L22" s="5"/>
      <c r="M22" s="5"/>
      <c r="T22" s="2"/>
      <c r="U22" s="1"/>
    </row>
    <row r="23" spans="1:21" s="3" customFormat="1" x14ac:dyDescent="0.2">
      <c r="A23" s="4"/>
      <c r="B23" s="4"/>
      <c r="C23" s="4"/>
      <c r="D23" s="4"/>
      <c r="E23" s="4"/>
      <c r="F23" s="4"/>
      <c r="G23" s="4"/>
      <c r="H23" s="4"/>
      <c r="I23" s="1"/>
      <c r="J23" s="6"/>
      <c r="K23" s="5"/>
      <c r="L23" s="5"/>
      <c r="M23" s="5"/>
      <c r="T23" s="2"/>
      <c r="U23" s="1"/>
    </row>
    <row r="24" spans="1:21" s="3" customFormat="1" x14ac:dyDescent="0.2">
      <c r="A24" s="4"/>
      <c r="B24" s="4"/>
      <c r="C24" s="4"/>
      <c r="D24" s="4"/>
      <c r="E24" s="4"/>
      <c r="F24" s="4"/>
      <c r="G24" s="4"/>
      <c r="H24" s="4"/>
      <c r="I24" s="1"/>
      <c r="J24" s="6"/>
      <c r="K24" s="5"/>
      <c r="L24" s="5"/>
      <c r="M24" s="5"/>
      <c r="T24" s="2"/>
      <c r="U24" s="1"/>
    </row>
    <row r="25" spans="1:21" s="3" customFormat="1" x14ac:dyDescent="0.2">
      <c r="A25" s="4"/>
      <c r="B25" s="4"/>
      <c r="C25" s="4"/>
      <c r="D25" s="4"/>
      <c r="E25" s="4"/>
      <c r="F25" s="4"/>
      <c r="G25" s="4"/>
      <c r="H25" s="4"/>
      <c r="I25" s="1"/>
      <c r="J25" s="6"/>
      <c r="K25" s="5"/>
      <c r="L25" s="5"/>
      <c r="M25" s="5"/>
      <c r="T25" s="2"/>
      <c r="U25" s="1"/>
    </row>
    <row r="26" spans="1:21" s="3" customFormat="1" x14ac:dyDescent="0.2">
      <c r="A26" s="4"/>
      <c r="B26" s="4"/>
      <c r="C26" s="4"/>
      <c r="D26" s="4"/>
      <c r="E26" s="4"/>
      <c r="F26" s="4"/>
      <c r="G26" s="4"/>
      <c r="H26" s="4"/>
      <c r="I26" s="1"/>
      <c r="J26" s="6"/>
      <c r="K26" s="5"/>
      <c r="L26" s="5"/>
      <c r="M26" s="5"/>
      <c r="T26" s="2"/>
      <c r="U26" s="1"/>
    </row>
    <row r="27" spans="1:21" s="3" customFormat="1" x14ac:dyDescent="0.2">
      <c r="A27" s="4"/>
      <c r="B27" s="4"/>
      <c r="C27" s="4"/>
      <c r="D27" s="4"/>
      <c r="E27" s="4"/>
      <c r="F27" s="4"/>
      <c r="G27" s="4"/>
      <c r="H27" s="4"/>
      <c r="I27" s="1"/>
      <c r="J27" s="6"/>
      <c r="K27" s="5"/>
      <c r="L27" s="5"/>
      <c r="M27" s="5"/>
      <c r="T27" s="2"/>
      <c r="U27" s="1"/>
    </row>
    <row r="28" spans="1:21" s="3" customFormat="1" x14ac:dyDescent="0.2">
      <c r="A28" s="4"/>
      <c r="B28" s="4"/>
      <c r="C28" s="4"/>
      <c r="D28" s="4"/>
      <c r="E28" s="4"/>
      <c r="F28" s="4"/>
      <c r="G28" s="4"/>
      <c r="H28" s="4"/>
      <c r="I28" s="1"/>
      <c r="J28" s="6"/>
      <c r="K28" s="5"/>
      <c r="L28" s="5"/>
      <c r="M28" s="5"/>
      <c r="T28" s="2"/>
      <c r="U28" s="1"/>
    </row>
    <row r="29" spans="1:21" s="3" customFormat="1" x14ac:dyDescent="0.2">
      <c r="A29" s="4"/>
      <c r="B29" s="4"/>
      <c r="C29" s="4"/>
      <c r="D29" s="4"/>
      <c r="E29" s="4"/>
      <c r="F29" s="4"/>
      <c r="G29" s="4"/>
      <c r="H29" s="4"/>
      <c r="I29" s="1"/>
      <c r="J29" s="6"/>
      <c r="K29" s="5"/>
      <c r="L29" s="5"/>
      <c r="M29" s="5"/>
      <c r="T29" s="2"/>
      <c r="U29" s="1"/>
    </row>
    <row r="30" spans="1:21" s="3" customFormat="1" x14ac:dyDescent="0.2">
      <c r="A30" s="4"/>
      <c r="B30" s="4"/>
      <c r="C30" s="4"/>
      <c r="D30" s="4"/>
      <c r="E30" s="4"/>
      <c r="F30" s="4"/>
      <c r="G30" s="4"/>
      <c r="H30" s="4"/>
      <c r="I30" s="1"/>
      <c r="J30" s="6"/>
      <c r="K30" s="5"/>
      <c r="L30" s="5"/>
      <c r="M30" s="5"/>
      <c r="T30" s="2"/>
      <c r="U30" s="1"/>
    </row>
    <row r="31" spans="1:21" s="3" customFormat="1" x14ac:dyDescent="0.2">
      <c r="A31" s="4"/>
      <c r="B31" s="4"/>
      <c r="C31" s="4"/>
      <c r="D31" s="4"/>
      <c r="E31" s="4"/>
      <c r="F31" s="4"/>
      <c r="G31" s="4"/>
      <c r="H31" s="4"/>
      <c r="I31" s="1"/>
      <c r="J31" s="6"/>
      <c r="K31" s="5"/>
      <c r="L31" s="5"/>
      <c r="M31" s="5"/>
      <c r="T31" s="2"/>
      <c r="U31" s="1"/>
    </row>
    <row r="32" spans="1:21" s="3" customFormat="1" x14ac:dyDescent="0.2">
      <c r="A32" s="4"/>
      <c r="B32" s="4"/>
      <c r="C32" s="4"/>
      <c r="D32" s="4"/>
      <c r="E32" s="4"/>
      <c r="F32" s="4"/>
      <c r="G32" s="4"/>
      <c r="H32" s="4"/>
      <c r="I32" s="1"/>
      <c r="J32" s="6"/>
      <c r="K32" s="5"/>
      <c r="L32" s="5"/>
      <c r="M32" s="5"/>
      <c r="T32" s="2"/>
      <c r="U32" s="1"/>
    </row>
    <row r="33" spans="1:21" s="3" customFormat="1" x14ac:dyDescent="0.2">
      <c r="A33" s="4"/>
      <c r="B33" s="4"/>
      <c r="C33" s="4"/>
      <c r="D33" s="4"/>
      <c r="E33" s="4"/>
      <c r="F33" s="4"/>
      <c r="G33" s="4"/>
      <c r="H33" s="4"/>
      <c r="I33" s="1"/>
      <c r="J33" s="6"/>
      <c r="K33" s="5"/>
      <c r="L33" s="5"/>
      <c r="M33" s="5"/>
      <c r="T33" s="2"/>
      <c r="U33" s="1"/>
    </row>
    <row r="34" spans="1:21" s="3" customFormat="1" x14ac:dyDescent="0.2">
      <c r="A34" s="4"/>
      <c r="B34" s="4"/>
      <c r="C34" s="4"/>
      <c r="D34" s="4"/>
      <c r="E34" s="4"/>
      <c r="F34" s="4"/>
      <c r="G34" s="4"/>
      <c r="H34" s="4"/>
      <c r="I34" s="1"/>
      <c r="J34" s="4"/>
      <c r="K34" s="5"/>
      <c r="L34" s="5"/>
      <c r="M34" s="5"/>
      <c r="T34" s="2"/>
      <c r="U34" s="1"/>
    </row>
    <row r="35" spans="1:21" s="3" customFormat="1" x14ac:dyDescent="0.2">
      <c r="A35" s="4"/>
      <c r="B35" s="4"/>
      <c r="C35" s="4"/>
      <c r="D35" s="4"/>
      <c r="E35" s="4"/>
      <c r="F35" s="4"/>
      <c r="G35" s="4"/>
      <c r="H35" s="4"/>
      <c r="I35" s="1"/>
      <c r="J35" s="4"/>
      <c r="K35" s="5"/>
      <c r="L35" s="5"/>
      <c r="M35" s="5"/>
      <c r="T35" s="2"/>
      <c r="U35" s="1"/>
    </row>
    <row r="36" spans="1:21" s="3" customFormat="1" x14ac:dyDescent="0.2">
      <c r="A36" s="4"/>
      <c r="B36" s="4"/>
      <c r="C36" s="4"/>
      <c r="D36" s="4"/>
      <c r="E36" s="4"/>
      <c r="F36" s="4"/>
      <c r="G36" s="4"/>
      <c r="H36" s="4"/>
      <c r="I36" s="1"/>
      <c r="J36" s="4"/>
      <c r="K36" s="5"/>
      <c r="L36" s="5"/>
      <c r="M36" s="5"/>
      <c r="T36" s="2"/>
      <c r="U36" s="1"/>
    </row>
    <row r="37" spans="1:21" s="3" customFormat="1" x14ac:dyDescent="0.2">
      <c r="A37" s="4"/>
      <c r="B37" s="4"/>
      <c r="C37" s="4"/>
      <c r="D37" s="4"/>
      <c r="E37" s="4"/>
      <c r="F37" s="4"/>
      <c r="G37" s="4"/>
      <c r="H37" s="4"/>
      <c r="I37" s="1"/>
      <c r="J37" s="4"/>
      <c r="K37" s="5"/>
      <c r="L37" s="5"/>
      <c r="M37" s="5"/>
      <c r="T37" s="2"/>
      <c r="U37" s="1"/>
    </row>
    <row r="38" spans="1:21" s="3" customFormat="1" x14ac:dyDescent="0.2">
      <c r="A38" s="4"/>
      <c r="B38" s="4"/>
      <c r="C38" s="4"/>
      <c r="D38" s="4"/>
      <c r="E38" s="4"/>
      <c r="F38" s="4"/>
      <c r="G38" s="4"/>
      <c r="H38" s="4"/>
      <c r="I38" s="1"/>
      <c r="J38" s="4"/>
      <c r="K38" s="5"/>
      <c r="L38" s="5"/>
      <c r="M38" s="5"/>
      <c r="T38" s="2"/>
      <c r="U38" s="1"/>
    </row>
    <row r="39" spans="1:21" s="3" customFormat="1" x14ac:dyDescent="0.2">
      <c r="A39" s="4"/>
      <c r="B39" s="4"/>
      <c r="C39" s="4"/>
      <c r="D39" s="4"/>
      <c r="E39" s="4"/>
      <c r="F39" s="4"/>
      <c r="G39" s="4"/>
      <c r="H39" s="4"/>
      <c r="I39" s="1"/>
      <c r="J39" s="4"/>
      <c r="K39" s="5"/>
      <c r="L39" s="5"/>
      <c r="M39" s="5"/>
      <c r="T39" s="2"/>
      <c r="U39" s="1"/>
    </row>
    <row r="40" spans="1:21" s="3" customFormat="1" x14ac:dyDescent="0.2">
      <c r="A40" s="4"/>
      <c r="B40" s="4"/>
      <c r="C40" s="4"/>
      <c r="D40" s="4"/>
      <c r="E40" s="4"/>
      <c r="F40" s="4"/>
      <c r="G40" s="4"/>
      <c r="H40" s="4"/>
      <c r="I40" s="1"/>
      <c r="J40" s="4"/>
      <c r="K40" s="5"/>
      <c r="L40" s="5"/>
      <c r="M40" s="5"/>
      <c r="T40" s="2"/>
      <c r="U40" s="1"/>
    </row>
    <row r="41" spans="1:21" s="3" customFormat="1" x14ac:dyDescent="0.2">
      <c r="A41" s="4"/>
      <c r="B41" s="4"/>
      <c r="C41" s="4"/>
      <c r="D41" s="4"/>
      <c r="E41" s="4"/>
      <c r="F41" s="4"/>
      <c r="G41" s="4"/>
      <c r="H41" s="4"/>
      <c r="I41" s="1"/>
      <c r="J41" s="4"/>
      <c r="K41" s="5"/>
      <c r="L41" s="5"/>
      <c r="M41" s="5"/>
      <c r="T41" s="2"/>
      <c r="U41" s="1"/>
    </row>
    <row r="42" spans="1:21" s="3" customFormat="1" x14ac:dyDescent="0.2">
      <c r="A42" s="4"/>
      <c r="B42" s="4"/>
      <c r="C42" s="4"/>
      <c r="D42" s="4"/>
      <c r="E42" s="4"/>
      <c r="F42" s="4"/>
      <c r="G42" s="4"/>
      <c r="H42" s="4"/>
      <c r="I42" s="1"/>
      <c r="J42" s="4"/>
      <c r="K42" s="5"/>
      <c r="L42" s="5"/>
      <c r="M42" s="5"/>
      <c r="T42" s="2"/>
      <c r="U42" s="1"/>
    </row>
    <row r="43" spans="1:21" s="3" customFormat="1" x14ac:dyDescent="0.2">
      <c r="A43" s="4"/>
      <c r="B43" s="4"/>
      <c r="C43" s="4"/>
      <c r="D43" s="4"/>
      <c r="E43" s="4"/>
      <c r="F43" s="4"/>
      <c r="G43" s="4"/>
      <c r="H43" s="4"/>
      <c r="I43" s="1"/>
      <c r="J43" s="4"/>
      <c r="K43" s="5"/>
      <c r="L43" s="5"/>
      <c r="M43" s="5"/>
      <c r="T43" s="2"/>
      <c r="U43" s="1"/>
    </row>
    <row r="44" spans="1:21" s="3" customFormat="1" x14ac:dyDescent="0.2">
      <c r="A44" s="4"/>
      <c r="B44" s="4"/>
      <c r="C44" s="4"/>
      <c r="D44" s="4"/>
      <c r="E44" s="4"/>
      <c r="F44" s="4"/>
      <c r="G44" s="4"/>
      <c r="H44" s="4"/>
      <c r="I44" s="1"/>
      <c r="J44" s="4"/>
      <c r="K44" s="5"/>
      <c r="L44" s="5"/>
      <c r="M44" s="5"/>
      <c r="T44" s="2"/>
      <c r="U44" s="1"/>
    </row>
    <row r="45" spans="1:21" s="3" customFormat="1" x14ac:dyDescent="0.2">
      <c r="A45" s="1"/>
      <c r="B45" s="1"/>
      <c r="C45" s="1"/>
      <c r="D45" s="1"/>
      <c r="E45" s="1"/>
      <c r="F45" s="1"/>
      <c r="G45" s="1"/>
      <c r="H45" s="1"/>
      <c r="I45" s="1"/>
      <c r="J45" s="4"/>
      <c r="K45" s="5"/>
      <c r="L45" s="5"/>
      <c r="M45" s="5"/>
      <c r="T45" s="2"/>
      <c r="U45" s="1"/>
    </row>
    <row r="46" spans="1:21" s="3" customFormat="1" x14ac:dyDescent="0.2">
      <c r="A46" s="1"/>
      <c r="B46" s="1"/>
      <c r="C46" s="1"/>
      <c r="D46" s="1"/>
      <c r="E46" s="1"/>
      <c r="F46" s="1"/>
      <c r="G46" s="1"/>
      <c r="H46" s="1"/>
      <c r="I46" s="1"/>
      <c r="J46" s="4"/>
      <c r="K46" s="5"/>
      <c r="L46" s="5"/>
      <c r="M46" s="5"/>
      <c r="T46" s="2"/>
      <c r="U46" s="1"/>
    </row>
    <row r="47" spans="1:21" s="3" customFormat="1" x14ac:dyDescent="0.2">
      <c r="A47" s="1"/>
      <c r="B47" s="1"/>
      <c r="C47" s="1"/>
      <c r="D47" s="1"/>
      <c r="E47" s="1"/>
      <c r="F47" s="1"/>
      <c r="G47" s="1"/>
      <c r="H47" s="1"/>
      <c r="I47" s="1"/>
      <c r="J47" s="4"/>
      <c r="K47" s="5"/>
      <c r="L47" s="5"/>
      <c r="M47" s="5"/>
      <c r="T47" s="2"/>
      <c r="U47" s="1"/>
    </row>
    <row r="48" spans="1:21" s="3" customFormat="1" x14ac:dyDescent="0.2">
      <c r="A48" s="1"/>
      <c r="B48" s="1"/>
      <c r="C48" s="1"/>
      <c r="D48" s="1"/>
      <c r="E48" s="1"/>
      <c r="F48" s="1"/>
      <c r="G48" s="1"/>
      <c r="H48" s="1"/>
      <c r="I48" s="1"/>
      <c r="J48" s="4"/>
      <c r="K48" s="5"/>
      <c r="L48" s="5"/>
      <c r="M48" s="5"/>
      <c r="T48" s="2"/>
      <c r="U48" s="1"/>
    </row>
    <row r="49" spans="1:21" s="3" customFormat="1" x14ac:dyDescent="0.2">
      <c r="A49" s="1"/>
      <c r="B49" s="1"/>
      <c r="C49" s="1"/>
      <c r="D49" s="1"/>
      <c r="E49" s="1"/>
      <c r="F49" s="1"/>
      <c r="G49" s="1"/>
      <c r="H49" s="1"/>
      <c r="I49" s="1"/>
      <c r="J49" s="4"/>
      <c r="K49" s="5"/>
      <c r="L49" s="5"/>
      <c r="M49" s="5"/>
      <c r="T49" s="2"/>
      <c r="U49" s="1"/>
    </row>
    <row r="50" spans="1:21" s="3" customFormat="1" x14ac:dyDescent="0.2">
      <c r="A50" s="1"/>
      <c r="B50" s="1"/>
      <c r="C50" s="1"/>
      <c r="D50" s="1"/>
      <c r="E50" s="1"/>
      <c r="F50" s="1"/>
      <c r="G50" s="1"/>
      <c r="H50" s="1"/>
      <c r="I50" s="1"/>
      <c r="J50" s="4"/>
      <c r="K50" s="5"/>
      <c r="L50" s="5"/>
      <c r="M50" s="5"/>
      <c r="T50" s="2"/>
      <c r="U50" s="1"/>
    </row>
    <row r="51" spans="1:21" s="3" customFormat="1" x14ac:dyDescent="0.2">
      <c r="A51" s="1"/>
      <c r="B51" s="1"/>
      <c r="C51" s="1"/>
      <c r="D51" s="1"/>
      <c r="E51" s="1"/>
      <c r="F51" s="1"/>
      <c r="G51" s="1"/>
      <c r="H51" s="1"/>
      <c r="I51" s="1"/>
      <c r="J51" s="4"/>
      <c r="K51" s="5"/>
      <c r="L51" s="5"/>
      <c r="M51" s="5"/>
      <c r="T51" s="2"/>
      <c r="U51" s="1"/>
    </row>
    <row r="52" spans="1:21" s="3" customFormat="1" x14ac:dyDescent="0.2">
      <c r="A52" s="1"/>
      <c r="B52" s="1"/>
      <c r="C52" s="1"/>
      <c r="D52" s="1"/>
      <c r="E52" s="1"/>
      <c r="F52" s="1"/>
      <c r="G52" s="1"/>
      <c r="H52" s="1"/>
      <c r="I52" s="1"/>
      <c r="J52" s="4"/>
      <c r="K52" s="5"/>
      <c r="L52" s="5"/>
      <c r="M52" s="5"/>
      <c r="T52" s="2"/>
      <c r="U52" s="1"/>
    </row>
    <row r="53" spans="1:21" s="3" customFormat="1" x14ac:dyDescent="0.2">
      <c r="A53" s="1"/>
      <c r="B53" s="1"/>
      <c r="C53" s="1"/>
      <c r="D53" s="1"/>
      <c r="E53" s="1"/>
      <c r="F53" s="1"/>
      <c r="G53" s="1"/>
      <c r="H53" s="1"/>
      <c r="I53" s="1"/>
      <c r="J53" s="4"/>
      <c r="K53" s="5"/>
      <c r="L53" s="5"/>
      <c r="M53" s="5"/>
      <c r="T53" s="2"/>
      <c r="U53" s="1"/>
    </row>
    <row r="54" spans="1:21" s="3" customFormat="1" x14ac:dyDescent="0.2">
      <c r="A54" s="1"/>
      <c r="B54" s="1"/>
      <c r="C54" s="1"/>
      <c r="D54" s="1"/>
      <c r="E54" s="1"/>
      <c r="F54" s="1"/>
      <c r="G54" s="1"/>
      <c r="H54" s="1"/>
      <c r="I54" s="1"/>
      <c r="J54" s="4"/>
      <c r="K54" s="5"/>
      <c r="L54" s="5"/>
      <c r="M54" s="5"/>
      <c r="T54" s="2"/>
      <c r="U54" s="1"/>
    </row>
    <row r="55" spans="1:21" s="3" customFormat="1" x14ac:dyDescent="0.2">
      <c r="A55" s="1"/>
      <c r="B55" s="1"/>
      <c r="C55" s="1"/>
      <c r="D55" s="1"/>
      <c r="E55" s="1"/>
      <c r="F55" s="1"/>
      <c r="G55" s="1"/>
      <c r="H55" s="1"/>
      <c r="I55" s="1"/>
      <c r="J55" s="4"/>
      <c r="K55" s="5"/>
      <c r="L55" s="5"/>
      <c r="M55" s="5"/>
      <c r="T55" s="2"/>
      <c r="U55" s="1"/>
    </row>
    <row r="56" spans="1:21" s="3" customFormat="1" x14ac:dyDescent="0.2">
      <c r="A56" s="1"/>
      <c r="B56" s="1"/>
      <c r="C56" s="1"/>
      <c r="D56" s="1"/>
      <c r="E56" s="1"/>
      <c r="F56" s="1"/>
      <c r="G56" s="1"/>
      <c r="H56" s="1"/>
      <c r="I56" s="1"/>
      <c r="J56" s="4"/>
      <c r="K56" s="5"/>
      <c r="L56" s="5"/>
      <c r="M56" s="5"/>
      <c r="T56" s="2"/>
      <c r="U56" s="1"/>
    </row>
    <row r="57" spans="1:21" s="3" customFormat="1" x14ac:dyDescent="0.2">
      <c r="A57" s="1"/>
      <c r="B57" s="1"/>
      <c r="C57" s="1"/>
      <c r="D57" s="1"/>
      <c r="E57" s="1"/>
      <c r="F57" s="1"/>
      <c r="G57" s="1"/>
      <c r="H57" s="1"/>
      <c r="I57" s="1"/>
      <c r="J57" s="4"/>
      <c r="K57" s="5"/>
      <c r="L57" s="5"/>
      <c r="M57" s="5"/>
      <c r="T57" s="2"/>
      <c r="U57" s="1"/>
    </row>
    <row r="58" spans="1:21" s="3" customFormat="1" x14ac:dyDescent="0.2">
      <c r="A58" s="1"/>
      <c r="B58" s="1"/>
      <c r="C58" s="1"/>
      <c r="D58" s="1"/>
      <c r="E58" s="1"/>
      <c r="F58" s="1"/>
      <c r="G58" s="1"/>
      <c r="H58" s="1"/>
      <c r="I58" s="1"/>
      <c r="J58" s="4"/>
      <c r="K58" s="5"/>
      <c r="L58" s="5"/>
      <c r="M58" s="5"/>
      <c r="T58" s="2"/>
      <c r="U58" s="1"/>
    </row>
    <row r="59" spans="1:21" s="3" customFormat="1" x14ac:dyDescent="0.2">
      <c r="A59" s="1"/>
      <c r="B59" s="1"/>
      <c r="C59" s="1"/>
      <c r="D59" s="1"/>
      <c r="E59" s="1"/>
      <c r="F59" s="1"/>
      <c r="G59" s="1"/>
      <c r="H59" s="1"/>
      <c r="I59" s="1"/>
      <c r="J59" s="4"/>
      <c r="K59" s="5"/>
      <c r="L59" s="5"/>
      <c r="M59" s="5"/>
      <c r="T59" s="2"/>
      <c r="U59" s="1"/>
    </row>
    <row r="60" spans="1:21" s="3" customFormat="1" x14ac:dyDescent="0.2">
      <c r="A60" s="1"/>
      <c r="B60" s="1"/>
      <c r="C60" s="1"/>
      <c r="D60" s="1"/>
      <c r="E60" s="1"/>
      <c r="F60" s="1"/>
      <c r="G60" s="1"/>
      <c r="H60" s="1"/>
      <c r="I60" s="1"/>
      <c r="J60" s="4"/>
      <c r="K60" s="5"/>
      <c r="L60" s="5"/>
      <c r="M60" s="5"/>
      <c r="T60" s="2"/>
      <c r="U60" s="1"/>
    </row>
    <row r="61" spans="1:21" s="3" customFormat="1" x14ac:dyDescent="0.2">
      <c r="A61" s="1"/>
      <c r="B61" s="1"/>
      <c r="C61" s="1"/>
      <c r="D61" s="1"/>
      <c r="E61" s="1"/>
      <c r="F61" s="1"/>
      <c r="G61" s="1"/>
      <c r="H61" s="1"/>
      <c r="I61" s="1"/>
      <c r="J61" s="4"/>
      <c r="K61" s="5"/>
      <c r="L61" s="5"/>
      <c r="M61" s="5"/>
      <c r="T61" s="2"/>
      <c r="U61" s="1"/>
    </row>
    <row r="62" spans="1:21" s="3" customFormat="1" x14ac:dyDescent="0.2">
      <c r="A62" s="1"/>
      <c r="B62" s="1"/>
      <c r="C62" s="1"/>
      <c r="D62" s="1"/>
      <c r="E62" s="1"/>
      <c r="F62" s="1"/>
      <c r="G62" s="1"/>
      <c r="H62" s="1"/>
      <c r="I62" s="1"/>
      <c r="J62" s="4"/>
      <c r="K62" s="5"/>
      <c r="L62" s="5"/>
      <c r="M62" s="5"/>
      <c r="T62" s="2"/>
      <c r="U62" s="1"/>
    </row>
    <row r="63" spans="1:21" s="3" customFormat="1" x14ac:dyDescent="0.2">
      <c r="A63" s="1"/>
      <c r="B63" s="1"/>
      <c r="C63" s="1"/>
      <c r="D63" s="1"/>
      <c r="E63" s="1"/>
      <c r="F63" s="1"/>
      <c r="G63" s="1"/>
      <c r="H63" s="1"/>
      <c r="I63" s="1"/>
      <c r="J63" s="4"/>
      <c r="K63" s="5"/>
      <c r="L63" s="5"/>
      <c r="M63" s="5"/>
      <c r="T63" s="2"/>
      <c r="U63" s="1"/>
    </row>
    <row r="64" spans="1:21" s="3" customFormat="1" x14ac:dyDescent="0.2">
      <c r="A64" s="1"/>
      <c r="B64" s="1"/>
      <c r="C64" s="1"/>
      <c r="D64" s="1"/>
      <c r="E64" s="1"/>
      <c r="F64" s="1"/>
      <c r="G64" s="1"/>
      <c r="H64" s="1"/>
      <c r="I64" s="1"/>
      <c r="J64" s="4"/>
      <c r="K64" s="5"/>
      <c r="L64" s="5"/>
      <c r="M64" s="5"/>
      <c r="T64" s="2"/>
      <c r="U64" s="1"/>
    </row>
    <row r="65" spans="1:21" s="3" customFormat="1" x14ac:dyDescent="0.2">
      <c r="A65" s="1"/>
      <c r="B65" s="1"/>
      <c r="C65" s="1"/>
      <c r="D65" s="1"/>
      <c r="E65" s="1"/>
      <c r="F65" s="1"/>
      <c r="G65" s="1"/>
      <c r="H65" s="1"/>
      <c r="I65" s="1"/>
      <c r="J65" s="4"/>
      <c r="K65" s="5"/>
      <c r="L65" s="5"/>
      <c r="M65" s="5"/>
      <c r="T65" s="2"/>
      <c r="U65" s="1"/>
    </row>
    <row r="66" spans="1:21" s="3" customFormat="1" x14ac:dyDescent="0.2">
      <c r="A66" s="1"/>
      <c r="B66" s="1"/>
      <c r="C66" s="1"/>
      <c r="D66" s="1"/>
      <c r="E66" s="1"/>
      <c r="F66" s="1"/>
      <c r="G66" s="1"/>
      <c r="H66" s="1"/>
      <c r="I66" s="1"/>
      <c r="J66" s="4"/>
      <c r="K66" s="5"/>
      <c r="L66" s="5"/>
      <c r="M66" s="5"/>
      <c r="T66" s="2"/>
      <c r="U66" s="1"/>
    </row>
    <row r="67" spans="1:21" s="3" customFormat="1" x14ac:dyDescent="0.2">
      <c r="A67" s="1"/>
      <c r="B67" s="1"/>
      <c r="C67" s="1"/>
      <c r="D67" s="1"/>
      <c r="E67" s="1"/>
      <c r="F67" s="1"/>
      <c r="G67" s="1"/>
      <c r="H67" s="1"/>
      <c r="I67" s="1"/>
      <c r="J67" s="4"/>
      <c r="K67" s="5"/>
      <c r="L67" s="5"/>
      <c r="M67" s="5"/>
      <c r="T67" s="2"/>
      <c r="U67" s="1"/>
    </row>
    <row r="68" spans="1:21" s="3" customFormat="1" x14ac:dyDescent="0.2">
      <c r="A68" s="1"/>
      <c r="B68" s="1"/>
      <c r="C68" s="1"/>
      <c r="D68" s="1"/>
      <c r="E68" s="1"/>
      <c r="F68" s="1"/>
      <c r="G68" s="1"/>
      <c r="H68" s="1"/>
      <c r="I68" s="1"/>
      <c r="J68" s="4"/>
      <c r="K68" s="5"/>
      <c r="L68" s="5"/>
      <c r="M68" s="5"/>
      <c r="T68" s="2"/>
      <c r="U68" s="1"/>
    </row>
    <row r="69" spans="1:21" s="3" customFormat="1" x14ac:dyDescent="0.2">
      <c r="A69" s="1"/>
      <c r="B69" s="1"/>
      <c r="C69" s="1"/>
      <c r="D69" s="1"/>
      <c r="E69" s="1"/>
      <c r="F69" s="1"/>
      <c r="G69" s="1"/>
      <c r="H69" s="1"/>
      <c r="I69" s="1"/>
      <c r="J69" s="4"/>
      <c r="K69" s="5"/>
      <c r="L69" s="5"/>
      <c r="M69" s="5"/>
      <c r="T69" s="2"/>
      <c r="U69" s="1"/>
    </row>
    <row r="70" spans="1:21" s="3" customFormat="1" x14ac:dyDescent="0.2">
      <c r="A70" s="1"/>
      <c r="B70" s="1"/>
      <c r="C70" s="1"/>
      <c r="D70" s="1"/>
      <c r="E70" s="1"/>
      <c r="F70" s="1"/>
      <c r="G70" s="1"/>
      <c r="H70" s="1"/>
      <c r="I70" s="1"/>
      <c r="J70" s="4"/>
      <c r="K70" s="5"/>
      <c r="L70" s="5"/>
      <c r="M70" s="5"/>
      <c r="T70" s="2"/>
      <c r="U70" s="1"/>
    </row>
    <row r="71" spans="1:21" s="3" customFormat="1" x14ac:dyDescent="0.2">
      <c r="A71" s="1"/>
      <c r="B71" s="1"/>
      <c r="C71" s="1"/>
      <c r="D71" s="1"/>
      <c r="E71" s="1"/>
      <c r="F71" s="1"/>
      <c r="G71" s="1"/>
      <c r="H71" s="1"/>
      <c r="I71" s="1"/>
      <c r="J71" s="4"/>
      <c r="K71" s="5"/>
      <c r="L71" s="5"/>
      <c r="M71" s="5"/>
      <c r="T71" s="2"/>
      <c r="U71" s="1"/>
    </row>
    <row r="72" spans="1:21" s="3" customFormat="1" x14ac:dyDescent="0.2">
      <c r="A72" s="1"/>
      <c r="B72" s="1"/>
      <c r="C72" s="1"/>
      <c r="D72" s="1"/>
      <c r="E72" s="1"/>
      <c r="F72" s="1"/>
      <c r="G72" s="1"/>
      <c r="H72" s="1"/>
      <c r="I72" s="1"/>
      <c r="J72" s="4"/>
      <c r="K72" s="5"/>
      <c r="L72" s="5"/>
      <c r="M72" s="5"/>
      <c r="T72" s="2"/>
      <c r="U72" s="1"/>
    </row>
    <row r="73" spans="1:21" s="3" customFormat="1" x14ac:dyDescent="0.2">
      <c r="A73" s="1"/>
      <c r="B73" s="1"/>
      <c r="C73" s="1"/>
      <c r="D73" s="1"/>
      <c r="E73" s="1"/>
      <c r="F73" s="1"/>
      <c r="G73" s="1"/>
      <c r="H73" s="1"/>
      <c r="I73" s="1"/>
      <c r="J73" s="4"/>
      <c r="K73" s="5"/>
      <c r="L73" s="5"/>
      <c r="M73" s="5"/>
      <c r="T73" s="2"/>
      <c r="U73" s="1"/>
    </row>
    <row r="74" spans="1:21" s="3" customFormat="1" x14ac:dyDescent="0.2">
      <c r="A74" s="1"/>
      <c r="B74" s="1"/>
      <c r="C74" s="1"/>
      <c r="D74" s="1"/>
      <c r="E74" s="1"/>
      <c r="F74" s="1"/>
      <c r="G74" s="1"/>
      <c r="H74" s="1"/>
      <c r="I74" s="1"/>
      <c r="J74" s="4"/>
      <c r="K74" s="5"/>
      <c r="L74" s="5"/>
      <c r="M74" s="5"/>
      <c r="T74" s="2"/>
      <c r="U74" s="1"/>
    </row>
    <row r="75" spans="1:21" s="3" customFormat="1" x14ac:dyDescent="0.2">
      <c r="A75" s="1"/>
      <c r="B75" s="1"/>
      <c r="C75" s="1"/>
      <c r="D75" s="1"/>
      <c r="E75" s="1"/>
      <c r="F75" s="1"/>
      <c r="G75" s="1"/>
      <c r="H75" s="1"/>
      <c r="I75" s="1"/>
      <c r="J75" s="4"/>
      <c r="K75" s="5"/>
      <c r="L75" s="5"/>
      <c r="M75" s="5"/>
      <c r="T75" s="2"/>
      <c r="U75" s="1"/>
    </row>
    <row r="76" spans="1:21" s="3" customFormat="1" x14ac:dyDescent="0.2">
      <c r="A76" s="1"/>
      <c r="B76" s="1"/>
      <c r="C76" s="1"/>
      <c r="D76" s="1"/>
      <c r="E76" s="1"/>
      <c r="F76" s="1"/>
      <c r="G76" s="1"/>
      <c r="H76" s="1"/>
      <c r="I76" s="1"/>
      <c r="J76" s="4"/>
      <c r="K76" s="5"/>
      <c r="L76" s="5"/>
      <c r="M76" s="5"/>
      <c r="T76" s="2"/>
      <c r="U76" s="1"/>
    </row>
    <row r="77" spans="1:21" s="3" customFormat="1" x14ac:dyDescent="0.2">
      <c r="A77" s="1"/>
      <c r="B77" s="1"/>
      <c r="C77" s="1"/>
      <c r="D77" s="1"/>
      <c r="E77" s="1"/>
      <c r="F77" s="1"/>
      <c r="G77" s="1"/>
      <c r="H77" s="1"/>
      <c r="I77" s="1"/>
      <c r="J77" s="4"/>
      <c r="K77" s="5"/>
      <c r="L77" s="5"/>
      <c r="M77" s="5"/>
      <c r="T77" s="2"/>
      <c r="U77" s="1"/>
    </row>
    <row r="78" spans="1:21" s="3" customFormat="1" x14ac:dyDescent="0.2">
      <c r="A78" s="1"/>
      <c r="B78" s="1"/>
      <c r="C78" s="1"/>
      <c r="D78" s="1"/>
      <c r="E78" s="1"/>
      <c r="F78" s="1"/>
      <c r="G78" s="1"/>
      <c r="H78" s="1"/>
      <c r="I78" s="1"/>
      <c r="J78" s="4"/>
      <c r="K78" s="5"/>
      <c r="L78" s="5"/>
      <c r="M78" s="5"/>
      <c r="T78" s="2"/>
      <c r="U78" s="1"/>
    </row>
    <row r="79" spans="1:21" s="3" customFormat="1" x14ac:dyDescent="0.2">
      <c r="A79" s="1"/>
      <c r="B79" s="1"/>
      <c r="C79" s="1"/>
      <c r="D79" s="1"/>
      <c r="E79" s="1"/>
      <c r="F79" s="1"/>
      <c r="G79" s="1"/>
      <c r="H79" s="1"/>
      <c r="I79" s="1"/>
      <c r="J79" s="4"/>
      <c r="K79" s="5"/>
      <c r="L79" s="5"/>
      <c r="M79" s="5"/>
      <c r="T79" s="2"/>
      <c r="U79" s="1"/>
    </row>
    <row r="80" spans="1:21" s="3" customFormat="1" x14ac:dyDescent="0.2">
      <c r="A80" s="1"/>
      <c r="B80" s="1"/>
      <c r="C80" s="1"/>
      <c r="D80" s="1"/>
      <c r="E80" s="1"/>
      <c r="F80" s="1"/>
      <c r="G80" s="1"/>
      <c r="H80" s="1"/>
      <c r="I80" s="1"/>
      <c r="J80" s="4"/>
      <c r="K80" s="5"/>
      <c r="L80" s="5"/>
      <c r="M80" s="5"/>
      <c r="T80" s="2"/>
      <c r="U80" s="1"/>
    </row>
    <row r="81" spans="1:21" s="3" customFormat="1" x14ac:dyDescent="0.2">
      <c r="A81" s="1"/>
      <c r="B81" s="1"/>
      <c r="C81" s="1"/>
      <c r="D81" s="1"/>
      <c r="E81" s="1"/>
      <c r="F81" s="1"/>
      <c r="G81" s="1"/>
      <c r="H81" s="1"/>
      <c r="I81" s="1"/>
      <c r="J81" s="4"/>
      <c r="K81" s="5"/>
      <c r="L81" s="5"/>
      <c r="M81" s="5"/>
      <c r="T81" s="2"/>
      <c r="U81" s="1"/>
    </row>
    <row r="82" spans="1:21" s="3" customFormat="1" x14ac:dyDescent="0.2">
      <c r="A82" s="1"/>
      <c r="B82" s="1"/>
      <c r="C82" s="1"/>
      <c r="D82" s="1"/>
      <c r="E82" s="1"/>
      <c r="F82" s="1"/>
      <c r="G82" s="1"/>
      <c r="H82" s="1"/>
      <c r="I82" s="1"/>
      <c r="J82" s="4"/>
      <c r="K82" s="5"/>
      <c r="L82" s="5"/>
      <c r="M82" s="5"/>
      <c r="T82" s="2"/>
      <c r="U82" s="1"/>
    </row>
    <row r="83" spans="1:21" s="3" customFormat="1" x14ac:dyDescent="0.2">
      <c r="A83" s="1"/>
      <c r="B83" s="1"/>
      <c r="C83" s="1"/>
      <c r="D83" s="1"/>
      <c r="E83" s="1"/>
      <c r="F83" s="1"/>
      <c r="G83" s="1"/>
      <c r="H83" s="1"/>
      <c r="I83" s="1"/>
      <c r="J83" s="4"/>
      <c r="K83" s="5"/>
      <c r="L83" s="5"/>
      <c r="M83" s="5"/>
      <c r="T83" s="2"/>
      <c r="U83" s="1"/>
    </row>
    <row r="84" spans="1:21" s="3" customFormat="1" x14ac:dyDescent="0.2">
      <c r="A84" s="1"/>
      <c r="B84" s="1"/>
      <c r="C84" s="1"/>
      <c r="D84" s="1"/>
      <c r="E84" s="1"/>
      <c r="F84" s="1"/>
      <c r="G84" s="1"/>
      <c r="H84" s="1"/>
      <c r="I84" s="1"/>
      <c r="J84" s="4"/>
      <c r="K84" s="5"/>
      <c r="L84" s="5"/>
      <c r="M84" s="5"/>
      <c r="T84" s="2"/>
      <c r="U84" s="1"/>
    </row>
    <row r="85" spans="1:21" s="3" customFormat="1" x14ac:dyDescent="0.2">
      <c r="A85" s="1"/>
      <c r="B85" s="1"/>
      <c r="C85" s="1"/>
      <c r="D85" s="1"/>
      <c r="E85" s="1"/>
      <c r="F85" s="1"/>
      <c r="G85" s="1"/>
      <c r="H85" s="1"/>
      <c r="I85" s="1"/>
      <c r="J85" s="4"/>
      <c r="K85" s="5"/>
      <c r="L85" s="5"/>
      <c r="M85" s="5"/>
      <c r="T85" s="2"/>
      <c r="U85" s="1"/>
    </row>
    <row r="86" spans="1:21" s="3" customFormat="1" x14ac:dyDescent="0.2">
      <c r="A86" s="1"/>
      <c r="B86" s="1"/>
      <c r="C86" s="1"/>
      <c r="D86" s="1"/>
      <c r="E86" s="1"/>
      <c r="F86" s="1"/>
      <c r="G86" s="1"/>
      <c r="H86" s="1"/>
      <c r="I86" s="1"/>
      <c r="J86" s="4"/>
      <c r="K86" s="5"/>
      <c r="L86" s="5"/>
      <c r="M86" s="5"/>
      <c r="T86" s="2"/>
      <c r="U86" s="1"/>
    </row>
    <row r="87" spans="1:21" s="3" customFormat="1" x14ac:dyDescent="0.2">
      <c r="A87" s="1"/>
      <c r="B87" s="1"/>
      <c r="C87" s="1"/>
      <c r="D87" s="1"/>
      <c r="E87" s="1"/>
      <c r="F87" s="1"/>
      <c r="G87" s="1"/>
      <c r="H87" s="1"/>
      <c r="I87" s="1"/>
      <c r="J87" s="4"/>
      <c r="K87" s="5"/>
      <c r="L87" s="5"/>
      <c r="M87" s="5"/>
      <c r="T87" s="2"/>
      <c r="U87" s="1"/>
    </row>
    <row r="88" spans="1:21" s="3" customFormat="1" x14ac:dyDescent="0.2">
      <c r="A88" s="1"/>
      <c r="B88" s="1"/>
      <c r="C88" s="1"/>
      <c r="D88" s="1"/>
      <c r="E88" s="1"/>
      <c r="F88" s="1"/>
      <c r="G88" s="1"/>
      <c r="H88" s="1"/>
      <c r="I88" s="1"/>
      <c r="J88" s="4"/>
      <c r="K88" s="5"/>
      <c r="L88" s="5"/>
      <c r="M88" s="5"/>
      <c r="T88" s="2"/>
      <c r="U88" s="1"/>
    </row>
    <row r="89" spans="1:21" s="3" customFormat="1" x14ac:dyDescent="0.2">
      <c r="A89" s="1"/>
      <c r="B89" s="1"/>
      <c r="C89" s="1"/>
      <c r="D89" s="1"/>
      <c r="E89" s="1"/>
      <c r="F89" s="1"/>
      <c r="G89" s="1"/>
      <c r="H89" s="1"/>
      <c r="I89" s="1"/>
      <c r="J89" s="4"/>
      <c r="K89" s="5"/>
      <c r="L89" s="5"/>
      <c r="M89" s="5"/>
      <c r="T89" s="2"/>
      <c r="U89" s="1"/>
    </row>
    <row r="90" spans="1:21" s="3" customFormat="1" x14ac:dyDescent="0.2">
      <c r="A90" s="1"/>
      <c r="B90" s="1"/>
      <c r="C90" s="1"/>
      <c r="D90" s="1"/>
      <c r="E90" s="1"/>
      <c r="F90" s="1"/>
      <c r="G90" s="1"/>
      <c r="H90" s="1"/>
      <c r="I90" s="1"/>
      <c r="J90" s="4"/>
      <c r="K90" s="5"/>
      <c r="L90" s="5"/>
      <c r="M90" s="5"/>
      <c r="T90" s="2"/>
      <c r="U90" s="1"/>
    </row>
    <row r="91" spans="1:21" s="3" customFormat="1" x14ac:dyDescent="0.2">
      <c r="A91" s="1"/>
      <c r="B91" s="1"/>
      <c r="C91" s="1"/>
      <c r="D91" s="1"/>
      <c r="E91" s="1"/>
      <c r="F91" s="1"/>
      <c r="G91" s="1"/>
      <c r="H91" s="1"/>
      <c r="I91" s="1"/>
      <c r="J91" s="4"/>
      <c r="K91" s="5"/>
      <c r="L91" s="5"/>
      <c r="M91" s="5"/>
      <c r="T91" s="2"/>
      <c r="U91" s="1"/>
    </row>
    <row r="92" spans="1:21" s="3" customFormat="1" x14ac:dyDescent="0.2">
      <c r="A92" s="1"/>
      <c r="B92" s="1"/>
      <c r="C92" s="1"/>
      <c r="D92" s="1"/>
      <c r="E92" s="1"/>
      <c r="F92" s="1"/>
      <c r="G92" s="1"/>
      <c r="H92" s="1"/>
      <c r="I92" s="1"/>
      <c r="J92" s="4"/>
      <c r="K92" s="5"/>
      <c r="L92" s="5"/>
      <c r="M92" s="5"/>
      <c r="T92" s="2"/>
      <c r="U92" s="1"/>
    </row>
    <row r="93" spans="1:21" s="3" customFormat="1" x14ac:dyDescent="0.2">
      <c r="A93" s="1"/>
      <c r="B93" s="1"/>
      <c r="C93" s="1"/>
      <c r="D93" s="1"/>
      <c r="E93" s="1"/>
      <c r="F93" s="1"/>
      <c r="G93" s="1"/>
      <c r="H93" s="1"/>
      <c r="I93" s="1"/>
      <c r="J93" s="4"/>
      <c r="K93" s="5"/>
      <c r="L93" s="5"/>
      <c r="M93" s="5"/>
      <c r="T93" s="2"/>
      <c r="U93" s="1"/>
    </row>
    <row r="94" spans="1:21" s="3" customFormat="1" x14ac:dyDescent="0.2">
      <c r="A94" s="1"/>
      <c r="B94" s="1"/>
      <c r="C94" s="1"/>
      <c r="D94" s="1"/>
      <c r="E94" s="1"/>
      <c r="F94" s="1"/>
      <c r="G94" s="1"/>
      <c r="H94" s="1"/>
      <c r="I94" s="1"/>
      <c r="J94" s="4"/>
      <c r="K94" s="5"/>
      <c r="L94" s="5"/>
      <c r="M94" s="5"/>
      <c r="T94" s="2"/>
      <c r="U94" s="1"/>
    </row>
    <row r="95" spans="1:21" s="3" customFormat="1" x14ac:dyDescent="0.2">
      <c r="A95" s="1"/>
      <c r="B95" s="1"/>
      <c r="C95" s="1"/>
      <c r="D95" s="1"/>
      <c r="E95" s="1"/>
      <c r="F95" s="1"/>
      <c r="G95" s="1"/>
      <c r="H95" s="1"/>
      <c r="I95" s="1"/>
      <c r="J95" s="4"/>
      <c r="K95" s="5"/>
      <c r="L95" s="5"/>
      <c r="M95" s="5"/>
      <c r="T95" s="2"/>
      <c r="U95" s="1"/>
    </row>
    <row r="96" spans="1:21" s="3" customFormat="1" x14ac:dyDescent="0.2">
      <c r="A96" s="1"/>
      <c r="B96" s="1"/>
      <c r="C96" s="1"/>
      <c r="D96" s="1"/>
      <c r="E96" s="1"/>
      <c r="F96" s="1"/>
      <c r="G96" s="1"/>
      <c r="H96" s="1"/>
      <c r="I96" s="1"/>
      <c r="J96" s="4"/>
      <c r="K96" s="5"/>
      <c r="L96" s="5"/>
      <c r="M96" s="5"/>
      <c r="T96" s="2"/>
      <c r="U96" s="1"/>
    </row>
  </sheetData>
  <mergeCells count="35">
    <mergeCell ref="S9:S10"/>
    <mergeCell ref="I9:I10"/>
    <mergeCell ref="J9:J10"/>
    <mergeCell ref="K9:K10"/>
    <mergeCell ref="L9:L10"/>
    <mergeCell ref="M9:M10"/>
    <mergeCell ref="N9:N10"/>
    <mergeCell ref="T6:T7"/>
    <mergeCell ref="A8:H8"/>
    <mergeCell ref="A9:A10"/>
    <mergeCell ref="B9:B10"/>
    <mergeCell ref="C9:C10"/>
    <mergeCell ref="F9:F10"/>
    <mergeCell ref="G9:G10"/>
    <mergeCell ref="H9:H10"/>
    <mergeCell ref="J6:J7"/>
    <mergeCell ref="K6:K7"/>
    <mergeCell ref="L6:L7"/>
    <mergeCell ref="M6:M7"/>
    <mergeCell ref="N6:N7"/>
    <mergeCell ref="O6:O7"/>
    <mergeCell ref="O9:O10"/>
    <mergeCell ref="P9:P10"/>
    <mergeCell ref="A5:S5"/>
    <mergeCell ref="A6:A7"/>
    <mergeCell ref="B6:B7"/>
    <mergeCell ref="C6:C7"/>
    <mergeCell ref="D6:D7"/>
    <mergeCell ref="E6:E7"/>
    <mergeCell ref="F6:F7"/>
    <mergeCell ref="G6:G7"/>
    <mergeCell ref="H6:H7"/>
    <mergeCell ref="I6:I7"/>
    <mergeCell ref="P6:R6"/>
    <mergeCell ref="S6:S7"/>
  </mergeCells>
  <pageMargins left="0.70866141732283472" right="0.70866141732283472" top="0.78740157480314965" bottom="0.78740157480314965" header="0.31496062992125984" footer="0.31496062992125984"/>
  <pageSetup paperSize="9" scale="48" firstPageNumber="137" fitToHeight="0" orientation="landscape" cellComments="asDisplayed" useFirstPageNumber="1" r:id="rId1"/>
  <headerFooter>
    <oddFooter>&amp;L&amp;"Arial,Kurzíva"Zastupitelstvo Olomouckého kraje 18-12-2017
6. - Rozpočet Olomouckého kraje 2018 - návrh rozpočtu
Příloha č. 5b) Projekty spolufinancované z evropských fondů a národních fondů&amp;R&amp;"Arial,Kurzíva"Strana &amp;P (celkem 171)</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V108"/>
  <sheetViews>
    <sheetView showGridLines="0" view="pageBreakPreview" zoomScale="80" zoomScaleNormal="70" zoomScaleSheetLayoutView="80" workbookViewId="0">
      <selection activeCell="H23" sqref="H23"/>
    </sheetView>
  </sheetViews>
  <sheetFormatPr defaultColWidth="9.140625" defaultRowHeight="12.75" outlineLevelCol="1" x14ac:dyDescent="0.2"/>
  <cols>
    <col min="1" max="1" width="5.42578125" style="1" customWidth="1"/>
    <col min="2" max="2" width="9" style="1" hidden="1" customWidth="1"/>
    <col min="3" max="3" width="17.7109375" style="1" hidden="1" customWidth="1" outlineLevel="1"/>
    <col min="4" max="4" width="7.7109375" style="1" hidden="1" customWidth="1" outlineLevel="1"/>
    <col min="5" max="5" width="10.85546875" style="191" hidden="1" customWidth="1" outlineLevel="1"/>
    <col min="6" max="6" width="8.7109375" style="191" customWidth="1" outlineLevel="1"/>
    <col min="7" max="7" width="50.7109375" style="1" customWidth="1"/>
    <col min="8" max="8" width="27.5703125" style="1" customWidth="1"/>
    <col min="9" max="9" width="7.140625" style="1" customWidth="1"/>
    <col min="10" max="10" width="11.85546875" style="4" customWidth="1"/>
    <col min="11" max="11" width="14.7109375" style="169" customWidth="1"/>
    <col min="12" max="16" width="14.7109375" style="3" customWidth="1"/>
    <col min="17" max="17" width="17" style="3" customWidth="1"/>
    <col min="18" max="18" width="17.28515625" style="3" customWidth="1"/>
    <col min="19" max="19" width="16" style="3" customWidth="1"/>
    <col min="20" max="20" width="19.28515625" style="3" customWidth="1"/>
    <col min="21" max="21" width="21" style="2" hidden="1" customWidth="1"/>
    <col min="22" max="16384" width="9.140625" style="1"/>
  </cols>
  <sheetData>
    <row r="1" spans="1:22" ht="18" x14ac:dyDescent="0.25">
      <c r="A1" s="164" t="s">
        <v>323</v>
      </c>
      <c r="B1" s="165"/>
      <c r="C1" s="165"/>
      <c r="D1" s="165"/>
      <c r="E1" s="166"/>
      <c r="F1" s="166"/>
      <c r="G1" s="167"/>
      <c r="H1" s="168"/>
      <c r="I1" s="165"/>
      <c r="N1" s="170"/>
      <c r="O1" s="170"/>
      <c r="Q1" s="170"/>
      <c r="R1" s="170"/>
      <c r="S1" s="170"/>
      <c r="T1" s="170"/>
      <c r="U1" s="38"/>
      <c r="V1" s="35"/>
    </row>
    <row r="2" spans="1:22" ht="15.75" x14ac:dyDescent="0.25">
      <c r="A2" s="253" t="s">
        <v>274</v>
      </c>
      <c r="B2" s="171"/>
      <c r="E2" s="171"/>
      <c r="F2" s="172"/>
      <c r="G2" s="252" t="s">
        <v>200</v>
      </c>
      <c r="H2" s="173" t="s">
        <v>324</v>
      </c>
      <c r="I2" s="175"/>
      <c r="N2" s="37"/>
      <c r="O2" s="37"/>
      <c r="Q2" s="37"/>
      <c r="R2" s="37"/>
      <c r="S2" s="37"/>
      <c r="T2" s="37"/>
      <c r="U2" s="36"/>
      <c r="V2" s="35"/>
    </row>
    <row r="3" spans="1:22" ht="15.75" x14ac:dyDescent="0.25">
      <c r="A3" s="124"/>
      <c r="B3" s="171"/>
      <c r="E3" s="171"/>
      <c r="F3" s="172"/>
      <c r="G3" s="176" t="s">
        <v>20</v>
      </c>
      <c r="H3" s="174"/>
      <c r="I3" s="175"/>
      <c r="N3" s="37"/>
      <c r="O3" s="37"/>
      <c r="Q3" s="37"/>
      <c r="R3" s="37"/>
      <c r="S3" s="37"/>
      <c r="T3" s="37"/>
      <c r="U3" s="36"/>
      <c r="V3" s="35"/>
    </row>
    <row r="4" spans="1:22" ht="17.25" customHeight="1" x14ac:dyDescent="0.2">
      <c r="A4" s="171"/>
      <c r="B4" s="171"/>
      <c r="C4" s="171"/>
      <c r="D4" s="171"/>
      <c r="E4" s="172"/>
      <c r="F4" s="172"/>
      <c r="G4" s="171"/>
      <c r="H4" s="176"/>
      <c r="I4" s="171"/>
      <c r="N4" s="37"/>
      <c r="O4" s="37"/>
      <c r="Q4" s="37"/>
      <c r="R4" s="37"/>
      <c r="T4" s="91" t="s">
        <v>72</v>
      </c>
      <c r="U4" s="36"/>
      <c r="V4" s="35"/>
    </row>
    <row r="5" spans="1:22" ht="25.5" customHeight="1" x14ac:dyDescent="0.2">
      <c r="A5" s="358" t="s">
        <v>383</v>
      </c>
      <c r="B5" s="359"/>
      <c r="C5" s="359"/>
      <c r="D5" s="359"/>
      <c r="E5" s="359"/>
      <c r="F5" s="359"/>
      <c r="G5" s="359"/>
      <c r="H5" s="359"/>
      <c r="I5" s="359"/>
      <c r="J5" s="359"/>
      <c r="K5" s="359"/>
      <c r="L5" s="359"/>
      <c r="M5" s="359"/>
      <c r="N5" s="359"/>
      <c r="O5" s="359"/>
      <c r="P5" s="359"/>
      <c r="Q5" s="359"/>
      <c r="R5" s="359"/>
      <c r="S5" s="359"/>
      <c r="T5" s="398"/>
      <c r="U5" s="34"/>
    </row>
    <row r="6" spans="1:22" ht="25.5" customHeight="1" x14ac:dyDescent="0.2">
      <c r="A6" s="360" t="s">
        <v>19</v>
      </c>
      <c r="B6" s="360" t="s">
        <v>18</v>
      </c>
      <c r="C6" s="361" t="s">
        <v>17</v>
      </c>
      <c r="D6" s="361" t="s">
        <v>16</v>
      </c>
      <c r="E6" s="361" t="s">
        <v>15</v>
      </c>
      <c r="F6" s="362" t="s">
        <v>253</v>
      </c>
      <c r="G6" s="361" t="s">
        <v>14</v>
      </c>
      <c r="H6" s="350" t="s">
        <v>13</v>
      </c>
      <c r="I6" s="364" t="s">
        <v>12</v>
      </c>
      <c r="J6" s="350" t="s">
        <v>11</v>
      </c>
      <c r="K6" s="350" t="s">
        <v>201</v>
      </c>
      <c r="L6" s="351" t="s">
        <v>9</v>
      </c>
      <c r="M6" s="351" t="s">
        <v>8</v>
      </c>
      <c r="N6" s="350" t="s">
        <v>7</v>
      </c>
      <c r="O6" s="353" t="s">
        <v>202</v>
      </c>
      <c r="P6" s="354" t="s">
        <v>203</v>
      </c>
      <c r="Q6" s="354" t="s">
        <v>225</v>
      </c>
      <c r="R6" s="354" t="s">
        <v>430</v>
      </c>
      <c r="S6" s="354" t="s">
        <v>429</v>
      </c>
      <c r="T6" s="353" t="s">
        <v>167</v>
      </c>
      <c r="U6" s="395" t="s">
        <v>6</v>
      </c>
    </row>
    <row r="7" spans="1:22" ht="81.75" customHeight="1" x14ac:dyDescent="0.2">
      <c r="A7" s="360"/>
      <c r="B7" s="360"/>
      <c r="C7" s="361"/>
      <c r="D7" s="361"/>
      <c r="E7" s="361"/>
      <c r="F7" s="363"/>
      <c r="G7" s="361"/>
      <c r="H7" s="350"/>
      <c r="I7" s="364"/>
      <c r="J7" s="350"/>
      <c r="K7" s="350"/>
      <c r="L7" s="352"/>
      <c r="M7" s="352"/>
      <c r="N7" s="350"/>
      <c r="O7" s="353"/>
      <c r="P7" s="355"/>
      <c r="Q7" s="355"/>
      <c r="R7" s="355"/>
      <c r="S7" s="355"/>
      <c r="T7" s="353"/>
      <c r="U7" s="395"/>
    </row>
    <row r="8" spans="1:22" ht="20.25" x14ac:dyDescent="0.2">
      <c r="A8" s="103" t="s">
        <v>3</v>
      </c>
      <c r="B8" s="104"/>
      <c r="C8" s="104"/>
      <c r="D8" s="104"/>
      <c r="E8" s="104"/>
      <c r="F8" s="104"/>
      <c r="G8" s="230"/>
      <c r="H8" s="231"/>
      <c r="I8" s="232"/>
      <c r="J8" s="233"/>
      <c r="K8" s="95">
        <f>SUM(K9:K23)</f>
        <v>113962</v>
      </c>
      <c r="L8" s="95">
        <f>SUM(L9:L23)</f>
        <v>92479</v>
      </c>
      <c r="M8" s="95">
        <f>SUM(M9:M23)</f>
        <v>20586</v>
      </c>
      <c r="N8" s="95"/>
      <c r="O8" s="95">
        <f>SUM(O9:O23)</f>
        <v>2602</v>
      </c>
      <c r="P8" s="95">
        <f>SUM(P9:P23)</f>
        <v>111370</v>
      </c>
      <c r="Q8" s="95">
        <f>SUM(Q9:Q23)</f>
        <v>89289</v>
      </c>
      <c r="R8" s="95">
        <f>SUM(R9:R23)</f>
        <v>2980</v>
      </c>
      <c r="S8" s="95">
        <f>SUM(S9:S23)</f>
        <v>19101</v>
      </c>
      <c r="T8" s="95">
        <f t="shared" ref="T8" si="0">SUM(T9:T23)</f>
        <v>0</v>
      </c>
      <c r="U8" s="226"/>
    </row>
    <row r="9" spans="1:22" ht="25.5" customHeight="1" x14ac:dyDescent="0.2">
      <c r="A9" s="377">
        <v>1</v>
      </c>
      <c r="B9" s="377" t="s">
        <v>30</v>
      </c>
      <c r="C9" s="380">
        <v>60001101159</v>
      </c>
      <c r="D9" s="377">
        <v>3122</v>
      </c>
      <c r="E9" s="114">
        <v>6121</v>
      </c>
      <c r="F9" s="114">
        <v>61</v>
      </c>
      <c r="G9" s="383" t="s">
        <v>204</v>
      </c>
      <c r="H9" s="368" t="s">
        <v>205</v>
      </c>
      <c r="I9" s="374"/>
      <c r="J9" s="374"/>
      <c r="K9" s="390">
        <v>7791</v>
      </c>
      <c r="L9" s="391">
        <v>7012</v>
      </c>
      <c r="M9" s="391">
        <v>779</v>
      </c>
      <c r="N9" s="365">
        <v>2018</v>
      </c>
      <c r="O9" s="384">
        <v>163</v>
      </c>
      <c r="P9" s="309">
        <v>766</v>
      </c>
      <c r="Q9" s="310">
        <v>689</v>
      </c>
      <c r="R9" s="310">
        <v>0</v>
      </c>
      <c r="S9" s="310">
        <v>77</v>
      </c>
      <c r="T9" s="39">
        <v>0</v>
      </c>
      <c r="U9" s="178"/>
    </row>
    <row r="10" spans="1:22" ht="25.5" customHeight="1" x14ac:dyDescent="0.2">
      <c r="A10" s="375"/>
      <c r="B10" s="375"/>
      <c r="C10" s="387"/>
      <c r="D10" s="375"/>
      <c r="E10" s="114">
        <v>6122</v>
      </c>
      <c r="F10" s="114">
        <v>61</v>
      </c>
      <c r="G10" s="388"/>
      <c r="H10" s="389"/>
      <c r="I10" s="375"/>
      <c r="J10" s="375"/>
      <c r="K10" s="381"/>
      <c r="L10" s="385"/>
      <c r="M10" s="385"/>
      <c r="N10" s="387"/>
      <c r="O10" s="385"/>
      <c r="P10" s="309">
        <v>5369</v>
      </c>
      <c r="Q10" s="310">
        <v>4832</v>
      </c>
      <c r="R10" s="310">
        <v>0</v>
      </c>
      <c r="S10" s="310">
        <v>537</v>
      </c>
      <c r="T10" s="39">
        <v>0</v>
      </c>
      <c r="U10" s="178"/>
    </row>
    <row r="11" spans="1:22" ht="25.5" customHeight="1" x14ac:dyDescent="0.2">
      <c r="A11" s="375"/>
      <c r="B11" s="375"/>
      <c r="C11" s="387"/>
      <c r="D11" s="375"/>
      <c r="E11" s="114">
        <v>6111</v>
      </c>
      <c r="F11" s="114">
        <v>61</v>
      </c>
      <c r="G11" s="388"/>
      <c r="H11" s="389"/>
      <c r="I11" s="375"/>
      <c r="J11" s="375"/>
      <c r="K11" s="381"/>
      <c r="L11" s="385"/>
      <c r="M11" s="385"/>
      <c r="N11" s="387"/>
      <c r="O11" s="385"/>
      <c r="P11" s="309">
        <v>64</v>
      </c>
      <c r="Q11" s="310">
        <v>57</v>
      </c>
      <c r="R11" s="310">
        <v>0</v>
      </c>
      <c r="S11" s="310">
        <v>7</v>
      </c>
      <c r="T11" s="39">
        <v>0</v>
      </c>
      <c r="U11" s="178"/>
    </row>
    <row r="12" spans="1:22" ht="25.5" customHeight="1" x14ac:dyDescent="0.2">
      <c r="A12" s="376"/>
      <c r="B12" s="376"/>
      <c r="C12" s="396"/>
      <c r="D12" s="376"/>
      <c r="E12" s="114">
        <v>5137</v>
      </c>
      <c r="F12" s="114">
        <v>51</v>
      </c>
      <c r="G12" s="388"/>
      <c r="H12" s="397"/>
      <c r="I12" s="376"/>
      <c r="J12" s="376"/>
      <c r="K12" s="382"/>
      <c r="L12" s="386"/>
      <c r="M12" s="386"/>
      <c r="N12" s="396"/>
      <c r="O12" s="386"/>
      <c r="P12" s="309">
        <v>1436</v>
      </c>
      <c r="Q12" s="310">
        <v>0</v>
      </c>
      <c r="R12" s="310">
        <v>1292</v>
      </c>
      <c r="S12" s="310">
        <v>144</v>
      </c>
      <c r="T12" s="39">
        <v>0</v>
      </c>
      <c r="U12" s="178"/>
    </row>
    <row r="13" spans="1:22" ht="25.5" customHeight="1" x14ac:dyDescent="0.2">
      <c r="A13" s="374">
        <v>2</v>
      </c>
      <c r="B13" s="374" t="s">
        <v>26</v>
      </c>
      <c r="C13" s="380">
        <v>60001101160</v>
      </c>
      <c r="D13" s="377">
        <v>3122</v>
      </c>
      <c r="E13" s="114">
        <v>6121</v>
      </c>
      <c r="F13" s="114">
        <v>61</v>
      </c>
      <c r="G13" s="383" t="s">
        <v>206</v>
      </c>
      <c r="H13" s="368" t="s">
        <v>207</v>
      </c>
      <c r="I13" s="374"/>
      <c r="J13" s="374"/>
      <c r="K13" s="390">
        <v>24837</v>
      </c>
      <c r="L13" s="391">
        <v>19530</v>
      </c>
      <c r="M13" s="391">
        <v>5307</v>
      </c>
      <c r="N13" s="365">
        <v>2018</v>
      </c>
      <c r="O13" s="384">
        <v>0</v>
      </c>
      <c r="P13" s="309">
        <v>4967</v>
      </c>
      <c r="Q13" s="310">
        <v>4470</v>
      </c>
      <c r="R13" s="310">
        <v>0</v>
      </c>
      <c r="S13" s="310">
        <v>497</v>
      </c>
      <c r="T13" s="39">
        <v>0</v>
      </c>
      <c r="U13" s="178"/>
    </row>
    <row r="14" spans="1:22" ht="25.5" customHeight="1" x14ac:dyDescent="0.2">
      <c r="A14" s="375"/>
      <c r="B14" s="375"/>
      <c r="C14" s="387"/>
      <c r="D14" s="375"/>
      <c r="E14" s="114">
        <v>6122</v>
      </c>
      <c r="F14" s="114">
        <v>61</v>
      </c>
      <c r="G14" s="388"/>
      <c r="H14" s="389"/>
      <c r="I14" s="375"/>
      <c r="J14" s="375"/>
      <c r="K14" s="381"/>
      <c r="L14" s="385"/>
      <c r="M14" s="385"/>
      <c r="N14" s="366"/>
      <c r="O14" s="385"/>
      <c r="P14" s="309">
        <v>899</v>
      </c>
      <c r="Q14" s="310">
        <v>809</v>
      </c>
      <c r="R14" s="310">
        <v>0</v>
      </c>
      <c r="S14" s="310">
        <v>90</v>
      </c>
      <c r="T14" s="39">
        <v>0</v>
      </c>
      <c r="U14" s="178"/>
    </row>
    <row r="15" spans="1:22" ht="25.5" customHeight="1" x14ac:dyDescent="0.2">
      <c r="A15" s="375"/>
      <c r="B15" s="375"/>
      <c r="C15" s="387"/>
      <c r="D15" s="375"/>
      <c r="E15" s="114">
        <v>6123</v>
      </c>
      <c r="F15" s="114">
        <v>61</v>
      </c>
      <c r="G15" s="388"/>
      <c r="H15" s="389"/>
      <c r="I15" s="375"/>
      <c r="J15" s="375"/>
      <c r="K15" s="381"/>
      <c r="L15" s="385"/>
      <c r="M15" s="385"/>
      <c r="N15" s="366"/>
      <c r="O15" s="385"/>
      <c r="P15" s="309">
        <v>17303</v>
      </c>
      <c r="Q15" s="310">
        <v>12750</v>
      </c>
      <c r="R15" s="310">
        <v>0</v>
      </c>
      <c r="S15" s="310">
        <f>3136+1417</f>
        <v>4553</v>
      </c>
      <c r="T15" s="39">
        <v>0</v>
      </c>
      <c r="U15" s="178"/>
    </row>
    <row r="16" spans="1:22" ht="25.5" customHeight="1" x14ac:dyDescent="0.2">
      <c r="A16" s="375"/>
      <c r="B16" s="375"/>
      <c r="C16" s="387"/>
      <c r="D16" s="375"/>
      <c r="E16" s="114">
        <v>5137</v>
      </c>
      <c r="F16" s="114">
        <v>51</v>
      </c>
      <c r="G16" s="388"/>
      <c r="H16" s="389"/>
      <c r="I16" s="376"/>
      <c r="J16" s="376"/>
      <c r="K16" s="382"/>
      <c r="L16" s="386"/>
      <c r="M16" s="386"/>
      <c r="N16" s="367"/>
      <c r="O16" s="386"/>
      <c r="P16" s="309">
        <v>1671</v>
      </c>
      <c r="Q16" s="310">
        <v>0</v>
      </c>
      <c r="R16" s="310">
        <v>1504</v>
      </c>
      <c r="S16" s="310">
        <v>167</v>
      </c>
      <c r="T16" s="39">
        <v>0</v>
      </c>
      <c r="U16" s="178"/>
    </row>
    <row r="17" spans="1:22" ht="39.75" customHeight="1" x14ac:dyDescent="0.2">
      <c r="A17" s="114">
        <v>3</v>
      </c>
      <c r="B17" s="114" t="s">
        <v>61</v>
      </c>
      <c r="C17" s="47">
        <v>60001101240</v>
      </c>
      <c r="D17" s="114">
        <v>3122</v>
      </c>
      <c r="E17" s="114">
        <v>6122</v>
      </c>
      <c r="F17" s="114">
        <v>61</v>
      </c>
      <c r="G17" s="179" t="s">
        <v>208</v>
      </c>
      <c r="H17" s="180" t="s">
        <v>207</v>
      </c>
      <c r="I17" s="177"/>
      <c r="J17" s="177"/>
      <c r="K17" s="181">
        <v>2579</v>
      </c>
      <c r="L17" s="42">
        <v>2250</v>
      </c>
      <c r="M17" s="42">
        <v>329</v>
      </c>
      <c r="N17" s="48">
        <v>2018</v>
      </c>
      <c r="O17" s="39">
        <v>79</v>
      </c>
      <c r="P17" s="309">
        <v>2500</v>
      </c>
      <c r="Q17" s="310">
        <v>2179</v>
      </c>
      <c r="R17" s="310">
        <v>0</v>
      </c>
      <c r="S17" s="310">
        <v>321</v>
      </c>
      <c r="T17" s="39">
        <v>0</v>
      </c>
      <c r="U17" s="178"/>
    </row>
    <row r="18" spans="1:22" ht="54.75" customHeight="1" x14ac:dyDescent="0.2">
      <c r="A18" s="114">
        <v>4</v>
      </c>
      <c r="B18" s="114" t="s">
        <v>26</v>
      </c>
      <c r="C18" s="47">
        <v>60001101154</v>
      </c>
      <c r="D18" s="114">
        <v>3122</v>
      </c>
      <c r="E18" s="114">
        <v>6121</v>
      </c>
      <c r="F18" s="114">
        <v>61</v>
      </c>
      <c r="G18" s="179" t="s">
        <v>209</v>
      </c>
      <c r="H18" s="180" t="s">
        <v>205</v>
      </c>
      <c r="I18" s="177"/>
      <c r="J18" s="177"/>
      <c r="K18" s="182">
        <v>12018</v>
      </c>
      <c r="L18" s="39">
        <v>10384</v>
      </c>
      <c r="M18" s="39">
        <v>1634</v>
      </c>
      <c r="N18" s="48">
        <v>2018</v>
      </c>
      <c r="O18" s="39">
        <v>479</v>
      </c>
      <c r="P18" s="309">
        <v>11539</v>
      </c>
      <c r="Q18" s="310">
        <v>10384</v>
      </c>
      <c r="R18" s="310">
        <v>0</v>
      </c>
      <c r="S18" s="310">
        <v>1155</v>
      </c>
      <c r="T18" s="39">
        <f>K18-O18-P18</f>
        <v>0</v>
      </c>
      <c r="U18" s="178"/>
    </row>
    <row r="19" spans="1:22" ht="25.5" customHeight="1" x14ac:dyDescent="0.2">
      <c r="A19" s="377">
        <v>5</v>
      </c>
      <c r="B19" s="377" t="s">
        <v>33</v>
      </c>
      <c r="C19" s="380">
        <v>60001101156</v>
      </c>
      <c r="D19" s="377">
        <v>3121</v>
      </c>
      <c r="E19" s="114">
        <v>6121</v>
      </c>
      <c r="F19" s="114">
        <v>61</v>
      </c>
      <c r="G19" s="383" t="s">
        <v>210</v>
      </c>
      <c r="H19" s="368" t="s">
        <v>205</v>
      </c>
      <c r="I19" s="374"/>
      <c r="J19" s="374"/>
      <c r="K19" s="371">
        <v>14874</v>
      </c>
      <c r="L19" s="371">
        <v>12896</v>
      </c>
      <c r="M19" s="371">
        <v>1978</v>
      </c>
      <c r="N19" s="365">
        <v>2018</v>
      </c>
      <c r="O19" s="392">
        <v>609</v>
      </c>
      <c r="P19" s="309">
        <v>5092</v>
      </c>
      <c r="Q19" s="310">
        <v>4640</v>
      </c>
      <c r="R19" s="310">
        <v>0</v>
      </c>
      <c r="S19" s="310">
        <v>452</v>
      </c>
      <c r="T19" s="39">
        <v>0</v>
      </c>
      <c r="U19" s="178"/>
    </row>
    <row r="20" spans="1:22" ht="25.5" customHeight="1" x14ac:dyDescent="0.2">
      <c r="A20" s="378"/>
      <c r="B20" s="378"/>
      <c r="C20" s="381"/>
      <c r="D20" s="378"/>
      <c r="E20" s="114">
        <v>6129</v>
      </c>
      <c r="F20" s="114">
        <v>61</v>
      </c>
      <c r="G20" s="383"/>
      <c r="H20" s="369"/>
      <c r="I20" s="375"/>
      <c r="J20" s="375"/>
      <c r="K20" s="372"/>
      <c r="L20" s="372"/>
      <c r="M20" s="372"/>
      <c r="N20" s="366"/>
      <c r="O20" s="393"/>
      <c r="P20" s="309">
        <v>8969</v>
      </c>
      <c r="Q20" s="310">
        <v>8072</v>
      </c>
      <c r="R20" s="310">
        <v>0</v>
      </c>
      <c r="S20" s="310">
        <v>897</v>
      </c>
      <c r="T20" s="39">
        <v>0</v>
      </c>
      <c r="U20" s="178"/>
    </row>
    <row r="21" spans="1:22" ht="25.5" customHeight="1" x14ac:dyDescent="0.2">
      <c r="A21" s="379"/>
      <c r="B21" s="379"/>
      <c r="C21" s="382"/>
      <c r="D21" s="379"/>
      <c r="E21" s="114">
        <v>5169</v>
      </c>
      <c r="F21" s="114">
        <v>51</v>
      </c>
      <c r="G21" s="383"/>
      <c r="H21" s="370"/>
      <c r="I21" s="376"/>
      <c r="J21" s="376"/>
      <c r="K21" s="373"/>
      <c r="L21" s="373"/>
      <c r="M21" s="373"/>
      <c r="N21" s="367"/>
      <c r="O21" s="394"/>
      <c r="P21" s="309">
        <v>204</v>
      </c>
      <c r="Q21" s="310">
        <v>0</v>
      </c>
      <c r="R21" s="310">
        <v>184</v>
      </c>
      <c r="S21" s="310">
        <v>20</v>
      </c>
      <c r="T21" s="39">
        <v>0</v>
      </c>
      <c r="U21" s="178"/>
    </row>
    <row r="22" spans="1:22" ht="54.75" customHeight="1" x14ac:dyDescent="0.2">
      <c r="A22" s="183">
        <v>6</v>
      </c>
      <c r="B22" s="183" t="s">
        <v>29</v>
      </c>
      <c r="C22" s="47">
        <v>60001101124</v>
      </c>
      <c r="D22" s="183">
        <v>3121</v>
      </c>
      <c r="E22" s="114">
        <v>6121</v>
      </c>
      <c r="F22" s="114">
        <v>61</v>
      </c>
      <c r="G22" s="179" t="s">
        <v>211</v>
      </c>
      <c r="H22" s="180" t="s">
        <v>207</v>
      </c>
      <c r="I22" s="177"/>
      <c r="J22" s="177"/>
      <c r="K22" s="184">
        <v>33186</v>
      </c>
      <c r="L22" s="39">
        <v>23936</v>
      </c>
      <c r="M22" s="184">
        <v>8353</v>
      </c>
      <c r="N22" s="315">
        <v>2018</v>
      </c>
      <c r="O22" s="185">
        <v>897</v>
      </c>
      <c r="P22" s="309">
        <v>32289</v>
      </c>
      <c r="Q22" s="310">
        <v>23936</v>
      </c>
      <c r="R22" s="310">
        <v>0</v>
      </c>
      <c r="S22" s="310">
        <v>8353</v>
      </c>
      <c r="T22" s="39">
        <v>0</v>
      </c>
      <c r="U22" s="178"/>
    </row>
    <row r="23" spans="1:22" ht="143.25" customHeight="1" x14ac:dyDescent="0.2">
      <c r="A23" s="114">
        <v>7</v>
      </c>
      <c r="B23" s="114" t="s">
        <v>30</v>
      </c>
      <c r="C23" s="47">
        <v>60001101157</v>
      </c>
      <c r="D23" s="114">
        <v>3122</v>
      </c>
      <c r="E23" s="114">
        <v>6121</v>
      </c>
      <c r="F23" s="114">
        <v>61</v>
      </c>
      <c r="G23" s="179" t="s">
        <v>212</v>
      </c>
      <c r="H23" s="180" t="s">
        <v>205</v>
      </c>
      <c r="I23" s="177"/>
      <c r="J23" s="177"/>
      <c r="K23" s="182">
        <v>18677</v>
      </c>
      <c r="L23" s="39">
        <v>16471</v>
      </c>
      <c r="M23" s="39">
        <v>2206</v>
      </c>
      <c r="N23" s="48">
        <v>2018</v>
      </c>
      <c r="O23" s="39">
        <v>375</v>
      </c>
      <c r="P23" s="309">
        <v>18302</v>
      </c>
      <c r="Q23" s="310">
        <v>16471</v>
      </c>
      <c r="R23" s="310">
        <v>0</v>
      </c>
      <c r="S23" s="310">
        <v>1831</v>
      </c>
      <c r="T23" s="39">
        <f>K23-O23-P23</f>
        <v>0</v>
      </c>
      <c r="U23" s="178"/>
    </row>
    <row r="24" spans="1:22" ht="35.25" customHeight="1" x14ac:dyDescent="0.2">
      <c r="A24" s="320" t="s">
        <v>404</v>
      </c>
      <c r="B24" s="321"/>
      <c r="C24" s="321"/>
      <c r="D24" s="321"/>
      <c r="E24" s="321"/>
      <c r="F24" s="321"/>
      <c r="G24" s="321"/>
      <c r="H24" s="321"/>
      <c r="I24" s="321"/>
      <c r="J24" s="321"/>
      <c r="K24" s="23">
        <f t="shared" ref="K24:M24" si="1">SUM(K9:K23)</f>
        <v>113962</v>
      </c>
      <c r="L24" s="23">
        <f t="shared" si="1"/>
        <v>92479</v>
      </c>
      <c r="M24" s="23">
        <f t="shared" si="1"/>
        <v>20586</v>
      </c>
      <c r="N24" s="23"/>
      <c r="O24" s="23">
        <f t="shared" ref="O24:T24" si="2">SUM(O9:O23)</f>
        <v>2602</v>
      </c>
      <c r="P24" s="23">
        <f t="shared" si="2"/>
        <v>111370</v>
      </c>
      <c r="Q24" s="23">
        <f t="shared" si="2"/>
        <v>89289</v>
      </c>
      <c r="R24" s="23">
        <f t="shared" si="2"/>
        <v>2980</v>
      </c>
      <c r="S24" s="23">
        <f>SUM(S9:S23)</f>
        <v>19101</v>
      </c>
      <c r="T24" s="22">
        <f t="shared" si="2"/>
        <v>0</v>
      </c>
      <c r="U24" s="21"/>
    </row>
    <row r="25" spans="1:22" s="3" customFormat="1" x14ac:dyDescent="0.2">
      <c r="A25" s="4"/>
      <c r="B25" s="4"/>
      <c r="C25" s="4"/>
      <c r="D25" s="4"/>
      <c r="E25" s="186"/>
      <c r="F25" s="186"/>
      <c r="G25" s="20"/>
      <c r="H25" s="4"/>
      <c r="I25" s="19"/>
      <c r="J25" s="18"/>
      <c r="K25" s="187"/>
      <c r="L25" s="17"/>
      <c r="M25" s="17"/>
      <c r="N25" s="16"/>
      <c r="O25" s="16"/>
      <c r="U25" s="2"/>
      <c r="V25" s="1"/>
    </row>
    <row r="26" spans="1:22" s="3" customFormat="1" x14ac:dyDescent="0.2">
      <c r="A26" s="4"/>
      <c r="B26" s="4"/>
      <c r="C26" s="4"/>
      <c r="D26" s="4"/>
      <c r="E26" s="186"/>
      <c r="F26" s="186"/>
      <c r="G26" s="4"/>
      <c r="H26" s="4"/>
      <c r="I26" s="15"/>
      <c r="J26" s="6"/>
      <c r="K26" s="169"/>
      <c r="L26" s="5"/>
      <c r="M26" s="5"/>
      <c r="U26" s="2"/>
      <c r="V26" s="1"/>
    </row>
    <row r="27" spans="1:22" s="3" customFormat="1" x14ac:dyDescent="0.2">
      <c r="A27" s="4"/>
      <c r="B27" s="4"/>
      <c r="C27" s="4"/>
      <c r="D27" s="4"/>
      <c r="E27" s="186"/>
      <c r="F27" s="186"/>
      <c r="G27" s="4"/>
      <c r="H27" s="4"/>
      <c r="I27" s="15"/>
      <c r="J27" s="6"/>
      <c r="K27" s="169"/>
      <c r="L27" s="188"/>
      <c r="M27" s="5"/>
      <c r="U27" s="2"/>
      <c r="V27" s="1"/>
    </row>
    <row r="28" spans="1:22" s="7" customFormat="1" ht="15" x14ac:dyDescent="0.2">
      <c r="A28" s="13"/>
      <c r="B28" s="13"/>
      <c r="C28" s="13"/>
      <c r="D28" s="14"/>
      <c r="E28" s="189"/>
      <c r="F28" s="189"/>
      <c r="G28" s="13"/>
      <c r="H28" s="13"/>
      <c r="I28" s="12"/>
      <c r="J28" s="11"/>
      <c r="K28" s="190"/>
      <c r="L28" s="10"/>
      <c r="M28" s="10"/>
      <c r="U28" s="9"/>
      <c r="V28" s="8"/>
    </row>
    <row r="29" spans="1:22" s="3" customFormat="1" x14ac:dyDescent="0.2">
      <c r="A29" s="4"/>
      <c r="B29" s="4"/>
      <c r="C29" s="4"/>
      <c r="D29" s="4"/>
      <c r="E29" s="186"/>
      <c r="F29" s="186"/>
      <c r="G29" s="4"/>
      <c r="H29" s="4"/>
      <c r="I29" s="1"/>
      <c r="J29" s="6"/>
      <c r="K29" s="169"/>
      <c r="L29" s="5"/>
      <c r="M29" s="5"/>
      <c r="U29" s="2"/>
      <c r="V29" s="1"/>
    </row>
    <row r="30" spans="1:22" s="3" customFormat="1" x14ac:dyDescent="0.2">
      <c r="A30" s="4"/>
      <c r="B30" s="4"/>
      <c r="C30" s="4"/>
      <c r="D30" s="4"/>
      <c r="E30" s="186"/>
      <c r="F30" s="186"/>
      <c r="G30" s="4"/>
      <c r="H30" s="4"/>
      <c r="I30" s="1"/>
      <c r="J30" s="6"/>
      <c r="K30" s="169"/>
      <c r="L30" s="5"/>
      <c r="M30" s="5"/>
      <c r="U30" s="2"/>
      <c r="V30" s="1"/>
    </row>
    <row r="31" spans="1:22" s="3" customFormat="1" x14ac:dyDescent="0.2">
      <c r="A31" s="4"/>
      <c r="B31" s="4"/>
      <c r="C31" s="4"/>
      <c r="D31" s="4"/>
      <c r="E31" s="186"/>
      <c r="F31" s="186"/>
      <c r="G31" s="4"/>
      <c r="H31" s="4"/>
      <c r="I31" s="1"/>
      <c r="J31" s="6"/>
      <c r="K31" s="169"/>
      <c r="L31" s="5"/>
      <c r="M31" s="5"/>
      <c r="U31" s="2"/>
      <c r="V31" s="1"/>
    </row>
    <row r="32" spans="1:22" s="3" customFormat="1" x14ac:dyDescent="0.2">
      <c r="A32" s="4"/>
      <c r="B32" s="4"/>
      <c r="C32" s="4"/>
      <c r="D32" s="4"/>
      <c r="E32" s="186"/>
      <c r="F32" s="186"/>
      <c r="G32" s="4"/>
      <c r="H32" s="4"/>
      <c r="I32" s="1"/>
      <c r="J32" s="6"/>
      <c r="K32" s="169"/>
      <c r="L32" s="5"/>
      <c r="M32" s="5"/>
      <c r="U32" s="2"/>
      <c r="V32" s="1"/>
    </row>
    <row r="33" spans="1:22" s="3" customFormat="1" x14ac:dyDescent="0.2">
      <c r="A33" s="4"/>
      <c r="B33" s="4"/>
      <c r="C33" s="4"/>
      <c r="D33" s="4"/>
      <c r="E33" s="186"/>
      <c r="F33" s="186"/>
      <c r="G33" s="4"/>
      <c r="H33" s="4"/>
      <c r="I33" s="1"/>
      <c r="J33" s="6"/>
      <c r="K33" s="169"/>
      <c r="L33" s="5"/>
      <c r="M33" s="5"/>
      <c r="U33" s="2"/>
      <c r="V33" s="1"/>
    </row>
    <row r="34" spans="1:22" s="3" customFormat="1" x14ac:dyDescent="0.2">
      <c r="A34" s="4"/>
      <c r="B34" s="4"/>
      <c r="C34" s="4"/>
      <c r="D34" s="4"/>
      <c r="E34" s="186"/>
      <c r="F34" s="186"/>
      <c r="G34" s="4"/>
      <c r="H34" s="4"/>
      <c r="I34" s="1"/>
      <c r="J34" s="6"/>
      <c r="K34" s="169"/>
      <c r="L34" s="5"/>
      <c r="M34" s="5"/>
      <c r="U34" s="2"/>
      <c r="V34" s="1"/>
    </row>
    <row r="35" spans="1:22" s="3" customFormat="1" x14ac:dyDescent="0.2">
      <c r="A35" s="4"/>
      <c r="B35" s="4"/>
      <c r="C35" s="4"/>
      <c r="D35" s="4"/>
      <c r="E35" s="186"/>
      <c r="F35" s="186"/>
      <c r="G35" s="4"/>
      <c r="H35" s="4"/>
      <c r="I35" s="1"/>
      <c r="J35" s="6"/>
      <c r="K35" s="169"/>
      <c r="L35" s="5"/>
      <c r="M35" s="5"/>
      <c r="U35" s="2"/>
      <c r="V35" s="1"/>
    </row>
    <row r="36" spans="1:22" s="3" customFormat="1" x14ac:dyDescent="0.2">
      <c r="A36" s="4"/>
      <c r="B36" s="4"/>
      <c r="C36" s="4"/>
      <c r="D36" s="4"/>
      <c r="E36" s="186"/>
      <c r="F36" s="186"/>
      <c r="G36" s="4"/>
      <c r="H36" s="4"/>
      <c r="I36" s="1"/>
      <c r="J36" s="6"/>
      <c r="K36" s="169"/>
      <c r="L36" s="5"/>
      <c r="M36" s="5"/>
      <c r="U36" s="2"/>
      <c r="V36" s="1"/>
    </row>
    <row r="37" spans="1:22" s="3" customFormat="1" x14ac:dyDescent="0.2">
      <c r="A37" s="4"/>
      <c r="B37" s="4"/>
      <c r="C37" s="4"/>
      <c r="D37" s="4"/>
      <c r="E37" s="186"/>
      <c r="F37" s="186"/>
      <c r="G37" s="4"/>
      <c r="H37" s="4"/>
      <c r="I37" s="1"/>
      <c r="J37" s="6"/>
      <c r="K37" s="169"/>
      <c r="L37" s="5"/>
      <c r="M37" s="5"/>
      <c r="U37" s="2"/>
      <c r="V37" s="1"/>
    </row>
    <row r="38" spans="1:22" s="3" customFormat="1" x14ac:dyDescent="0.2">
      <c r="A38" s="4"/>
      <c r="B38" s="4"/>
      <c r="C38" s="4"/>
      <c r="D38" s="4"/>
      <c r="E38" s="186"/>
      <c r="F38" s="186"/>
      <c r="G38" s="4"/>
      <c r="H38" s="4"/>
      <c r="I38" s="1"/>
      <c r="J38" s="6"/>
      <c r="K38" s="169"/>
      <c r="L38" s="5"/>
      <c r="M38" s="5"/>
      <c r="U38" s="2"/>
      <c r="V38" s="1"/>
    </row>
    <row r="39" spans="1:22" s="3" customFormat="1" x14ac:dyDescent="0.2">
      <c r="A39" s="4"/>
      <c r="B39" s="4"/>
      <c r="C39" s="4"/>
      <c r="D39" s="4"/>
      <c r="E39" s="186"/>
      <c r="F39" s="186"/>
      <c r="G39" s="4"/>
      <c r="H39" s="4"/>
      <c r="I39" s="1"/>
      <c r="J39" s="6"/>
      <c r="K39" s="169"/>
      <c r="L39" s="5"/>
      <c r="M39" s="5"/>
      <c r="U39" s="2"/>
      <c r="V39" s="1"/>
    </row>
    <row r="40" spans="1:22" s="3" customFormat="1" x14ac:dyDescent="0.2">
      <c r="A40" s="4"/>
      <c r="B40" s="4"/>
      <c r="C40" s="4"/>
      <c r="D40" s="4"/>
      <c r="E40" s="186"/>
      <c r="F40" s="186"/>
      <c r="G40" s="4"/>
      <c r="H40" s="4"/>
      <c r="I40" s="1"/>
      <c r="J40" s="6"/>
      <c r="K40" s="169"/>
      <c r="L40" s="5"/>
      <c r="M40" s="5"/>
      <c r="U40" s="2"/>
      <c r="V40" s="1"/>
    </row>
    <row r="41" spans="1:22" s="3" customFormat="1" x14ac:dyDescent="0.2">
      <c r="A41" s="4"/>
      <c r="B41" s="4"/>
      <c r="C41" s="4"/>
      <c r="D41" s="4"/>
      <c r="E41" s="186"/>
      <c r="F41" s="186"/>
      <c r="G41" s="4"/>
      <c r="H41" s="4"/>
      <c r="I41" s="1"/>
      <c r="J41" s="6"/>
      <c r="K41" s="169"/>
      <c r="L41" s="5"/>
      <c r="M41" s="5"/>
      <c r="U41" s="2"/>
      <c r="V41" s="1"/>
    </row>
    <row r="42" spans="1:22" s="3" customFormat="1" x14ac:dyDescent="0.2">
      <c r="A42" s="4"/>
      <c r="B42" s="4"/>
      <c r="C42" s="4"/>
      <c r="D42" s="4"/>
      <c r="E42" s="186"/>
      <c r="F42" s="186"/>
      <c r="G42" s="4"/>
      <c r="H42" s="4"/>
      <c r="I42" s="1"/>
      <c r="J42" s="6"/>
      <c r="K42" s="169"/>
      <c r="L42" s="5"/>
      <c r="M42" s="5"/>
      <c r="U42" s="2"/>
      <c r="V42" s="1"/>
    </row>
    <row r="43" spans="1:22" s="3" customFormat="1" x14ac:dyDescent="0.2">
      <c r="A43" s="4"/>
      <c r="B43" s="4"/>
      <c r="C43" s="4"/>
      <c r="D43" s="4"/>
      <c r="E43" s="186"/>
      <c r="F43" s="186"/>
      <c r="G43" s="4"/>
      <c r="H43" s="4"/>
      <c r="I43" s="1"/>
      <c r="J43" s="6"/>
      <c r="K43" s="169"/>
      <c r="L43" s="5"/>
      <c r="M43" s="5"/>
      <c r="U43" s="2"/>
      <c r="V43" s="1"/>
    </row>
    <row r="44" spans="1:22" s="3" customFormat="1" x14ac:dyDescent="0.2">
      <c r="A44" s="4"/>
      <c r="B44" s="4"/>
      <c r="C44" s="4"/>
      <c r="D44" s="4"/>
      <c r="E44" s="186"/>
      <c r="F44" s="186"/>
      <c r="G44" s="4"/>
      <c r="H44" s="4"/>
      <c r="I44" s="1"/>
      <c r="J44" s="6"/>
      <c r="K44" s="169"/>
      <c r="L44" s="5"/>
      <c r="M44" s="5"/>
      <c r="U44" s="2"/>
      <c r="V44" s="1"/>
    </row>
    <row r="45" spans="1:22" s="3" customFormat="1" x14ac:dyDescent="0.2">
      <c r="A45" s="4"/>
      <c r="B45" s="4"/>
      <c r="C45" s="4"/>
      <c r="D45" s="4"/>
      <c r="E45" s="186"/>
      <c r="F45" s="186"/>
      <c r="G45" s="4"/>
      <c r="H45" s="4"/>
      <c r="I45" s="1"/>
      <c r="J45" s="6"/>
      <c r="K45" s="169"/>
      <c r="L45" s="5"/>
      <c r="M45" s="5"/>
      <c r="U45" s="2"/>
      <c r="V45" s="1"/>
    </row>
    <row r="46" spans="1:22" s="3" customFormat="1" x14ac:dyDescent="0.2">
      <c r="A46" s="4"/>
      <c r="B46" s="4"/>
      <c r="C46" s="4"/>
      <c r="D46" s="4"/>
      <c r="E46" s="186"/>
      <c r="F46" s="186"/>
      <c r="G46" s="4"/>
      <c r="H46" s="4"/>
      <c r="I46" s="1"/>
      <c r="J46" s="4"/>
      <c r="K46" s="169"/>
      <c r="L46" s="5"/>
      <c r="M46" s="5"/>
      <c r="U46" s="2"/>
      <c r="V46" s="1"/>
    </row>
    <row r="47" spans="1:22" s="3" customFormat="1" x14ac:dyDescent="0.2">
      <c r="A47" s="4"/>
      <c r="B47" s="4"/>
      <c r="C47" s="4"/>
      <c r="D47" s="4"/>
      <c r="E47" s="186"/>
      <c r="F47" s="186"/>
      <c r="G47" s="4"/>
      <c r="H47" s="4"/>
      <c r="I47" s="1"/>
      <c r="J47" s="4"/>
      <c r="K47" s="169"/>
      <c r="L47" s="5"/>
      <c r="M47" s="5"/>
      <c r="U47" s="2"/>
      <c r="V47" s="1"/>
    </row>
    <row r="48" spans="1:22" s="3" customFormat="1" x14ac:dyDescent="0.2">
      <c r="A48" s="4"/>
      <c r="B48" s="4"/>
      <c r="C48" s="4"/>
      <c r="D48" s="4"/>
      <c r="E48" s="186"/>
      <c r="F48" s="186"/>
      <c r="G48" s="4"/>
      <c r="H48" s="4"/>
      <c r="I48" s="1"/>
      <c r="J48" s="4"/>
      <c r="K48" s="169"/>
      <c r="L48" s="5"/>
      <c r="M48" s="5"/>
      <c r="U48" s="2"/>
      <c r="V48" s="1"/>
    </row>
    <row r="49" spans="1:22" s="3" customFormat="1" x14ac:dyDescent="0.2">
      <c r="A49" s="4"/>
      <c r="B49" s="4"/>
      <c r="C49" s="4"/>
      <c r="D49" s="4"/>
      <c r="E49" s="186"/>
      <c r="F49" s="186"/>
      <c r="G49" s="4"/>
      <c r="H49" s="4"/>
      <c r="I49" s="1"/>
      <c r="J49" s="4"/>
      <c r="K49" s="169"/>
      <c r="L49" s="5"/>
      <c r="M49" s="5"/>
      <c r="U49" s="2"/>
      <c r="V49" s="1"/>
    </row>
    <row r="50" spans="1:22" s="3" customFormat="1" x14ac:dyDescent="0.2">
      <c r="A50" s="4"/>
      <c r="B50" s="4"/>
      <c r="C50" s="4"/>
      <c r="D50" s="4"/>
      <c r="E50" s="186"/>
      <c r="F50" s="186"/>
      <c r="G50" s="4"/>
      <c r="H50" s="4"/>
      <c r="I50" s="1"/>
      <c r="J50" s="4"/>
      <c r="K50" s="169"/>
      <c r="L50" s="5"/>
      <c r="M50" s="5"/>
      <c r="U50" s="2"/>
      <c r="V50" s="1"/>
    </row>
    <row r="51" spans="1:22" s="3" customFormat="1" x14ac:dyDescent="0.2">
      <c r="A51" s="4"/>
      <c r="B51" s="4"/>
      <c r="C51" s="4"/>
      <c r="D51" s="4"/>
      <c r="E51" s="186"/>
      <c r="F51" s="186"/>
      <c r="G51" s="4"/>
      <c r="H51" s="4"/>
      <c r="I51" s="1"/>
      <c r="J51" s="4"/>
      <c r="K51" s="169"/>
      <c r="L51" s="5"/>
      <c r="M51" s="5"/>
      <c r="U51" s="2"/>
      <c r="V51" s="1"/>
    </row>
    <row r="52" spans="1:22" s="3" customFormat="1" x14ac:dyDescent="0.2">
      <c r="A52" s="4"/>
      <c r="B52" s="4"/>
      <c r="C52" s="4"/>
      <c r="D52" s="4"/>
      <c r="E52" s="186"/>
      <c r="F52" s="186"/>
      <c r="G52" s="4"/>
      <c r="H52" s="4"/>
      <c r="I52" s="1"/>
      <c r="J52" s="4"/>
      <c r="K52" s="169"/>
      <c r="L52" s="5"/>
      <c r="M52" s="5"/>
      <c r="U52" s="2"/>
      <c r="V52" s="1"/>
    </row>
    <row r="53" spans="1:22" s="3" customFormat="1" x14ac:dyDescent="0.2">
      <c r="A53" s="4"/>
      <c r="B53" s="4"/>
      <c r="C53" s="4"/>
      <c r="D53" s="4"/>
      <c r="E53" s="186"/>
      <c r="F53" s="186"/>
      <c r="G53" s="4"/>
      <c r="H53" s="4"/>
      <c r="I53" s="1"/>
      <c r="J53" s="4"/>
      <c r="K53" s="169"/>
      <c r="L53" s="5"/>
      <c r="M53" s="5"/>
      <c r="U53" s="2"/>
      <c r="V53" s="1"/>
    </row>
    <row r="54" spans="1:22" s="3" customFormat="1" x14ac:dyDescent="0.2">
      <c r="A54" s="4"/>
      <c r="B54" s="4"/>
      <c r="C54" s="4"/>
      <c r="D54" s="4"/>
      <c r="E54" s="186"/>
      <c r="F54" s="186"/>
      <c r="G54" s="4"/>
      <c r="H54" s="4"/>
      <c r="I54" s="1"/>
      <c r="J54" s="4"/>
      <c r="K54" s="169"/>
      <c r="L54" s="5"/>
      <c r="M54" s="5"/>
      <c r="U54" s="2"/>
      <c r="V54" s="1"/>
    </row>
    <row r="55" spans="1:22" s="3" customFormat="1" x14ac:dyDescent="0.2">
      <c r="A55" s="4"/>
      <c r="B55" s="4"/>
      <c r="C55" s="4"/>
      <c r="D55" s="4"/>
      <c r="E55" s="186"/>
      <c r="F55" s="186"/>
      <c r="G55" s="4"/>
      <c r="H55" s="4"/>
      <c r="I55" s="1"/>
      <c r="J55" s="4"/>
      <c r="K55" s="169"/>
      <c r="L55" s="5"/>
      <c r="M55" s="5"/>
      <c r="U55" s="2"/>
      <c r="V55" s="1"/>
    </row>
    <row r="56" spans="1:22" s="3" customFormat="1" x14ac:dyDescent="0.2">
      <c r="A56" s="4"/>
      <c r="B56" s="4"/>
      <c r="C56" s="4"/>
      <c r="D56" s="4"/>
      <c r="E56" s="186"/>
      <c r="F56" s="186"/>
      <c r="G56" s="4"/>
      <c r="H56" s="4"/>
      <c r="I56" s="1"/>
      <c r="J56" s="4"/>
      <c r="K56" s="169"/>
      <c r="L56" s="5"/>
      <c r="M56" s="5"/>
      <c r="U56" s="2"/>
      <c r="V56" s="1"/>
    </row>
    <row r="57" spans="1:22" s="3" customFormat="1" x14ac:dyDescent="0.2">
      <c r="A57" s="1"/>
      <c r="B57" s="1"/>
      <c r="C57" s="1"/>
      <c r="D57" s="1"/>
      <c r="E57" s="191"/>
      <c r="F57" s="191"/>
      <c r="G57" s="1"/>
      <c r="H57" s="1"/>
      <c r="I57" s="1"/>
      <c r="J57" s="4"/>
      <c r="K57" s="169"/>
      <c r="L57" s="5"/>
      <c r="M57" s="5"/>
      <c r="U57" s="2"/>
      <c r="V57" s="1"/>
    </row>
    <row r="58" spans="1:22" s="3" customFormat="1" x14ac:dyDescent="0.2">
      <c r="A58" s="1"/>
      <c r="B58" s="1"/>
      <c r="C58" s="1"/>
      <c r="D58" s="1"/>
      <c r="E58" s="191"/>
      <c r="F58" s="191"/>
      <c r="G58" s="1"/>
      <c r="H58" s="1"/>
      <c r="I58" s="1"/>
      <c r="J58" s="4"/>
      <c r="K58" s="169"/>
      <c r="L58" s="5"/>
      <c r="M58" s="5"/>
      <c r="U58" s="2"/>
      <c r="V58" s="1"/>
    </row>
    <row r="59" spans="1:22" s="3" customFormat="1" x14ac:dyDescent="0.2">
      <c r="A59" s="1"/>
      <c r="B59" s="1"/>
      <c r="C59" s="1"/>
      <c r="D59" s="1"/>
      <c r="E59" s="191"/>
      <c r="F59" s="191"/>
      <c r="G59" s="1"/>
      <c r="H59" s="1"/>
      <c r="I59" s="1"/>
      <c r="J59" s="4"/>
      <c r="K59" s="169"/>
      <c r="L59" s="5"/>
      <c r="M59" s="5"/>
      <c r="U59" s="2"/>
      <c r="V59" s="1"/>
    </row>
    <row r="60" spans="1:22" s="3" customFormat="1" x14ac:dyDescent="0.2">
      <c r="A60" s="1"/>
      <c r="B60" s="1"/>
      <c r="C60" s="1"/>
      <c r="D60" s="1"/>
      <c r="E60" s="191"/>
      <c r="F60" s="191"/>
      <c r="G60" s="1"/>
      <c r="H60" s="1"/>
      <c r="I60" s="1"/>
      <c r="J60" s="4"/>
      <c r="K60" s="169"/>
      <c r="L60" s="5"/>
      <c r="M60" s="5"/>
      <c r="U60" s="2"/>
      <c r="V60" s="1"/>
    </row>
    <row r="61" spans="1:22" s="3" customFormat="1" x14ac:dyDescent="0.2">
      <c r="A61" s="1"/>
      <c r="B61" s="1"/>
      <c r="C61" s="1"/>
      <c r="D61" s="1"/>
      <c r="E61" s="191"/>
      <c r="F61" s="191"/>
      <c r="G61" s="1"/>
      <c r="H61" s="1"/>
      <c r="I61" s="1"/>
      <c r="J61" s="4"/>
      <c r="K61" s="169"/>
      <c r="L61" s="5"/>
      <c r="M61" s="5"/>
      <c r="U61" s="2"/>
      <c r="V61" s="1"/>
    </row>
    <row r="62" spans="1:22" s="3" customFormat="1" x14ac:dyDescent="0.2">
      <c r="A62" s="1"/>
      <c r="B62" s="1"/>
      <c r="C62" s="1"/>
      <c r="D62" s="1"/>
      <c r="E62" s="191"/>
      <c r="F62" s="191"/>
      <c r="G62" s="1"/>
      <c r="H62" s="1"/>
      <c r="I62" s="1"/>
      <c r="J62" s="4"/>
      <c r="K62" s="169"/>
      <c r="L62" s="5"/>
      <c r="M62" s="5"/>
      <c r="U62" s="2"/>
      <c r="V62" s="1"/>
    </row>
    <row r="63" spans="1:22" s="3" customFormat="1" x14ac:dyDescent="0.2">
      <c r="A63" s="1"/>
      <c r="B63" s="1"/>
      <c r="C63" s="1"/>
      <c r="D63" s="1"/>
      <c r="E63" s="191"/>
      <c r="F63" s="191"/>
      <c r="G63" s="1"/>
      <c r="H63" s="1"/>
      <c r="I63" s="1"/>
      <c r="J63" s="4"/>
      <c r="K63" s="169"/>
      <c r="L63" s="5"/>
      <c r="M63" s="5"/>
      <c r="U63" s="2"/>
      <c r="V63" s="1"/>
    </row>
    <row r="64" spans="1:22" s="3" customFormat="1" x14ac:dyDescent="0.2">
      <c r="A64" s="1"/>
      <c r="B64" s="1"/>
      <c r="C64" s="1"/>
      <c r="D64" s="1"/>
      <c r="E64" s="191"/>
      <c r="F64" s="191"/>
      <c r="G64" s="1"/>
      <c r="H64" s="1"/>
      <c r="I64" s="1"/>
      <c r="J64" s="4"/>
      <c r="K64" s="169"/>
      <c r="L64" s="5"/>
      <c r="M64" s="5"/>
      <c r="U64" s="2"/>
      <c r="V64" s="1"/>
    </row>
    <row r="65" spans="1:22" s="3" customFormat="1" x14ac:dyDescent="0.2">
      <c r="A65" s="1"/>
      <c r="B65" s="1"/>
      <c r="C65" s="1"/>
      <c r="D65" s="1"/>
      <c r="E65" s="191"/>
      <c r="F65" s="191"/>
      <c r="G65" s="1"/>
      <c r="H65" s="1"/>
      <c r="I65" s="1"/>
      <c r="J65" s="4"/>
      <c r="K65" s="169"/>
      <c r="L65" s="5"/>
      <c r="M65" s="5"/>
      <c r="U65" s="2"/>
      <c r="V65" s="1"/>
    </row>
    <row r="66" spans="1:22" s="3" customFormat="1" x14ac:dyDescent="0.2">
      <c r="A66" s="1"/>
      <c r="B66" s="1"/>
      <c r="C66" s="1"/>
      <c r="D66" s="1"/>
      <c r="E66" s="191"/>
      <c r="F66" s="191"/>
      <c r="G66" s="1"/>
      <c r="H66" s="1"/>
      <c r="I66" s="1"/>
      <c r="J66" s="4"/>
      <c r="K66" s="169"/>
      <c r="L66" s="5"/>
      <c r="M66" s="5"/>
      <c r="U66" s="2"/>
      <c r="V66" s="1"/>
    </row>
    <row r="67" spans="1:22" s="3" customFormat="1" x14ac:dyDescent="0.2">
      <c r="A67" s="1"/>
      <c r="B67" s="1"/>
      <c r="C67" s="1"/>
      <c r="D67" s="1"/>
      <c r="E67" s="191"/>
      <c r="F67" s="191"/>
      <c r="G67" s="1"/>
      <c r="H67" s="1"/>
      <c r="I67" s="1"/>
      <c r="J67" s="4"/>
      <c r="K67" s="169"/>
      <c r="L67" s="5"/>
      <c r="M67" s="5"/>
      <c r="U67" s="2"/>
      <c r="V67" s="1"/>
    </row>
    <row r="68" spans="1:22" s="3" customFormat="1" x14ac:dyDescent="0.2">
      <c r="A68" s="1"/>
      <c r="B68" s="1"/>
      <c r="C68" s="1"/>
      <c r="D68" s="1"/>
      <c r="E68" s="191"/>
      <c r="F68" s="191"/>
      <c r="G68" s="1"/>
      <c r="H68" s="1"/>
      <c r="I68" s="1"/>
      <c r="J68" s="4"/>
      <c r="K68" s="169"/>
      <c r="L68" s="5"/>
      <c r="M68" s="5"/>
      <c r="U68" s="2"/>
      <c r="V68" s="1"/>
    </row>
    <row r="69" spans="1:22" s="3" customFormat="1" x14ac:dyDescent="0.2">
      <c r="A69" s="1"/>
      <c r="B69" s="1"/>
      <c r="C69" s="1"/>
      <c r="D69" s="1"/>
      <c r="E69" s="191"/>
      <c r="F69" s="191"/>
      <c r="G69" s="1"/>
      <c r="H69" s="1"/>
      <c r="I69" s="1"/>
      <c r="J69" s="4"/>
      <c r="K69" s="169"/>
      <c r="L69" s="5"/>
      <c r="M69" s="5"/>
      <c r="U69" s="2"/>
      <c r="V69" s="1"/>
    </row>
    <row r="70" spans="1:22" s="3" customFormat="1" x14ac:dyDescent="0.2">
      <c r="A70" s="1"/>
      <c r="B70" s="1"/>
      <c r="C70" s="1"/>
      <c r="D70" s="1"/>
      <c r="E70" s="191"/>
      <c r="F70" s="191"/>
      <c r="G70" s="1"/>
      <c r="H70" s="1"/>
      <c r="I70" s="1"/>
      <c r="J70" s="4"/>
      <c r="K70" s="169"/>
      <c r="L70" s="5"/>
      <c r="M70" s="5"/>
      <c r="U70" s="2"/>
      <c r="V70" s="1"/>
    </row>
    <row r="71" spans="1:22" s="3" customFormat="1" x14ac:dyDescent="0.2">
      <c r="A71" s="1"/>
      <c r="B71" s="1"/>
      <c r="C71" s="1"/>
      <c r="D71" s="1"/>
      <c r="E71" s="191"/>
      <c r="F71" s="191"/>
      <c r="G71" s="1"/>
      <c r="H71" s="1"/>
      <c r="I71" s="1"/>
      <c r="J71" s="4"/>
      <c r="K71" s="169"/>
      <c r="L71" s="5"/>
      <c r="M71" s="5"/>
      <c r="U71" s="2"/>
      <c r="V71" s="1"/>
    </row>
    <row r="72" spans="1:22" s="3" customFormat="1" x14ac:dyDescent="0.2">
      <c r="A72" s="1"/>
      <c r="B72" s="1"/>
      <c r="C72" s="1"/>
      <c r="D72" s="1"/>
      <c r="E72" s="191"/>
      <c r="F72" s="191"/>
      <c r="G72" s="1"/>
      <c r="H72" s="1"/>
      <c r="I72" s="1"/>
      <c r="J72" s="4"/>
      <c r="K72" s="169"/>
      <c r="L72" s="5"/>
      <c r="M72" s="5"/>
      <c r="U72" s="2"/>
      <c r="V72" s="1"/>
    </row>
    <row r="73" spans="1:22" s="3" customFormat="1" x14ac:dyDescent="0.2">
      <c r="A73" s="1"/>
      <c r="B73" s="1"/>
      <c r="C73" s="1"/>
      <c r="D73" s="1"/>
      <c r="E73" s="191"/>
      <c r="F73" s="191"/>
      <c r="G73" s="1"/>
      <c r="H73" s="1"/>
      <c r="I73" s="1"/>
      <c r="J73" s="4"/>
      <c r="K73" s="169"/>
      <c r="L73" s="5"/>
      <c r="M73" s="5"/>
      <c r="U73" s="2"/>
      <c r="V73" s="1"/>
    </row>
    <row r="74" spans="1:22" s="3" customFormat="1" x14ac:dyDescent="0.2">
      <c r="A74" s="1"/>
      <c r="B74" s="1"/>
      <c r="C74" s="1"/>
      <c r="D74" s="1"/>
      <c r="E74" s="191"/>
      <c r="F74" s="191"/>
      <c r="G74" s="1"/>
      <c r="H74" s="1"/>
      <c r="I74" s="1"/>
      <c r="J74" s="4"/>
      <c r="K74" s="169"/>
      <c r="L74" s="5"/>
      <c r="M74" s="5"/>
      <c r="U74" s="2"/>
      <c r="V74" s="1"/>
    </row>
    <row r="75" spans="1:22" s="3" customFormat="1" x14ac:dyDescent="0.2">
      <c r="A75" s="1"/>
      <c r="B75" s="1"/>
      <c r="C75" s="1"/>
      <c r="D75" s="1"/>
      <c r="E75" s="191"/>
      <c r="F75" s="191"/>
      <c r="G75" s="1"/>
      <c r="H75" s="1"/>
      <c r="I75" s="1"/>
      <c r="J75" s="4"/>
      <c r="K75" s="169"/>
      <c r="L75" s="5"/>
      <c r="M75" s="5"/>
      <c r="U75" s="2"/>
      <c r="V75" s="1"/>
    </row>
    <row r="76" spans="1:22" s="3" customFormat="1" x14ac:dyDescent="0.2">
      <c r="A76" s="1"/>
      <c r="B76" s="1"/>
      <c r="C76" s="1"/>
      <c r="D76" s="1"/>
      <c r="E76" s="191"/>
      <c r="F76" s="191"/>
      <c r="G76" s="1"/>
      <c r="H76" s="1"/>
      <c r="I76" s="1"/>
      <c r="J76" s="4"/>
      <c r="K76" s="169"/>
      <c r="L76" s="5"/>
      <c r="M76" s="5"/>
      <c r="U76" s="2"/>
      <c r="V76" s="1"/>
    </row>
    <row r="77" spans="1:22" s="3" customFormat="1" x14ac:dyDescent="0.2">
      <c r="A77" s="1"/>
      <c r="B77" s="1"/>
      <c r="C77" s="1"/>
      <c r="D77" s="1"/>
      <c r="E77" s="191"/>
      <c r="F77" s="191"/>
      <c r="G77" s="1"/>
      <c r="H77" s="1"/>
      <c r="I77" s="1"/>
      <c r="J77" s="4"/>
      <c r="K77" s="169"/>
      <c r="L77" s="5"/>
      <c r="M77" s="5"/>
      <c r="U77" s="2"/>
      <c r="V77" s="1"/>
    </row>
    <row r="78" spans="1:22" s="3" customFormat="1" x14ac:dyDescent="0.2">
      <c r="A78" s="1"/>
      <c r="B78" s="1"/>
      <c r="C78" s="1"/>
      <c r="D78" s="1"/>
      <c r="E78" s="191"/>
      <c r="F78" s="191"/>
      <c r="G78" s="1"/>
      <c r="H78" s="1"/>
      <c r="I78" s="1"/>
      <c r="J78" s="4"/>
      <c r="K78" s="169"/>
      <c r="L78" s="5"/>
      <c r="M78" s="5"/>
      <c r="U78" s="2"/>
      <c r="V78" s="1"/>
    </row>
    <row r="79" spans="1:22" s="3" customFormat="1" x14ac:dyDescent="0.2">
      <c r="A79" s="1"/>
      <c r="B79" s="1"/>
      <c r="C79" s="1"/>
      <c r="D79" s="1"/>
      <c r="E79" s="191"/>
      <c r="F79" s="191"/>
      <c r="G79" s="1"/>
      <c r="H79" s="1"/>
      <c r="I79" s="1"/>
      <c r="J79" s="4"/>
      <c r="K79" s="169"/>
      <c r="L79" s="5"/>
      <c r="M79" s="5"/>
      <c r="U79" s="2"/>
      <c r="V79" s="1"/>
    </row>
    <row r="80" spans="1:22" s="3" customFormat="1" x14ac:dyDescent="0.2">
      <c r="A80" s="1"/>
      <c r="B80" s="1"/>
      <c r="C80" s="1"/>
      <c r="D80" s="1"/>
      <c r="E80" s="191"/>
      <c r="F80" s="191"/>
      <c r="G80" s="1"/>
      <c r="H80" s="1"/>
      <c r="I80" s="1"/>
      <c r="J80" s="4"/>
      <c r="K80" s="169"/>
      <c r="L80" s="5"/>
      <c r="M80" s="5"/>
      <c r="U80" s="2"/>
      <c r="V80" s="1"/>
    </row>
    <row r="81" spans="1:22" s="3" customFormat="1" x14ac:dyDescent="0.2">
      <c r="A81" s="1"/>
      <c r="B81" s="1"/>
      <c r="C81" s="1"/>
      <c r="D81" s="1"/>
      <c r="E81" s="191"/>
      <c r="F81" s="191"/>
      <c r="G81" s="1"/>
      <c r="H81" s="1"/>
      <c r="I81" s="1"/>
      <c r="J81" s="4"/>
      <c r="K81" s="169"/>
      <c r="L81" s="5"/>
      <c r="M81" s="5"/>
      <c r="U81" s="2"/>
      <c r="V81" s="1"/>
    </row>
    <row r="82" spans="1:22" s="3" customFormat="1" x14ac:dyDescent="0.2">
      <c r="A82" s="1"/>
      <c r="B82" s="1"/>
      <c r="C82" s="1"/>
      <c r="D82" s="1"/>
      <c r="E82" s="191"/>
      <c r="F82" s="191"/>
      <c r="G82" s="1"/>
      <c r="H82" s="1"/>
      <c r="I82" s="1"/>
      <c r="J82" s="4"/>
      <c r="K82" s="169"/>
      <c r="L82" s="5"/>
      <c r="M82" s="5"/>
      <c r="U82" s="2"/>
      <c r="V82" s="1"/>
    </row>
    <row r="83" spans="1:22" s="3" customFormat="1" x14ac:dyDescent="0.2">
      <c r="A83" s="1"/>
      <c r="B83" s="1"/>
      <c r="C83" s="1"/>
      <c r="D83" s="1"/>
      <c r="E83" s="191"/>
      <c r="F83" s="191"/>
      <c r="G83" s="1"/>
      <c r="H83" s="1"/>
      <c r="I83" s="1"/>
      <c r="J83" s="4"/>
      <c r="K83" s="169"/>
      <c r="L83" s="5"/>
      <c r="M83" s="5"/>
      <c r="U83" s="2"/>
      <c r="V83" s="1"/>
    </row>
    <row r="84" spans="1:22" s="3" customFormat="1" x14ac:dyDescent="0.2">
      <c r="A84" s="1"/>
      <c r="B84" s="1"/>
      <c r="C84" s="1"/>
      <c r="D84" s="1"/>
      <c r="E84" s="191"/>
      <c r="F84" s="191"/>
      <c r="G84" s="1"/>
      <c r="H84" s="1"/>
      <c r="I84" s="1"/>
      <c r="J84" s="4"/>
      <c r="K84" s="169"/>
      <c r="L84" s="5"/>
      <c r="M84" s="5"/>
      <c r="U84" s="2"/>
      <c r="V84" s="1"/>
    </row>
    <row r="85" spans="1:22" s="3" customFormat="1" x14ac:dyDescent="0.2">
      <c r="A85" s="1"/>
      <c r="B85" s="1"/>
      <c r="C85" s="1"/>
      <c r="D85" s="1"/>
      <c r="E85" s="191"/>
      <c r="F85" s="191"/>
      <c r="G85" s="1"/>
      <c r="H85" s="1"/>
      <c r="I85" s="1"/>
      <c r="J85" s="4"/>
      <c r="K85" s="169"/>
      <c r="L85" s="5"/>
      <c r="M85" s="5"/>
      <c r="U85" s="2"/>
      <c r="V85" s="1"/>
    </row>
    <row r="86" spans="1:22" s="3" customFormat="1" x14ac:dyDescent="0.2">
      <c r="A86" s="1"/>
      <c r="B86" s="1"/>
      <c r="C86" s="1"/>
      <c r="D86" s="1"/>
      <c r="E86" s="191"/>
      <c r="F86" s="191"/>
      <c r="G86" s="1"/>
      <c r="H86" s="1"/>
      <c r="I86" s="1"/>
      <c r="J86" s="4"/>
      <c r="K86" s="169"/>
      <c r="L86" s="5"/>
      <c r="M86" s="5"/>
      <c r="U86" s="2"/>
      <c r="V86" s="1"/>
    </row>
    <row r="87" spans="1:22" s="3" customFormat="1" x14ac:dyDescent="0.2">
      <c r="A87" s="1"/>
      <c r="B87" s="1"/>
      <c r="C87" s="1"/>
      <c r="D87" s="1"/>
      <c r="E87" s="191"/>
      <c r="F87" s="191"/>
      <c r="G87" s="1"/>
      <c r="H87" s="1"/>
      <c r="I87" s="1"/>
      <c r="J87" s="4"/>
      <c r="K87" s="169"/>
      <c r="L87" s="5"/>
      <c r="M87" s="5"/>
      <c r="U87" s="2"/>
      <c r="V87" s="1"/>
    </row>
    <row r="88" spans="1:22" s="3" customFormat="1" x14ac:dyDescent="0.2">
      <c r="A88" s="1"/>
      <c r="B88" s="1"/>
      <c r="C88" s="1"/>
      <c r="D88" s="1"/>
      <c r="E88" s="191"/>
      <c r="F88" s="191"/>
      <c r="G88" s="1"/>
      <c r="H88" s="1"/>
      <c r="I88" s="1"/>
      <c r="J88" s="4"/>
      <c r="K88" s="169"/>
      <c r="L88" s="5"/>
      <c r="M88" s="5"/>
      <c r="U88" s="2"/>
      <c r="V88" s="1"/>
    </row>
    <row r="89" spans="1:22" s="3" customFormat="1" x14ac:dyDescent="0.2">
      <c r="A89" s="1"/>
      <c r="B89" s="1"/>
      <c r="C89" s="1"/>
      <c r="D89" s="1"/>
      <c r="E89" s="191"/>
      <c r="F89" s="191"/>
      <c r="G89" s="1"/>
      <c r="H89" s="1"/>
      <c r="I89" s="1"/>
      <c r="J89" s="4"/>
      <c r="K89" s="169"/>
      <c r="L89" s="5"/>
      <c r="M89" s="5"/>
      <c r="U89" s="2"/>
      <c r="V89" s="1"/>
    </row>
    <row r="90" spans="1:22" s="3" customFormat="1" x14ac:dyDescent="0.2">
      <c r="A90" s="1"/>
      <c r="B90" s="1"/>
      <c r="C90" s="1"/>
      <c r="D90" s="1"/>
      <c r="E90" s="191"/>
      <c r="F90" s="191"/>
      <c r="G90" s="1"/>
      <c r="H90" s="1"/>
      <c r="I90" s="1"/>
      <c r="J90" s="4"/>
      <c r="K90" s="169"/>
      <c r="L90" s="5"/>
      <c r="M90" s="5"/>
      <c r="U90" s="2"/>
      <c r="V90" s="1"/>
    </row>
    <row r="91" spans="1:22" s="3" customFormat="1" x14ac:dyDescent="0.2">
      <c r="A91" s="1"/>
      <c r="B91" s="1"/>
      <c r="C91" s="1"/>
      <c r="D91" s="1"/>
      <c r="E91" s="191"/>
      <c r="F91" s="191"/>
      <c r="G91" s="1"/>
      <c r="H91" s="1"/>
      <c r="I91" s="1"/>
      <c r="J91" s="4"/>
      <c r="K91" s="169"/>
      <c r="L91" s="5"/>
      <c r="M91" s="5"/>
      <c r="U91" s="2"/>
      <c r="V91" s="1"/>
    </row>
    <row r="92" spans="1:22" s="3" customFormat="1" x14ac:dyDescent="0.2">
      <c r="A92" s="1"/>
      <c r="B92" s="1"/>
      <c r="C92" s="1"/>
      <c r="D92" s="1"/>
      <c r="E92" s="191"/>
      <c r="F92" s="191"/>
      <c r="G92" s="1"/>
      <c r="H92" s="1"/>
      <c r="I92" s="1"/>
      <c r="J92" s="4"/>
      <c r="K92" s="169"/>
      <c r="L92" s="5"/>
      <c r="M92" s="5"/>
      <c r="U92" s="2"/>
      <c r="V92" s="1"/>
    </row>
    <row r="93" spans="1:22" s="3" customFormat="1" x14ac:dyDescent="0.2">
      <c r="A93" s="1"/>
      <c r="B93" s="1"/>
      <c r="C93" s="1"/>
      <c r="D93" s="1"/>
      <c r="E93" s="191"/>
      <c r="F93" s="191"/>
      <c r="G93" s="1"/>
      <c r="H93" s="1"/>
      <c r="I93" s="1"/>
      <c r="J93" s="4"/>
      <c r="K93" s="169"/>
      <c r="L93" s="5"/>
      <c r="M93" s="5"/>
      <c r="U93" s="2"/>
      <c r="V93" s="1"/>
    </row>
    <row r="94" spans="1:22" s="3" customFormat="1" x14ac:dyDescent="0.2">
      <c r="A94" s="1"/>
      <c r="B94" s="1"/>
      <c r="C94" s="1"/>
      <c r="D94" s="1"/>
      <c r="E94" s="191"/>
      <c r="F94" s="191"/>
      <c r="G94" s="1"/>
      <c r="H94" s="1"/>
      <c r="I94" s="1"/>
      <c r="J94" s="4"/>
      <c r="K94" s="169"/>
      <c r="L94" s="5"/>
      <c r="M94" s="5"/>
      <c r="U94" s="2"/>
      <c r="V94" s="1"/>
    </row>
    <row r="95" spans="1:22" s="3" customFormat="1" x14ac:dyDescent="0.2">
      <c r="A95" s="1"/>
      <c r="B95" s="1"/>
      <c r="C95" s="1"/>
      <c r="D95" s="1"/>
      <c r="E95" s="191"/>
      <c r="F95" s="191"/>
      <c r="G95" s="1"/>
      <c r="H95" s="1"/>
      <c r="I95" s="1"/>
      <c r="J95" s="4"/>
      <c r="K95" s="169"/>
      <c r="L95" s="5"/>
      <c r="M95" s="5"/>
      <c r="U95" s="2"/>
      <c r="V95" s="1"/>
    </row>
    <row r="96" spans="1:22" s="3" customFormat="1" x14ac:dyDescent="0.2">
      <c r="A96" s="1"/>
      <c r="B96" s="1"/>
      <c r="C96" s="1"/>
      <c r="D96" s="1"/>
      <c r="E96" s="191"/>
      <c r="F96" s="191"/>
      <c r="G96" s="1"/>
      <c r="H96" s="1"/>
      <c r="I96" s="1"/>
      <c r="J96" s="4"/>
      <c r="K96" s="169"/>
      <c r="L96" s="5"/>
      <c r="M96" s="5"/>
      <c r="U96" s="2"/>
      <c r="V96" s="1"/>
    </row>
    <row r="97" spans="1:22" s="3" customFormat="1" x14ac:dyDescent="0.2">
      <c r="A97" s="1"/>
      <c r="B97" s="1"/>
      <c r="C97" s="1"/>
      <c r="D97" s="1"/>
      <c r="E97" s="191"/>
      <c r="F97" s="191"/>
      <c r="G97" s="1"/>
      <c r="H97" s="1"/>
      <c r="I97" s="1"/>
      <c r="J97" s="4"/>
      <c r="K97" s="169"/>
      <c r="L97" s="5"/>
      <c r="M97" s="5"/>
      <c r="U97" s="2"/>
      <c r="V97" s="1"/>
    </row>
    <row r="98" spans="1:22" s="3" customFormat="1" x14ac:dyDescent="0.2">
      <c r="A98" s="1"/>
      <c r="B98" s="1"/>
      <c r="C98" s="1"/>
      <c r="D98" s="1"/>
      <c r="E98" s="191"/>
      <c r="F98" s="191"/>
      <c r="G98" s="1"/>
      <c r="H98" s="1"/>
      <c r="I98" s="1"/>
      <c r="J98" s="4"/>
      <c r="K98" s="169"/>
      <c r="L98" s="5"/>
      <c r="M98" s="5"/>
      <c r="U98" s="2"/>
      <c r="V98" s="1"/>
    </row>
    <row r="99" spans="1:22" s="3" customFormat="1" x14ac:dyDescent="0.2">
      <c r="A99" s="1"/>
      <c r="B99" s="1"/>
      <c r="C99" s="1"/>
      <c r="D99" s="1"/>
      <c r="E99" s="191"/>
      <c r="F99" s="191"/>
      <c r="G99" s="1"/>
      <c r="H99" s="1"/>
      <c r="I99" s="1"/>
      <c r="J99" s="4"/>
      <c r="K99" s="169"/>
      <c r="L99" s="5"/>
      <c r="M99" s="5"/>
      <c r="U99" s="2"/>
      <c r="V99" s="1"/>
    </row>
    <row r="100" spans="1:22" s="3" customFormat="1" x14ac:dyDescent="0.2">
      <c r="A100" s="1"/>
      <c r="B100" s="1"/>
      <c r="C100" s="1"/>
      <c r="D100" s="1"/>
      <c r="E100" s="191"/>
      <c r="F100" s="191"/>
      <c r="G100" s="1"/>
      <c r="H100" s="1"/>
      <c r="I100" s="1"/>
      <c r="J100" s="4"/>
      <c r="K100" s="169"/>
      <c r="L100" s="5"/>
      <c r="M100" s="5"/>
      <c r="U100" s="2"/>
      <c r="V100" s="1"/>
    </row>
    <row r="101" spans="1:22" s="3" customFormat="1" x14ac:dyDescent="0.2">
      <c r="A101" s="1"/>
      <c r="B101" s="1"/>
      <c r="C101" s="1"/>
      <c r="D101" s="1"/>
      <c r="E101" s="191"/>
      <c r="F101" s="191"/>
      <c r="G101" s="1"/>
      <c r="H101" s="1"/>
      <c r="I101" s="1"/>
      <c r="J101" s="4"/>
      <c r="K101" s="169"/>
      <c r="L101" s="5"/>
      <c r="M101" s="5"/>
      <c r="U101" s="2"/>
      <c r="V101" s="1"/>
    </row>
    <row r="102" spans="1:22" s="3" customFormat="1" x14ac:dyDescent="0.2">
      <c r="A102" s="1"/>
      <c r="B102" s="1"/>
      <c r="C102" s="1"/>
      <c r="D102" s="1"/>
      <c r="E102" s="191"/>
      <c r="F102" s="191"/>
      <c r="G102" s="1"/>
      <c r="H102" s="1"/>
      <c r="I102" s="1"/>
      <c r="J102" s="4"/>
      <c r="K102" s="169"/>
      <c r="L102" s="5"/>
      <c r="M102" s="5"/>
      <c r="U102" s="2"/>
      <c r="V102" s="1"/>
    </row>
    <row r="103" spans="1:22" s="3" customFormat="1" x14ac:dyDescent="0.2">
      <c r="A103" s="1"/>
      <c r="B103" s="1"/>
      <c r="C103" s="1"/>
      <c r="D103" s="1"/>
      <c r="E103" s="191"/>
      <c r="F103" s="191"/>
      <c r="G103" s="1"/>
      <c r="H103" s="1"/>
      <c r="I103" s="1"/>
      <c r="J103" s="4"/>
      <c r="K103" s="169"/>
      <c r="L103" s="5"/>
      <c r="M103" s="5"/>
      <c r="U103" s="2"/>
      <c r="V103" s="1"/>
    </row>
    <row r="104" spans="1:22" s="3" customFormat="1" x14ac:dyDescent="0.2">
      <c r="A104" s="1"/>
      <c r="B104" s="1"/>
      <c r="C104" s="1"/>
      <c r="D104" s="1"/>
      <c r="E104" s="191"/>
      <c r="F104" s="191"/>
      <c r="G104" s="1"/>
      <c r="H104" s="1"/>
      <c r="I104" s="1"/>
      <c r="J104" s="4"/>
      <c r="K104" s="169"/>
      <c r="L104" s="5"/>
      <c r="M104" s="5"/>
      <c r="U104" s="2"/>
      <c r="V104" s="1"/>
    </row>
    <row r="105" spans="1:22" s="3" customFormat="1" x14ac:dyDescent="0.2">
      <c r="A105" s="1"/>
      <c r="B105" s="1"/>
      <c r="C105" s="1"/>
      <c r="D105" s="1"/>
      <c r="E105" s="191"/>
      <c r="F105" s="191"/>
      <c r="G105" s="1"/>
      <c r="H105" s="1"/>
      <c r="I105" s="1"/>
      <c r="J105" s="4"/>
      <c r="K105" s="169"/>
      <c r="L105" s="5"/>
      <c r="M105" s="5"/>
      <c r="U105" s="2"/>
      <c r="V105" s="1"/>
    </row>
    <row r="106" spans="1:22" s="3" customFormat="1" x14ac:dyDescent="0.2">
      <c r="A106" s="1"/>
      <c r="B106" s="1"/>
      <c r="C106" s="1"/>
      <c r="D106" s="1"/>
      <c r="E106" s="191"/>
      <c r="F106" s="191"/>
      <c r="G106" s="1"/>
      <c r="H106" s="1"/>
      <c r="I106" s="1"/>
      <c r="J106" s="4"/>
      <c r="K106" s="169"/>
      <c r="L106" s="5"/>
      <c r="M106" s="5"/>
      <c r="U106" s="2"/>
      <c r="V106" s="1"/>
    </row>
    <row r="107" spans="1:22" s="3" customFormat="1" x14ac:dyDescent="0.2">
      <c r="A107" s="1"/>
      <c r="B107" s="1"/>
      <c r="C107" s="1"/>
      <c r="D107" s="1"/>
      <c r="E107" s="191"/>
      <c r="F107" s="191"/>
      <c r="G107" s="1"/>
      <c r="H107" s="1"/>
      <c r="I107" s="1"/>
      <c r="J107" s="4"/>
      <c r="K107" s="169"/>
      <c r="L107" s="5"/>
      <c r="M107" s="5"/>
      <c r="U107" s="2"/>
      <c r="V107" s="1"/>
    </row>
    <row r="108" spans="1:22" s="3" customFormat="1" x14ac:dyDescent="0.2">
      <c r="A108" s="1"/>
      <c r="B108" s="1"/>
      <c r="C108" s="1"/>
      <c r="D108" s="1"/>
      <c r="E108" s="191"/>
      <c r="F108" s="191"/>
      <c r="G108" s="1"/>
      <c r="H108" s="1"/>
      <c r="I108" s="1"/>
      <c r="J108" s="4"/>
      <c r="K108" s="169"/>
      <c r="L108" s="5"/>
      <c r="M108" s="5"/>
      <c r="U108" s="2"/>
      <c r="V108" s="1"/>
    </row>
  </sheetData>
  <mergeCells count="61">
    <mergeCell ref="A5:T5"/>
    <mergeCell ref="A6:A7"/>
    <mergeCell ref="B6:B7"/>
    <mergeCell ref="C6:C7"/>
    <mergeCell ref="D6:D7"/>
    <mergeCell ref="E6:E7"/>
    <mergeCell ref="G6:G7"/>
    <mergeCell ref="H6:H7"/>
    <mergeCell ref="I6:I7"/>
    <mergeCell ref="J6:J7"/>
    <mergeCell ref="T6:T7"/>
    <mergeCell ref="F6:F7"/>
    <mergeCell ref="P6:P7"/>
    <mergeCell ref="Q6:Q7"/>
    <mergeCell ref="R6:R7"/>
    <mergeCell ref="S6:S7"/>
    <mergeCell ref="O19:O21"/>
    <mergeCell ref="U6:U7"/>
    <mergeCell ref="A9:A12"/>
    <mergeCell ref="B9:B12"/>
    <mergeCell ref="C9:C12"/>
    <mergeCell ref="D9:D12"/>
    <mergeCell ref="G9:G12"/>
    <mergeCell ref="H9:H12"/>
    <mergeCell ref="K9:K12"/>
    <mergeCell ref="L9:L12"/>
    <mergeCell ref="K6:K7"/>
    <mergeCell ref="L6:L7"/>
    <mergeCell ref="M6:M7"/>
    <mergeCell ref="N6:N7"/>
    <mergeCell ref="O6:O7"/>
    <mergeCell ref="N9:N12"/>
    <mergeCell ref="O9:O12"/>
    <mergeCell ref="A13:A16"/>
    <mergeCell ref="B13:B16"/>
    <mergeCell ref="C13:C16"/>
    <mergeCell ref="D13:D16"/>
    <mergeCell ref="G13:G16"/>
    <mergeCell ref="H13:H16"/>
    <mergeCell ref="K13:K16"/>
    <mergeCell ref="I9:I12"/>
    <mergeCell ref="J9:J12"/>
    <mergeCell ref="I13:I16"/>
    <mergeCell ref="J13:J16"/>
    <mergeCell ref="O13:O16"/>
    <mergeCell ref="M9:M12"/>
    <mergeCell ref="L13:L16"/>
    <mergeCell ref="M13:M16"/>
    <mergeCell ref="A19:A21"/>
    <mergeCell ref="B19:B21"/>
    <mergeCell ref="C19:C21"/>
    <mergeCell ref="D19:D21"/>
    <mergeCell ref="G19:G21"/>
    <mergeCell ref="N13:N16"/>
    <mergeCell ref="H19:H21"/>
    <mergeCell ref="K19:K21"/>
    <mergeCell ref="L19:L21"/>
    <mergeCell ref="M19:M21"/>
    <mergeCell ref="N19:N21"/>
    <mergeCell ref="I19:I21"/>
    <mergeCell ref="J19:J21"/>
  </mergeCells>
  <printOptions horizontalCentered="1"/>
  <pageMargins left="0.39370078740157483" right="0.39370078740157483" top="0.27559055118110237" bottom="0.27559055118110237" header="0.27559055118110237" footer="0.39370078740157483"/>
  <pageSetup paperSize="9" scale="50" firstPageNumber="115" fitToHeight="0" orientation="landscape" cellComments="asDisplayed" useFirstPageNumber="1" r:id="rId1"/>
  <headerFooter alignWithMargins="0">
    <oddFooter>&amp;L&amp;"Arial,Kurzíva"Zastupitelstvo Olomouckého kraje 18-12-2017
6. - Rozpočet Olomouckého kraje 2018 - návrh rozpočtu
Příloha č. 5b) Projekty spolufinancované z evropských fondů a národních fondů&amp;R&amp;"Arial,Kurzíva"&amp;12Strana &amp;P (celkem 171)</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X109"/>
  <sheetViews>
    <sheetView showGridLines="0" view="pageBreakPreview" zoomScale="80" zoomScaleNormal="63" zoomScaleSheetLayoutView="80" workbookViewId="0">
      <pane ySplit="7" topLeftCell="A8" activePane="bottomLeft" state="frozenSplit"/>
      <selection pane="bottomLeft"/>
    </sheetView>
  </sheetViews>
  <sheetFormatPr defaultColWidth="9.140625" defaultRowHeight="12.75" outlineLevelCol="1" x14ac:dyDescent="0.2"/>
  <cols>
    <col min="1" max="1" width="5.42578125" style="1" customWidth="1"/>
    <col min="2" max="2" width="5.7109375" style="1" hidden="1" customWidth="1"/>
    <col min="3" max="3" width="7.7109375" style="1" hidden="1" customWidth="1" outlineLevel="1"/>
    <col min="4" max="4" width="7.28515625" style="1" hidden="1" customWidth="1" outlineLevel="1"/>
    <col min="5" max="5" width="7.28515625" style="1" customWidth="1" outlineLevel="1"/>
    <col min="6" max="6" width="17.85546875" style="1" hidden="1" customWidth="1" outlineLevel="1"/>
    <col min="7" max="7" width="59.140625" style="1" customWidth="1" collapsed="1"/>
    <col min="8" max="8" width="42.42578125" style="1" customWidth="1"/>
    <col min="9" max="9" width="7.140625" style="1" customWidth="1"/>
    <col min="10" max="10" width="14.7109375" style="4" customWidth="1"/>
    <col min="11" max="11" width="15" style="3" customWidth="1"/>
    <col min="12" max="13" width="13.5703125" style="3" customWidth="1"/>
    <col min="14" max="14" width="13.7109375" style="3" customWidth="1"/>
    <col min="15" max="15" width="14.7109375" style="3" customWidth="1"/>
    <col min="16" max="16" width="12.85546875" style="3" customWidth="1"/>
    <col min="17" max="17" width="16.7109375" style="3" customWidth="1"/>
    <col min="18" max="19" width="13.140625" style="3" hidden="1" customWidth="1"/>
    <col min="20" max="20" width="14.85546875" style="3" customWidth="1"/>
    <col min="21" max="22" width="14.85546875" style="3" hidden="1" customWidth="1"/>
    <col min="23" max="23" width="14.42578125" style="3" customWidth="1"/>
    <col min="24" max="24" width="25" style="2" hidden="1" customWidth="1"/>
    <col min="25" max="26" width="9.140625" style="1"/>
    <col min="27" max="27" width="15.42578125" style="1" customWidth="1"/>
    <col min="28" max="16384" width="9.140625" style="1"/>
  </cols>
  <sheetData>
    <row r="1" spans="1:24" ht="18" x14ac:dyDescent="0.25">
      <c r="A1" s="164" t="s">
        <v>326</v>
      </c>
      <c r="B1" s="165"/>
      <c r="C1" s="165"/>
      <c r="D1" s="165"/>
      <c r="E1" s="165"/>
      <c r="F1" s="166"/>
      <c r="G1" s="167"/>
      <c r="H1" s="168"/>
      <c r="I1" s="165"/>
      <c r="K1" s="169"/>
      <c r="N1" s="170"/>
      <c r="O1" s="170"/>
      <c r="Q1" s="170"/>
      <c r="R1" s="170"/>
      <c r="S1" s="170"/>
      <c r="T1" s="38"/>
      <c r="U1" s="35"/>
      <c r="V1" s="1"/>
      <c r="W1" s="1"/>
      <c r="X1" s="1"/>
    </row>
    <row r="2" spans="1:24" ht="15.75" x14ac:dyDescent="0.25">
      <c r="A2" s="253" t="s">
        <v>274</v>
      </c>
      <c r="B2" s="171"/>
      <c r="D2" s="171"/>
      <c r="E2" s="171"/>
      <c r="F2" s="172"/>
      <c r="G2" s="252" t="s">
        <v>276</v>
      </c>
      <c r="H2" s="173" t="s">
        <v>325</v>
      </c>
      <c r="I2" s="175"/>
      <c r="K2" s="169"/>
      <c r="N2" s="37"/>
      <c r="O2" s="37"/>
      <c r="Q2" s="37"/>
      <c r="R2" s="37"/>
      <c r="S2" s="37"/>
      <c r="T2" s="36"/>
      <c r="U2" s="35"/>
      <c r="V2" s="1"/>
      <c r="W2" s="1"/>
      <c r="X2" s="1"/>
    </row>
    <row r="3" spans="1:24" ht="15.75" x14ac:dyDescent="0.25">
      <c r="A3" s="124"/>
      <c r="B3" s="171"/>
      <c r="D3" s="171"/>
      <c r="E3" s="171"/>
      <c r="F3" s="172"/>
      <c r="G3" s="176" t="s">
        <v>20</v>
      </c>
      <c r="H3" s="174"/>
      <c r="I3" s="175"/>
      <c r="K3" s="169"/>
      <c r="N3" s="37"/>
      <c r="O3" s="37"/>
      <c r="Q3" s="37"/>
      <c r="R3" s="37"/>
      <c r="S3" s="37"/>
      <c r="T3" s="36"/>
      <c r="U3" s="35"/>
      <c r="V3" s="1"/>
      <c r="W3" s="1"/>
      <c r="X3" s="1"/>
    </row>
    <row r="4" spans="1:24" ht="17.25" customHeight="1" x14ac:dyDescent="0.2">
      <c r="A4" s="89"/>
      <c r="B4" s="89"/>
      <c r="C4" s="89"/>
      <c r="D4" s="89"/>
      <c r="E4" s="89"/>
      <c r="F4" s="89"/>
      <c r="G4" s="89"/>
      <c r="H4" s="89"/>
      <c r="I4" s="89"/>
      <c r="J4" s="89"/>
      <c r="K4" s="89"/>
      <c r="L4" s="90"/>
      <c r="M4" s="89"/>
      <c r="N4" s="90"/>
      <c r="O4" s="89"/>
      <c r="P4" s="89"/>
      <c r="Q4" s="89"/>
      <c r="R4" s="89"/>
      <c r="S4" s="89"/>
      <c r="T4" s="89"/>
      <c r="U4" s="89"/>
      <c r="V4" s="89"/>
      <c r="W4" s="91" t="s">
        <v>72</v>
      </c>
      <c r="X4" s="91"/>
    </row>
    <row r="5" spans="1:24" ht="25.5" customHeight="1" x14ac:dyDescent="0.2">
      <c r="A5" s="358" t="s">
        <v>384</v>
      </c>
      <c r="B5" s="359"/>
      <c r="C5" s="359"/>
      <c r="D5" s="359"/>
      <c r="E5" s="359"/>
      <c r="F5" s="359"/>
      <c r="G5" s="359"/>
      <c r="H5" s="359"/>
      <c r="I5" s="359"/>
      <c r="J5" s="359"/>
      <c r="K5" s="359"/>
      <c r="L5" s="359"/>
      <c r="M5" s="359"/>
      <c r="N5" s="359"/>
      <c r="O5" s="359"/>
      <c r="P5" s="359"/>
      <c r="Q5" s="359"/>
      <c r="R5" s="359"/>
      <c r="S5" s="359"/>
      <c r="T5" s="359"/>
      <c r="U5" s="359"/>
      <c r="V5" s="359"/>
      <c r="W5" s="359"/>
      <c r="X5" s="312"/>
    </row>
    <row r="6" spans="1:24" ht="25.5" customHeight="1" x14ac:dyDescent="0.2">
      <c r="A6" s="360" t="s">
        <v>19</v>
      </c>
      <c r="B6" s="360" t="s">
        <v>18</v>
      </c>
      <c r="C6" s="361" t="s">
        <v>16</v>
      </c>
      <c r="D6" s="361" t="s">
        <v>15</v>
      </c>
      <c r="E6" s="362" t="s">
        <v>253</v>
      </c>
      <c r="F6" s="361" t="s">
        <v>17</v>
      </c>
      <c r="G6" s="361" t="s">
        <v>297</v>
      </c>
      <c r="H6" s="350" t="s">
        <v>13</v>
      </c>
      <c r="I6" s="364" t="s">
        <v>12</v>
      </c>
      <c r="J6" s="350" t="s">
        <v>11</v>
      </c>
      <c r="K6" s="350" t="s">
        <v>10</v>
      </c>
      <c r="L6" s="351" t="s">
        <v>9</v>
      </c>
      <c r="M6" s="351" t="s">
        <v>8</v>
      </c>
      <c r="N6" s="350" t="s">
        <v>7</v>
      </c>
      <c r="O6" s="353" t="s">
        <v>155</v>
      </c>
      <c r="P6" s="354" t="s">
        <v>5</v>
      </c>
      <c r="Q6" s="354" t="s">
        <v>225</v>
      </c>
      <c r="R6" s="334"/>
      <c r="S6" s="334"/>
      <c r="T6" s="356" t="s">
        <v>431</v>
      </c>
      <c r="U6" s="332"/>
      <c r="V6" s="333"/>
      <c r="W6" s="353" t="s">
        <v>167</v>
      </c>
      <c r="X6" s="349" t="s">
        <v>6</v>
      </c>
    </row>
    <row r="7" spans="1:24" ht="58.7" customHeight="1" x14ac:dyDescent="0.2">
      <c r="A7" s="360"/>
      <c r="B7" s="360"/>
      <c r="C7" s="361"/>
      <c r="D7" s="361"/>
      <c r="E7" s="363"/>
      <c r="F7" s="361"/>
      <c r="G7" s="361"/>
      <c r="H7" s="350"/>
      <c r="I7" s="364"/>
      <c r="J7" s="350"/>
      <c r="K7" s="350"/>
      <c r="L7" s="352"/>
      <c r="M7" s="352"/>
      <c r="N7" s="350"/>
      <c r="O7" s="353"/>
      <c r="P7" s="355"/>
      <c r="Q7" s="355"/>
      <c r="R7" s="224" t="s">
        <v>163</v>
      </c>
      <c r="S7" s="224" t="s">
        <v>164</v>
      </c>
      <c r="T7" s="357"/>
      <c r="U7" s="224" t="s">
        <v>177</v>
      </c>
      <c r="V7" s="224" t="s">
        <v>176</v>
      </c>
      <c r="W7" s="353"/>
      <c r="X7" s="349"/>
    </row>
    <row r="8" spans="1:24" s="30" customFormat="1" ht="25.5" customHeight="1" x14ac:dyDescent="0.3">
      <c r="A8" s="244" t="s">
        <v>300</v>
      </c>
      <c r="B8" s="245"/>
      <c r="C8" s="245"/>
      <c r="D8" s="245"/>
      <c r="E8" s="245"/>
      <c r="F8" s="245"/>
      <c r="G8" s="245"/>
      <c r="H8" s="245"/>
      <c r="I8" s="245"/>
      <c r="J8" s="245"/>
      <c r="K8" s="95">
        <f>SUM(K9:K25)</f>
        <v>64193</v>
      </c>
      <c r="L8" s="95">
        <f t="shared" ref="L8:W8" si="0">SUM(L9:L25)</f>
        <v>57775</v>
      </c>
      <c r="M8" s="95">
        <f t="shared" si="0"/>
        <v>6418</v>
      </c>
      <c r="N8" s="95"/>
      <c r="O8" s="95">
        <f t="shared" si="0"/>
        <v>0</v>
      </c>
      <c r="P8" s="95">
        <f t="shared" si="0"/>
        <v>64193</v>
      </c>
      <c r="Q8" s="95">
        <f t="shared" si="0"/>
        <v>57775</v>
      </c>
      <c r="R8" s="95">
        <f t="shared" si="0"/>
        <v>0</v>
      </c>
      <c r="S8" s="95">
        <f t="shared" si="0"/>
        <v>0</v>
      </c>
      <c r="T8" s="95">
        <f t="shared" si="0"/>
        <v>6418</v>
      </c>
      <c r="U8" s="95">
        <f t="shared" si="0"/>
        <v>2943</v>
      </c>
      <c r="V8" s="95">
        <f t="shared" si="0"/>
        <v>0</v>
      </c>
      <c r="W8" s="95">
        <f t="shared" si="0"/>
        <v>0</v>
      </c>
      <c r="X8" s="54"/>
    </row>
    <row r="9" spans="1:24" ht="63" x14ac:dyDescent="0.2">
      <c r="A9" s="243">
        <v>1</v>
      </c>
      <c r="B9" s="247" t="s">
        <v>29</v>
      </c>
      <c r="C9" s="247">
        <v>3121</v>
      </c>
      <c r="D9" s="247">
        <v>6351</v>
      </c>
      <c r="E9" s="247">
        <v>63</v>
      </c>
      <c r="F9" s="248">
        <v>66010001104</v>
      </c>
      <c r="G9" s="327" t="s">
        <v>301</v>
      </c>
      <c r="H9" s="289" t="s">
        <v>205</v>
      </c>
      <c r="I9" s="45"/>
      <c r="J9" s="292" t="s">
        <v>2</v>
      </c>
      <c r="K9" s="250">
        <v>3159</v>
      </c>
      <c r="L9" s="250">
        <v>2843</v>
      </c>
      <c r="M9" s="250">
        <v>316</v>
      </c>
      <c r="N9" s="48">
        <v>2018</v>
      </c>
      <c r="O9" s="40">
        <v>0</v>
      </c>
      <c r="P9" s="256">
        <f t="shared" ref="P9:P25" si="1">Q9+T9</f>
        <v>3159</v>
      </c>
      <c r="Q9" s="40">
        <v>2843</v>
      </c>
      <c r="R9" s="40"/>
      <c r="S9" s="40"/>
      <c r="T9" s="249">
        <v>316</v>
      </c>
      <c r="U9" s="249">
        <v>100</v>
      </c>
      <c r="V9" s="249">
        <v>0</v>
      </c>
      <c r="W9" s="249">
        <f t="shared" ref="W9:W24" si="2">K9-O9-P9</f>
        <v>0</v>
      </c>
      <c r="X9" s="27" t="s">
        <v>298</v>
      </c>
    </row>
    <row r="10" spans="1:24" s="26" customFormat="1" ht="107.25" customHeight="1" x14ac:dyDescent="0.2">
      <c r="A10" s="247">
        <v>2</v>
      </c>
      <c r="B10" s="243" t="s">
        <v>26</v>
      </c>
      <c r="C10" s="243">
        <v>3127</v>
      </c>
      <c r="D10" s="243">
        <v>6351</v>
      </c>
      <c r="E10" s="243">
        <v>63</v>
      </c>
      <c r="F10" s="248">
        <v>66010001133</v>
      </c>
      <c r="G10" s="328" t="s">
        <v>302</v>
      </c>
      <c r="H10" s="289" t="s">
        <v>205</v>
      </c>
      <c r="I10" s="28"/>
      <c r="J10" s="292" t="s">
        <v>2</v>
      </c>
      <c r="K10" s="246">
        <v>4702</v>
      </c>
      <c r="L10" s="246">
        <v>4232</v>
      </c>
      <c r="M10" s="246">
        <v>470</v>
      </c>
      <c r="N10" s="48">
        <v>2018</v>
      </c>
      <c r="O10" s="40">
        <v>0</v>
      </c>
      <c r="P10" s="256">
        <f t="shared" si="1"/>
        <v>4702</v>
      </c>
      <c r="Q10" s="40">
        <v>4232</v>
      </c>
      <c r="R10" s="40"/>
      <c r="S10" s="40"/>
      <c r="T10" s="249">
        <v>470</v>
      </c>
      <c r="U10" s="249">
        <v>471</v>
      </c>
      <c r="V10" s="249">
        <v>0</v>
      </c>
      <c r="W10" s="249">
        <f t="shared" si="2"/>
        <v>0</v>
      </c>
      <c r="X10" s="27" t="s">
        <v>298</v>
      </c>
    </row>
    <row r="11" spans="1:24" s="26" customFormat="1" ht="63" x14ac:dyDescent="0.2">
      <c r="A11" s="247">
        <v>3</v>
      </c>
      <c r="B11" s="243" t="s">
        <v>26</v>
      </c>
      <c r="C11" s="243">
        <v>3127</v>
      </c>
      <c r="D11" s="243">
        <v>6351</v>
      </c>
      <c r="E11" s="243">
        <v>63</v>
      </c>
      <c r="F11" s="248">
        <v>66010001216</v>
      </c>
      <c r="G11" s="329" t="s">
        <v>303</v>
      </c>
      <c r="H11" s="289" t="s">
        <v>205</v>
      </c>
      <c r="I11" s="28"/>
      <c r="J11" s="292" t="s">
        <v>2</v>
      </c>
      <c r="K11" s="246">
        <v>3564</v>
      </c>
      <c r="L11" s="246">
        <v>3208</v>
      </c>
      <c r="M11" s="246">
        <v>356</v>
      </c>
      <c r="N11" s="48">
        <v>2018</v>
      </c>
      <c r="O11" s="40">
        <v>0</v>
      </c>
      <c r="P11" s="256">
        <f t="shared" si="1"/>
        <v>3564</v>
      </c>
      <c r="Q11" s="40">
        <v>3208</v>
      </c>
      <c r="R11" s="40"/>
      <c r="S11" s="40"/>
      <c r="T11" s="249">
        <v>356</v>
      </c>
      <c r="U11" s="249">
        <v>100</v>
      </c>
      <c r="V11" s="249">
        <v>0</v>
      </c>
      <c r="W11" s="249">
        <f t="shared" si="2"/>
        <v>0</v>
      </c>
      <c r="X11" s="27" t="s">
        <v>298</v>
      </c>
    </row>
    <row r="12" spans="1:24" s="26" customFormat="1" ht="108.75" customHeight="1" x14ac:dyDescent="0.2">
      <c r="A12" s="313">
        <v>4</v>
      </c>
      <c r="B12" s="243" t="s">
        <v>33</v>
      </c>
      <c r="C12" s="243">
        <v>3127</v>
      </c>
      <c r="D12" s="243">
        <v>6351</v>
      </c>
      <c r="E12" s="243">
        <v>63</v>
      </c>
      <c r="F12" s="248">
        <v>66010001142</v>
      </c>
      <c r="G12" s="329" t="s">
        <v>304</v>
      </c>
      <c r="H12" s="289" t="s">
        <v>205</v>
      </c>
      <c r="I12" s="28"/>
      <c r="J12" s="292" t="s">
        <v>2</v>
      </c>
      <c r="K12" s="246">
        <v>4850</v>
      </c>
      <c r="L12" s="246">
        <v>4365</v>
      </c>
      <c r="M12" s="246">
        <v>485</v>
      </c>
      <c r="N12" s="48">
        <v>2018</v>
      </c>
      <c r="O12" s="40">
        <v>0</v>
      </c>
      <c r="P12" s="256">
        <f t="shared" si="1"/>
        <v>4850</v>
      </c>
      <c r="Q12" s="40">
        <v>4365</v>
      </c>
      <c r="R12" s="40"/>
      <c r="S12" s="40"/>
      <c r="T12" s="249">
        <v>485</v>
      </c>
      <c r="U12" s="249">
        <v>100</v>
      </c>
      <c r="V12" s="249">
        <v>0</v>
      </c>
      <c r="W12" s="249">
        <f t="shared" si="2"/>
        <v>0</v>
      </c>
      <c r="X12" s="27" t="s">
        <v>298</v>
      </c>
    </row>
    <row r="13" spans="1:24" s="26" customFormat="1" ht="82.5" customHeight="1" x14ac:dyDescent="0.2">
      <c r="A13" s="314">
        <v>5</v>
      </c>
      <c r="B13" s="243" t="s">
        <v>29</v>
      </c>
      <c r="C13" s="243">
        <v>3127</v>
      </c>
      <c r="D13" s="243">
        <v>6351</v>
      </c>
      <c r="E13" s="243">
        <v>63</v>
      </c>
      <c r="F13" s="248">
        <v>66010001205</v>
      </c>
      <c r="G13" s="330" t="s">
        <v>305</v>
      </c>
      <c r="H13" s="289" t="s">
        <v>205</v>
      </c>
      <c r="I13" s="28"/>
      <c r="J13" s="292" t="s">
        <v>2</v>
      </c>
      <c r="K13" s="246">
        <v>3730</v>
      </c>
      <c r="L13" s="246">
        <v>3357</v>
      </c>
      <c r="M13" s="246">
        <v>373</v>
      </c>
      <c r="N13" s="48">
        <v>2018</v>
      </c>
      <c r="O13" s="40">
        <v>0</v>
      </c>
      <c r="P13" s="256">
        <f t="shared" si="1"/>
        <v>3730</v>
      </c>
      <c r="Q13" s="40">
        <v>3357</v>
      </c>
      <c r="R13" s="40"/>
      <c r="S13" s="40"/>
      <c r="T13" s="249">
        <v>373</v>
      </c>
      <c r="U13" s="249">
        <v>100</v>
      </c>
      <c r="V13" s="249">
        <v>0</v>
      </c>
      <c r="W13" s="249">
        <f t="shared" si="2"/>
        <v>0</v>
      </c>
      <c r="X13" s="27" t="s">
        <v>298</v>
      </c>
    </row>
    <row r="14" spans="1:24" s="26" customFormat="1" ht="82.5" customHeight="1" x14ac:dyDescent="0.2">
      <c r="A14" s="314">
        <v>6</v>
      </c>
      <c r="B14" s="286" t="s">
        <v>29</v>
      </c>
      <c r="C14" s="286">
        <v>3127</v>
      </c>
      <c r="D14" s="286">
        <v>6351</v>
      </c>
      <c r="E14" s="286">
        <v>63</v>
      </c>
      <c r="F14" s="288">
        <v>66010001208</v>
      </c>
      <c r="G14" s="330" t="s">
        <v>306</v>
      </c>
      <c r="H14" s="289" t="s">
        <v>205</v>
      </c>
      <c r="I14" s="28"/>
      <c r="J14" s="28" t="s">
        <v>2</v>
      </c>
      <c r="K14" s="285">
        <v>3094</v>
      </c>
      <c r="L14" s="285">
        <v>2785</v>
      </c>
      <c r="M14" s="285">
        <v>309</v>
      </c>
      <c r="N14" s="48">
        <v>2018</v>
      </c>
      <c r="O14" s="40">
        <v>0</v>
      </c>
      <c r="P14" s="290">
        <f t="shared" si="1"/>
        <v>3094</v>
      </c>
      <c r="Q14" s="40">
        <v>2785</v>
      </c>
      <c r="R14" s="40"/>
      <c r="S14" s="40"/>
      <c r="T14" s="291">
        <v>309</v>
      </c>
      <c r="U14" s="291"/>
      <c r="V14" s="291"/>
      <c r="W14" s="291">
        <f t="shared" si="2"/>
        <v>0</v>
      </c>
      <c r="X14" s="27" t="s">
        <v>298</v>
      </c>
    </row>
    <row r="15" spans="1:24" s="26" customFormat="1" ht="82.5" customHeight="1" x14ac:dyDescent="0.2">
      <c r="A15" s="313">
        <v>7</v>
      </c>
      <c r="B15" s="243" t="s">
        <v>30</v>
      </c>
      <c r="C15" s="243">
        <v>3127</v>
      </c>
      <c r="D15" s="243">
        <v>6351</v>
      </c>
      <c r="E15" s="243">
        <v>63</v>
      </c>
      <c r="F15" s="248">
        <v>66010001136</v>
      </c>
      <c r="G15" s="330" t="s">
        <v>307</v>
      </c>
      <c r="H15" s="289" t="s">
        <v>205</v>
      </c>
      <c r="I15" s="28"/>
      <c r="J15" s="292" t="s">
        <v>2</v>
      </c>
      <c r="K15" s="246">
        <v>3483</v>
      </c>
      <c r="L15" s="246">
        <v>3135</v>
      </c>
      <c r="M15" s="246">
        <v>348</v>
      </c>
      <c r="N15" s="48">
        <v>2018</v>
      </c>
      <c r="O15" s="40">
        <v>0</v>
      </c>
      <c r="P15" s="256">
        <f t="shared" si="1"/>
        <v>3483</v>
      </c>
      <c r="Q15" s="40">
        <v>3135</v>
      </c>
      <c r="R15" s="40"/>
      <c r="S15" s="40"/>
      <c r="T15" s="249">
        <v>348</v>
      </c>
      <c r="U15" s="249"/>
      <c r="V15" s="249"/>
      <c r="W15" s="249">
        <f t="shared" si="2"/>
        <v>0</v>
      </c>
      <c r="X15" s="27" t="s">
        <v>298</v>
      </c>
    </row>
    <row r="16" spans="1:24" s="26" customFormat="1" ht="126" x14ac:dyDescent="0.2">
      <c r="A16" s="314">
        <v>8</v>
      </c>
      <c r="B16" s="243" t="s">
        <v>61</v>
      </c>
      <c r="C16" s="243">
        <v>3127</v>
      </c>
      <c r="D16" s="243">
        <v>6351</v>
      </c>
      <c r="E16" s="243">
        <v>63</v>
      </c>
      <c r="F16" s="248">
        <v>66010001127</v>
      </c>
      <c r="G16" s="330" t="s">
        <v>308</v>
      </c>
      <c r="H16" s="289" t="s">
        <v>205</v>
      </c>
      <c r="I16" s="28"/>
      <c r="J16" s="292" t="s">
        <v>2</v>
      </c>
      <c r="K16" s="246">
        <v>7571</v>
      </c>
      <c r="L16" s="246">
        <v>6814</v>
      </c>
      <c r="M16" s="246">
        <v>757</v>
      </c>
      <c r="N16" s="48">
        <v>2018</v>
      </c>
      <c r="O16" s="40">
        <v>0</v>
      </c>
      <c r="P16" s="256">
        <f t="shared" si="1"/>
        <v>7571</v>
      </c>
      <c r="Q16" s="40">
        <v>6814</v>
      </c>
      <c r="R16" s="40"/>
      <c r="S16" s="40"/>
      <c r="T16" s="249">
        <v>757</v>
      </c>
      <c r="U16" s="249"/>
      <c r="V16" s="249"/>
      <c r="W16" s="249">
        <f t="shared" si="2"/>
        <v>0</v>
      </c>
      <c r="X16" s="27" t="s">
        <v>298</v>
      </c>
    </row>
    <row r="17" spans="1:24" s="26" customFormat="1" ht="82.5" customHeight="1" x14ac:dyDescent="0.2">
      <c r="A17" s="314">
        <v>9</v>
      </c>
      <c r="B17" s="243" t="s">
        <v>29</v>
      </c>
      <c r="C17" s="243">
        <v>3127</v>
      </c>
      <c r="D17" s="243">
        <v>6351</v>
      </c>
      <c r="E17" s="243">
        <v>63</v>
      </c>
      <c r="F17" s="248">
        <v>66010001204</v>
      </c>
      <c r="G17" s="330" t="s">
        <v>309</v>
      </c>
      <c r="H17" s="289" t="s">
        <v>205</v>
      </c>
      <c r="I17" s="28"/>
      <c r="J17" s="292" t="s">
        <v>2</v>
      </c>
      <c r="K17" s="246">
        <v>2017</v>
      </c>
      <c r="L17" s="246">
        <v>1815</v>
      </c>
      <c r="M17" s="246">
        <v>202</v>
      </c>
      <c r="N17" s="48">
        <v>2018</v>
      </c>
      <c r="O17" s="40">
        <v>0</v>
      </c>
      <c r="P17" s="256">
        <f t="shared" si="1"/>
        <v>2017</v>
      </c>
      <c r="Q17" s="40">
        <v>1815</v>
      </c>
      <c r="R17" s="40"/>
      <c r="S17" s="40"/>
      <c r="T17" s="249">
        <v>202</v>
      </c>
      <c r="U17" s="249"/>
      <c r="V17" s="249"/>
      <c r="W17" s="249">
        <f t="shared" si="2"/>
        <v>0</v>
      </c>
      <c r="X17" s="27" t="s">
        <v>298</v>
      </c>
    </row>
    <row r="18" spans="1:24" s="26" customFormat="1" ht="82.5" customHeight="1" x14ac:dyDescent="0.2">
      <c r="A18" s="313">
        <v>10</v>
      </c>
      <c r="B18" s="243" t="s">
        <v>26</v>
      </c>
      <c r="C18" s="243">
        <v>3127</v>
      </c>
      <c r="D18" s="243">
        <v>6351</v>
      </c>
      <c r="E18" s="243">
        <v>63</v>
      </c>
      <c r="F18" s="248">
        <v>66010001128</v>
      </c>
      <c r="G18" s="330" t="s">
        <v>310</v>
      </c>
      <c r="H18" s="289" t="s">
        <v>205</v>
      </c>
      <c r="I18" s="28"/>
      <c r="J18" s="292" t="s">
        <v>2</v>
      </c>
      <c r="K18" s="246">
        <v>2630</v>
      </c>
      <c r="L18" s="246">
        <v>2367</v>
      </c>
      <c r="M18" s="246">
        <v>263</v>
      </c>
      <c r="N18" s="48">
        <v>2018</v>
      </c>
      <c r="O18" s="40">
        <v>0</v>
      </c>
      <c r="P18" s="256">
        <f t="shared" si="1"/>
        <v>2630</v>
      </c>
      <c r="Q18" s="40">
        <v>2367</v>
      </c>
      <c r="R18" s="40"/>
      <c r="S18" s="40"/>
      <c r="T18" s="249">
        <v>263</v>
      </c>
      <c r="U18" s="249"/>
      <c r="V18" s="249"/>
      <c r="W18" s="249">
        <f t="shared" si="2"/>
        <v>0</v>
      </c>
      <c r="X18" s="27" t="s">
        <v>298</v>
      </c>
    </row>
    <row r="19" spans="1:24" s="26" customFormat="1" ht="82.5" customHeight="1" x14ac:dyDescent="0.2">
      <c r="A19" s="314">
        <v>11</v>
      </c>
      <c r="B19" s="243" t="s">
        <v>26</v>
      </c>
      <c r="C19" s="243">
        <v>3121</v>
      </c>
      <c r="D19" s="243">
        <v>6351</v>
      </c>
      <c r="E19" s="243">
        <v>63</v>
      </c>
      <c r="F19" s="248">
        <v>66010001108</v>
      </c>
      <c r="G19" s="330" t="s">
        <v>311</v>
      </c>
      <c r="H19" s="289" t="s">
        <v>205</v>
      </c>
      <c r="I19" s="28"/>
      <c r="J19" s="292" t="s">
        <v>2</v>
      </c>
      <c r="K19" s="246">
        <v>4451</v>
      </c>
      <c r="L19" s="246">
        <v>4006</v>
      </c>
      <c r="M19" s="246">
        <v>445</v>
      </c>
      <c r="N19" s="48">
        <v>2018</v>
      </c>
      <c r="O19" s="40">
        <v>0</v>
      </c>
      <c r="P19" s="256">
        <f t="shared" si="1"/>
        <v>4451</v>
      </c>
      <c r="Q19" s="40">
        <v>4006</v>
      </c>
      <c r="R19" s="40"/>
      <c r="S19" s="40"/>
      <c r="T19" s="249">
        <v>445</v>
      </c>
      <c r="U19" s="249"/>
      <c r="V19" s="249"/>
      <c r="W19" s="249">
        <f t="shared" si="2"/>
        <v>0</v>
      </c>
      <c r="X19" s="27" t="s">
        <v>298</v>
      </c>
    </row>
    <row r="20" spans="1:24" s="26" customFormat="1" ht="82.5" customHeight="1" x14ac:dyDescent="0.2">
      <c r="A20" s="314">
        <v>12</v>
      </c>
      <c r="B20" s="243" t="s">
        <v>29</v>
      </c>
      <c r="C20" s="243">
        <v>3127</v>
      </c>
      <c r="D20" s="243">
        <v>6351</v>
      </c>
      <c r="E20" s="243">
        <v>63</v>
      </c>
      <c r="F20" s="248">
        <v>66010001206</v>
      </c>
      <c r="G20" s="330" t="s">
        <v>380</v>
      </c>
      <c r="H20" s="289" t="s">
        <v>205</v>
      </c>
      <c r="I20" s="28"/>
      <c r="J20" s="292" t="s">
        <v>2</v>
      </c>
      <c r="K20" s="246">
        <v>4454</v>
      </c>
      <c r="L20" s="246">
        <v>4009</v>
      </c>
      <c r="M20" s="246">
        <v>445</v>
      </c>
      <c r="N20" s="48">
        <v>2018</v>
      </c>
      <c r="O20" s="40">
        <v>0</v>
      </c>
      <c r="P20" s="256">
        <f t="shared" si="1"/>
        <v>4454</v>
      </c>
      <c r="Q20" s="40">
        <v>4009</v>
      </c>
      <c r="R20" s="40"/>
      <c r="S20" s="40"/>
      <c r="T20" s="249">
        <v>445</v>
      </c>
      <c r="U20" s="249"/>
      <c r="V20" s="249"/>
      <c r="W20" s="249">
        <f t="shared" si="2"/>
        <v>0</v>
      </c>
      <c r="X20" s="27" t="s">
        <v>298</v>
      </c>
    </row>
    <row r="21" spans="1:24" s="26" customFormat="1" ht="82.5" customHeight="1" x14ac:dyDescent="0.2">
      <c r="A21" s="313">
        <v>13</v>
      </c>
      <c r="B21" s="243" t="s">
        <v>61</v>
      </c>
      <c r="C21" s="243">
        <v>3121</v>
      </c>
      <c r="D21" s="243">
        <v>6351</v>
      </c>
      <c r="E21" s="243">
        <v>63</v>
      </c>
      <c r="F21" s="248">
        <v>66010001106</v>
      </c>
      <c r="G21" s="330" t="s">
        <v>312</v>
      </c>
      <c r="H21" s="289" t="s">
        <v>205</v>
      </c>
      <c r="I21" s="28"/>
      <c r="J21" s="292" t="s">
        <v>2</v>
      </c>
      <c r="K21" s="246">
        <v>4566</v>
      </c>
      <c r="L21" s="246">
        <v>4109</v>
      </c>
      <c r="M21" s="246">
        <v>457</v>
      </c>
      <c r="N21" s="48">
        <v>2018</v>
      </c>
      <c r="O21" s="40">
        <v>0</v>
      </c>
      <c r="P21" s="256">
        <f t="shared" si="1"/>
        <v>4566</v>
      </c>
      <c r="Q21" s="40">
        <v>4109</v>
      </c>
      <c r="R21" s="40"/>
      <c r="S21" s="40"/>
      <c r="T21" s="249">
        <v>457</v>
      </c>
      <c r="U21" s="249"/>
      <c r="V21" s="249"/>
      <c r="W21" s="249">
        <f t="shared" si="2"/>
        <v>0</v>
      </c>
      <c r="X21" s="27" t="s">
        <v>298</v>
      </c>
    </row>
    <row r="22" spans="1:24" s="26" customFormat="1" ht="126" x14ac:dyDescent="0.2">
      <c r="A22" s="314">
        <v>14</v>
      </c>
      <c r="B22" s="286" t="s">
        <v>26</v>
      </c>
      <c r="C22" s="286">
        <v>3122</v>
      </c>
      <c r="D22" s="286">
        <v>6351</v>
      </c>
      <c r="E22" s="286">
        <v>63</v>
      </c>
      <c r="F22" s="288">
        <v>66010001129</v>
      </c>
      <c r="G22" s="330" t="s">
        <v>313</v>
      </c>
      <c r="H22" s="289" t="s">
        <v>205</v>
      </c>
      <c r="I22" s="28"/>
      <c r="J22" s="28" t="s">
        <v>2</v>
      </c>
      <c r="K22" s="285">
        <v>1498</v>
      </c>
      <c r="L22" s="285">
        <v>1348</v>
      </c>
      <c r="M22" s="285">
        <v>150</v>
      </c>
      <c r="N22" s="48">
        <v>2018</v>
      </c>
      <c r="O22" s="40">
        <v>0</v>
      </c>
      <c r="P22" s="290">
        <f t="shared" si="1"/>
        <v>1498</v>
      </c>
      <c r="Q22" s="40">
        <v>1348</v>
      </c>
      <c r="R22" s="40"/>
      <c r="S22" s="40"/>
      <c r="T22" s="291">
        <v>150</v>
      </c>
      <c r="U22" s="291"/>
      <c r="V22" s="291"/>
      <c r="W22" s="291">
        <f t="shared" si="2"/>
        <v>0</v>
      </c>
      <c r="X22" s="27" t="s">
        <v>298</v>
      </c>
    </row>
    <row r="23" spans="1:24" s="26" customFormat="1" ht="126" x14ac:dyDescent="0.2">
      <c r="A23" s="314">
        <v>15</v>
      </c>
      <c r="B23" s="286" t="s">
        <v>29</v>
      </c>
      <c r="C23" s="286">
        <v>3122</v>
      </c>
      <c r="D23" s="286">
        <v>6351</v>
      </c>
      <c r="E23" s="286">
        <v>63</v>
      </c>
      <c r="F23" s="288">
        <v>66010001160</v>
      </c>
      <c r="G23" s="330" t="s">
        <v>314</v>
      </c>
      <c r="H23" s="289" t="s">
        <v>205</v>
      </c>
      <c r="I23" s="28"/>
      <c r="J23" s="28" t="s">
        <v>2</v>
      </c>
      <c r="K23" s="285">
        <v>3371</v>
      </c>
      <c r="L23" s="285">
        <v>3034</v>
      </c>
      <c r="M23" s="285">
        <v>337</v>
      </c>
      <c r="N23" s="48">
        <v>2018</v>
      </c>
      <c r="O23" s="40">
        <v>0</v>
      </c>
      <c r="P23" s="290">
        <f t="shared" si="1"/>
        <v>3371</v>
      </c>
      <c r="Q23" s="40">
        <v>3034</v>
      </c>
      <c r="R23" s="40"/>
      <c r="S23" s="40"/>
      <c r="T23" s="291">
        <v>337</v>
      </c>
      <c r="U23" s="291">
        <v>472</v>
      </c>
      <c r="V23" s="291">
        <v>0</v>
      </c>
      <c r="W23" s="291">
        <f t="shared" si="2"/>
        <v>0</v>
      </c>
      <c r="X23" s="27" t="s">
        <v>298</v>
      </c>
    </row>
    <row r="24" spans="1:24" s="26" customFormat="1" ht="57.75" customHeight="1" x14ac:dyDescent="0.2">
      <c r="A24" s="313">
        <v>16</v>
      </c>
      <c r="B24" s="286" t="s">
        <v>30</v>
      </c>
      <c r="C24" s="286">
        <v>3121</v>
      </c>
      <c r="D24" s="286">
        <v>6351</v>
      </c>
      <c r="E24" s="286">
        <v>63</v>
      </c>
      <c r="F24" s="288">
        <v>66010001112</v>
      </c>
      <c r="G24" s="330" t="s">
        <v>315</v>
      </c>
      <c r="H24" s="289" t="s">
        <v>205</v>
      </c>
      <c r="I24" s="28"/>
      <c r="J24" s="28" t="s">
        <v>2</v>
      </c>
      <c r="K24" s="285">
        <v>3954</v>
      </c>
      <c r="L24" s="285">
        <v>3559</v>
      </c>
      <c r="M24" s="285">
        <v>395</v>
      </c>
      <c r="N24" s="48">
        <v>2018</v>
      </c>
      <c r="O24" s="40">
        <v>0</v>
      </c>
      <c r="P24" s="290">
        <f t="shared" si="1"/>
        <v>3954</v>
      </c>
      <c r="Q24" s="40">
        <v>3559</v>
      </c>
      <c r="R24" s="40"/>
      <c r="S24" s="40"/>
      <c r="T24" s="291">
        <v>395</v>
      </c>
      <c r="U24" s="291">
        <v>1500</v>
      </c>
      <c r="V24" s="291">
        <v>0</v>
      </c>
      <c r="W24" s="291">
        <f t="shared" si="2"/>
        <v>0</v>
      </c>
      <c r="X24" s="27" t="s">
        <v>298</v>
      </c>
    </row>
    <row r="25" spans="1:24" s="26" customFormat="1" ht="63" x14ac:dyDescent="0.2">
      <c r="A25" s="314">
        <v>17</v>
      </c>
      <c r="B25" s="286" t="s">
        <v>29</v>
      </c>
      <c r="C25" s="286">
        <v>3127</v>
      </c>
      <c r="D25" s="286">
        <v>6351</v>
      </c>
      <c r="E25" s="286">
        <v>63</v>
      </c>
      <c r="F25" s="288">
        <v>66010001208</v>
      </c>
      <c r="G25" s="330" t="s">
        <v>316</v>
      </c>
      <c r="H25" s="289" t="s">
        <v>205</v>
      </c>
      <c r="I25" s="28"/>
      <c r="J25" s="28" t="s">
        <v>2</v>
      </c>
      <c r="K25" s="285">
        <v>3099</v>
      </c>
      <c r="L25" s="285">
        <v>2789</v>
      </c>
      <c r="M25" s="285">
        <v>310</v>
      </c>
      <c r="N25" s="48">
        <v>2018</v>
      </c>
      <c r="O25" s="40">
        <v>0</v>
      </c>
      <c r="P25" s="290">
        <f t="shared" si="1"/>
        <v>3099</v>
      </c>
      <c r="Q25" s="40">
        <v>2789</v>
      </c>
      <c r="R25" s="40"/>
      <c r="S25" s="40"/>
      <c r="T25" s="291">
        <v>310</v>
      </c>
      <c r="U25" s="291">
        <v>100</v>
      </c>
      <c r="V25" s="291">
        <v>0</v>
      </c>
      <c r="W25" s="291">
        <f>K25-O25-P25</f>
        <v>0</v>
      </c>
      <c r="X25" s="27" t="s">
        <v>298</v>
      </c>
    </row>
    <row r="26" spans="1:24" ht="35.25" customHeight="1" x14ac:dyDescent="0.2">
      <c r="A26" s="241" t="s">
        <v>317</v>
      </c>
      <c r="B26" s="242"/>
      <c r="C26" s="242"/>
      <c r="D26" s="242"/>
      <c r="E26" s="242"/>
      <c r="F26" s="242"/>
      <c r="G26" s="242"/>
      <c r="H26" s="242"/>
      <c r="I26" s="242"/>
      <c r="J26" s="242"/>
      <c r="K26" s="23">
        <f>+K8</f>
        <v>64193</v>
      </c>
      <c r="L26" s="23">
        <f t="shared" ref="L26:W26" si="3">+L8</f>
        <v>57775</v>
      </c>
      <c r="M26" s="23">
        <f t="shared" si="3"/>
        <v>6418</v>
      </c>
      <c r="N26" s="23"/>
      <c r="O26" s="23">
        <f t="shared" si="3"/>
        <v>0</v>
      </c>
      <c r="P26" s="23">
        <f t="shared" si="3"/>
        <v>64193</v>
      </c>
      <c r="Q26" s="23">
        <f t="shared" si="3"/>
        <v>57775</v>
      </c>
      <c r="R26" s="23">
        <f t="shared" si="3"/>
        <v>0</v>
      </c>
      <c r="S26" s="23">
        <f t="shared" si="3"/>
        <v>0</v>
      </c>
      <c r="T26" s="23">
        <f t="shared" si="3"/>
        <v>6418</v>
      </c>
      <c r="U26" s="23">
        <f t="shared" si="3"/>
        <v>2943</v>
      </c>
      <c r="V26" s="23">
        <f t="shared" si="3"/>
        <v>0</v>
      </c>
      <c r="W26" s="23">
        <f t="shared" si="3"/>
        <v>0</v>
      </c>
      <c r="X26" s="21"/>
    </row>
    <row r="27" spans="1:24" s="3" customFormat="1" x14ac:dyDescent="0.2">
      <c r="A27" s="4"/>
      <c r="B27" s="4"/>
      <c r="C27" s="4"/>
      <c r="D27" s="4"/>
      <c r="E27" s="4"/>
      <c r="F27" s="4"/>
      <c r="G27" s="20"/>
      <c r="H27" s="4"/>
      <c r="I27" s="19"/>
      <c r="J27" s="18"/>
      <c r="K27" s="17"/>
      <c r="L27" s="17"/>
      <c r="M27" s="17"/>
      <c r="N27" s="16"/>
      <c r="O27" s="16"/>
      <c r="X27" s="2"/>
    </row>
    <row r="28" spans="1:24" s="3" customFormat="1" x14ac:dyDescent="0.2">
      <c r="A28" s="4"/>
      <c r="B28" s="4"/>
      <c r="C28" s="4"/>
      <c r="D28" s="4"/>
      <c r="E28" s="4"/>
      <c r="F28" s="4"/>
      <c r="G28" s="4"/>
      <c r="H28" s="4"/>
      <c r="I28" s="15"/>
      <c r="J28" s="6"/>
      <c r="K28" s="5"/>
      <c r="L28" s="5"/>
      <c r="M28" s="5"/>
      <c r="X28" s="2"/>
    </row>
    <row r="29" spans="1:24" s="3" customFormat="1" x14ac:dyDescent="0.2">
      <c r="A29" s="4"/>
      <c r="B29" s="4"/>
      <c r="C29" s="4"/>
      <c r="D29" s="4"/>
      <c r="E29" s="4"/>
      <c r="F29" s="4"/>
      <c r="G29" s="4"/>
      <c r="H29" s="4"/>
      <c r="I29" s="15"/>
      <c r="J29" s="6"/>
      <c r="K29" s="5"/>
      <c r="L29" s="5"/>
      <c r="M29" s="5"/>
      <c r="X29" s="2"/>
    </row>
    <row r="30" spans="1:24" s="3" customFormat="1" x14ac:dyDescent="0.2">
      <c r="A30" s="4"/>
      <c r="B30" s="4"/>
      <c r="C30" s="4"/>
      <c r="D30" s="4"/>
      <c r="E30" s="4"/>
      <c r="F30" s="4"/>
      <c r="G30" s="4"/>
      <c r="H30" s="4"/>
      <c r="I30" s="1"/>
      <c r="J30" s="6"/>
      <c r="K30" s="5"/>
      <c r="L30" s="5"/>
      <c r="M30" s="5"/>
      <c r="X30" s="2"/>
    </row>
    <row r="31" spans="1:24" s="3" customFormat="1" x14ac:dyDescent="0.2">
      <c r="A31" s="4"/>
      <c r="B31" s="4"/>
      <c r="C31" s="4"/>
      <c r="D31" s="4"/>
      <c r="E31" s="4"/>
      <c r="F31" s="4"/>
      <c r="G31" s="4"/>
      <c r="H31" s="4"/>
      <c r="I31" s="1"/>
      <c r="J31" s="6"/>
      <c r="K31" s="5"/>
      <c r="L31" s="5"/>
      <c r="M31" s="5"/>
      <c r="X31" s="2"/>
    </row>
    <row r="32" spans="1:24" s="3" customFormat="1" x14ac:dyDescent="0.2">
      <c r="A32" s="4"/>
      <c r="B32" s="4"/>
      <c r="C32" s="4"/>
      <c r="D32" s="4"/>
      <c r="E32" s="4"/>
      <c r="F32" s="4"/>
      <c r="G32" s="4"/>
      <c r="H32" s="4"/>
      <c r="I32" s="1"/>
      <c r="J32" s="6"/>
      <c r="K32" s="5"/>
      <c r="L32" s="5"/>
      <c r="M32" s="5"/>
      <c r="X32" s="2"/>
    </row>
    <row r="33" spans="1:24" s="3" customFormat="1" x14ac:dyDescent="0.2">
      <c r="A33" s="4"/>
      <c r="B33" s="4"/>
      <c r="C33" s="4"/>
      <c r="D33" s="4"/>
      <c r="E33" s="4"/>
      <c r="F33" s="4"/>
      <c r="G33" s="4"/>
      <c r="H33" s="4"/>
      <c r="I33" s="1"/>
      <c r="J33" s="6"/>
      <c r="K33" s="5"/>
      <c r="L33" s="5"/>
      <c r="M33" s="5"/>
      <c r="X33" s="2"/>
    </row>
    <row r="34" spans="1:24" s="3" customFormat="1" x14ac:dyDescent="0.2">
      <c r="A34" s="4"/>
      <c r="B34" s="4"/>
      <c r="C34" s="4"/>
      <c r="D34" s="4"/>
      <c r="E34" s="4"/>
      <c r="F34" s="4"/>
      <c r="G34" s="4"/>
      <c r="H34" s="4"/>
      <c r="I34" s="1"/>
      <c r="J34" s="6"/>
      <c r="K34" s="5"/>
      <c r="L34" s="5"/>
      <c r="M34" s="5"/>
      <c r="X34" s="2"/>
    </row>
    <row r="35" spans="1:24" s="3" customFormat="1" x14ac:dyDescent="0.2">
      <c r="A35" s="4"/>
      <c r="B35" s="4"/>
      <c r="C35" s="4"/>
      <c r="D35" s="4"/>
      <c r="E35" s="4"/>
      <c r="F35" s="4"/>
      <c r="G35" s="4"/>
      <c r="H35" s="4"/>
      <c r="I35" s="1"/>
      <c r="J35" s="6"/>
      <c r="K35" s="5"/>
      <c r="L35" s="5"/>
      <c r="M35" s="5"/>
      <c r="X35" s="2"/>
    </row>
    <row r="36" spans="1:24" s="3" customFormat="1" x14ac:dyDescent="0.2">
      <c r="A36" s="4"/>
      <c r="B36" s="4"/>
      <c r="C36" s="4"/>
      <c r="D36" s="4"/>
      <c r="E36" s="4"/>
      <c r="F36" s="4"/>
      <c r="G36" s="4"/>
      <c r="H36" s="4"/>
      <c r="I36" s="1"/>
      <c r="J36" s="6"/>
      <c r="K36" s="5"/>
      <c r="L36" s="5"/>
      <c r="M36" s="5"/>
      <c r="X36" s="2"/>
    </row>
    <row r="37" spans="1:24" s="3" customFormat="1" x14ac:dyDescent="0.2">
      <c r="A37" s="4"/>
      <c r="B37" s="4"/>
      <c r="C37" s="4"/>
      <c r="D37" s="4"/>
      <c r="E37" s="4"/>
      <c r="F37" s="4"/>
      <c r="G37" s="4"/>
      <c r="H37" s="4"/>
      <c r="I37" s="1"/>
      <c r="J37" s="6"/>
      <c r="K37" s="5"/>
      <c r="L37" s="5"/>
      <c r="M37" s="5"/>
      <c r="X37" s="2"/>
    </row>
    <row r="38" spans="1:24" s="3" customFormat="1" x14ac:dyDescent="0.2">
      <c r="A38" s="4"/>
      <c r="B38" s="4"/>
      <c r="C38" s="4"/>
      <c r="D38" s="4"/>
      <c r="E38" s="4"/>
      <c r="F38" s="4"/>
      <c r="G38" s="4"/>
      <c r="H38" s="4"/>
      <c r="I38" s="1"/>
      <c r="J38" s="6"/>
      <c r="K38" s="5"/>
      <c r="L38" s="5"/>
      <c r="M38" s="5"/>
      <c r="X38" s="2"/>
    </row>
    <row r="39" spans="1:24" s="3" customFormat="1" x14ac:dyDescent="0.2">
      <c r="A39" s="4"/>
      <c r="B39" s="4"/>
      <c r="C39" s="4"/>
      <c r="D39" s="4"/>
      <c r="E39" s="4"/>
      <c r="F39" s="4"/>
      <c r="G39" s="4"/>
      <c r="H39" s="4"/>
      <c r="I39" s="1"/>
      <c r="J39" s="6"/>
      <c r="K39" s="5"/>
      <c r="L39" s="5"/>
      <c r="M39" s="5"/>
      <c r="X39" s="2"/>
    </row>
    <row r="40" spans="1:24" s="3" customFormat="1" x14ac:dyDescent="0.2">
      <c r="A40" s="4"/>
      <c r="B40" s="4"/>
      <c r="C40" s="4"/>
      <c r="D40" s="4"/>
      <c r="E40" s="4"/>
      <c r="F40" s="4"/>
      <c r="G40" s="4"/>
      <c r="H40" s="4"/>
      <c r="I40" s="1"/>
      <c r="J40" s="6"/>
      <c r="K40" s="5"/>
      <c r="L40" s="5"/>
      <c r="M40" s="5"/>
      <c r="X40" s="2"/>
    </row>
    <row r="41" spans="1:24" s="3" customFormat="1" x14ac:dyDescent="0.2">
      <c r="A41" s="4"/>
      <c r="B41" s="4"/>
      <c r="C41" s="4"/>
      <c r="D41" s="4"/>
      <c r="E41" s="4"/>
      <c r="F41" s="4"/>
      <c r="G41" s="4"/>
      <c r="H41" s="4"/>
      <c r="I41" s="1"/>
      <c r="J41" s="6"/>
      <c r="K41" s="5"/>
      <c r="L41" s="5"/>
      <c r="M41" s="5"/>
      <c r="X41" s="2"/>
    </row>
    <row r="42" spans="1:24" s="3" customFormat="1" x14ac:dyDescent="0.2">
      <c r="A42" s="4"/>
      <c r="B42" s="4"/>
      <c r="C42" s="4"/>
      <c r="D42" s="4"/>
      <c r="E42" s="4"/>
      <c r="F42" s="4"/>
      <c r="G42" s="4"/>
      <c r="H42" s="4"/>
      <c r="I42" s="1"/>
      <c r="J42" s="6"/>
      <c r="K42" s="5"/>
      <c r="L42" s="5"/>
      <c r="M42" s="5"/>
      <c r="X42" s="2"/>
    </row>
    <row r="43" spans="1:24" s="3" customFormat="1" x14ac:dyDescent="0.2">
      <c r="A43" s="4"/>
      <c r="B43" s="4"/>
      <c r="C43" s="4"/>
      <c r="D43" s="4"/>
      <c r="E43" s="4"/>
      <c r="F43" s="4"/>
      <c r="G43" s="4"/>
      <c r="H43" s="4"/>
      <c r="I43" s="1"/>
      <c r="J43" s="6"/>
      <c r="K43" s="5"/>
      <c r="L43" s="5"/>
      <c r="M43" s="5"/>
      <c r="X43" s="2"/>
    </row>
    <row r="44" spans="1:24" s="3" customFormat="1" x14ac:dyDescent="0.2">
      <c r="A44" s="4"/>
      <c r="B44" s="4"/>
      <c r="C44" s="4"/>
      <c r="D44" s="4"/>
      <c r="E44" s="4"/>
      <c r="F44" s="4"/>
      <c r="G44" s="4"/>
      <c r="H44" s="4"/>
      <c r="I44" s="1"/>
      <c r="J44" s="6"/>
      <c r="K44" s="5"/>
      <c r="L44" s="5"/>
      <c r="M44" s="5"/>
      <c r="X44" s="2"/>
    </row>
    <row r="45" spans="1:24" s="3" customFormat="1" x14ac:dyDescent="0.2">
      <c r="A45" s="4"/>
      <c r="B45" s="4"/>
      <c r="C45" s="4"/>
      <c r="D45" s="4"/>
      <c r="E45" s="4"/>
      <c r="F45" s="4"/>
      <c r="G45" s="4"/>
      <c r="H45" s="4"/>
      <c r="I45" s="1"/>
      <c r="J45" s="6"/>
      <c r="K45" s="5"/>
      <c r="L45" s="5"/>
      <c r="M45" s="5"/>
      <c r="X45" s="2"/>
    </row>
    <row r="46" spans="1:24" s="3" customFormat="1" x14ac:dyDescent="0.2">
      <c r="A46" s="4"/>
      <c r="B46" s="4"/>
      <c r="C46" s="4"/>
      <c r="D46" s="4"/>
      <c r="E46" s="4"/>
      <c r="F46" s="4"/>
      <c r="G46" s="4"/>
      <c r="H46" s="4"/>
      <c r="I46" s="1"/>
      <c r="J46" s="6"/>
      <c r="K46" s="5"/>
      <c r="L46" s="5"/>
      <c r="M46" s="5"/>
      <c r="X46" s="2"/>
    </row>
    <row r="47" spans="1:24" s="3" customFormat="1" x14ac:dyDescent="0.2">
      <c r="A47" s="4"/>
      <c r="B47" s="4"/>
      <c r="C47" s="4"/>
      <c r="D47" s="4"/>
      <c r="E47" s="4"/>
      <c r="F47" s="4"/>
      <c r="G47" s="4"/>
      <c r="H47" s="4"/>
      <c r="I47" s="1"/>
      <c r="J47" s="4"/>
      <c r="K47" s="5"/>
      <c r="L47" s="5"/>
      <c r="M47" s="5"/>
      <c r="X47" s="2"/>
    </row>
    <row r="48" spans="1:24" s="3" customFormat="1" x14ac:dyDescent="0.2">
      <c r="A48" s="4"/>
      <c r="B48" s="4"/>
      <c r="C48" s="4"/>
      <c r="D48" s="4"/>
      <c r="E48" s="4"/>
      <c r="F48" s="4"/>
      <c r="G48" s="4"/>
      <c r="H48" s="4"/>
      <c r="I48" s="1"/>
      <c r="J48" s="4"/>
      <c r="K48" s="5"/>
      <c r="L48" s="5"/>
      <c r="M48" s="5"/>
      <c r="X48" s="2"/>
    </row>
    <row r="49" spans="1:24" s="3" customFormat="1" x14ac:dyDescent="0.2">
      <c r="A49" s="4"/>
      <c r="B49" s="4"/>
      <c r="C49" s="4"/>
      <c r="D49" s="4"/>
      <c r="E49" s="4"/>
      <c r="F49" s="4"/>
      <c r="G49" s="4"/>
      <c r="H49" s="4"/>
      <c r="I49" s="1"/>
      <c r="J49" s="4"/>
      <c r="K49" s="5"/>
      <c r="L49" s="5"/>
      <c r="M49" s="5"/>
      <c r="X49" s="2"/>
    </row>
    <row r="50" spans="1:24" s="3" customFormat="1" x14ac:dyDescent="0.2">
      <c r="A50" s="4"/>
      <c r="B50" s="4"/>
      <c r="C50" s="4"/>
      <c r="D50" s="4"/>
      <c r="E50" s="4"/>
      <c r="F50" s="4"/>
      <c r="G50" s="4"/>
      <c r="H50" s="4"/>
      <c r="I50" s="1"/>
      <c r="J50" s="4"/>
      <c r="K50" s="5"/>
      <c r="L50" s="5"/>
      <c r="M50" s="5"/>
      <c r="X50" s="2"/>
    </row>
    <row r="51" spans="1:24" s="3" customFormat="1" x14ac:dyDescent="0.2">
      <c r="A51" s="4"/>
      <c r="B51" s="4"/>
      <c r="C51" s="4"/>
      <c r="D51" s="4"/>
      <c r="E51" s="4"/>
      <c r="F51" s="4"/>
      <c r="G51" s="4"/>
      <c r="H51" s="4"/>
      <c r="I51" s="1"/>
      <c r="J51" s="4"/>
      <c r="K51" s="5"/>
      <c r="L51" s="5"/>
      <c r="M51" s="5"/>
      <c r="X51" s="2"/>
    </row>
    <row r="52" spans="1:24" s="3" customFormat="1" x14ac:dyDescent="0.2">
      <c r="A52" s="4"/>
      <c r="B52" s="4"/>
      <c r="C52" s="4"/>
      <c r="D52" s="4"/>
      <c r="E52" s="4"/>
      <c r="F52" s="4"/>
      <c r="G52" s="4"/>
      <c r="H52" s="4"/>
      <c r="I52" s="1"/>
      <c r="J52" s="4"/>
      <c r="K52" s="5"/>
      <c r="L52" s="5"/>
      <c r="M52" s="5"/>
      <c r="X52" s="2"/>
    </row>
    <row r="53" spans="1:24" s="3" customFormat="1" x14ac:dyDescent="0.2">
      <c r="A53" s="4"/>
      <c r="B53" s="4"/>
      <c r="C53" s="4"/>
      <c r="D53" s="4"/>
      <c r="E53" s="4"/>
      <c r="F53" s="4"/>
      <c r="G53" s="4"/>
      <c r="H53" s="4"/>
      <c r="I53" s="1"/>
      <c r="J53" s="4"/>
      <c r="K53" s="5"/>
      <c r="L53" s="5"/>
      <c r="M53" s="5"/>
      <c r="X53" s="2"/>
    </row>
    <row r="54" spans="1:24" s="3" customFormat="1" x14ac:dyDescent="0.2">
      <c r="A54" s="4"/>
      <c r="B54" s="4"/>
      <c r="C54" s="4"/>
      <c r="D54" s="4"/>
      <c r="E54" s="4"/>
      <c r="F54" s="4"/>
      <c r="G54" s="4"/>
      <c r="H54" s="4"/>
      <c r="I54" s="1"/>
      <c r="J54" s="4"/>
      <c r="K54" s="5"/>
      <c r="L54" s="5"/>
      <c r="M54" s="5"/>
      <c r="X54" s="2"/>
    </row>
    <row r="55" spans="1:24" s="3" customFormat="1" x14ac:dyDescent="0.2">
      <c r="A55" s="4"/>
      <c r="B55" s="4"/>
      <c r="C55" s="4"/>
      <c r="D55" s="4"/>
      <c r="E55" s="4"/>
      <c r="F55" s="4"/>
      <c r="G55" s="4"/>
      <c r="H55" s="4"/>
      <c r="I55" s="1"/>
      <c r="J55" s="4"/>
      <c r="K55" s="5"/>
      <c r="L55" s="5"/>
      <c r="M55" s="5"/>
      <c r="X55" s="2"/>
    </row>
    <row r="56" spans="1:24" s="3" customFormat="1" x14ac:dyDescent="0.2">
      <c r="A56" s="4"/>
      <c r="B56" s="4"/>
      <c r="C56" s="4"/>
      <c r="D56" s="4"/>
      <c r="E56" s="4"/>
      <c r="F56" s="4"/>
      <c r="G56" s="4"/>
      <c r="H56" s="4"/>
      <c r="I56" s="1"/>
      <c r="J56" s="4"/>
      <c r="K56" s="5"/>
      <c r="L56" s="5"/>
      <c r="M56" s="5"/>
      <c r="X56" s="2"/>
    </row>
    <row r="57" spans="1:24" s="3" customFormat="1" x14ac:dyDescent="0.2">
      <c r="A57" s="4"/>
      <c r="B57" s="4"/>
      <c r="C57" s="4"/>
      <c r="D57" s="4"/>
      <c r="E57" s="4"/>
      <c r="F57" s="4"/>
      <c r="G57" s="4"/>
      <c r="H57" s="4"/>
      <c r="I57" s="1"/>
      <c r="J57" s="4"/>
      <c r="K57" s="5"/>
      <c r="L57" s="5"/>
      <c r="M57" s="5"/>
      <c r="X57" s="2"/>
    </row>
    <row r="58" spans="1:24" s="3" customFormat="1" x14ac:dyDescent="0.2">
      <c r="A58" s="1"/>
      <c r="B58" s="1"/>
      <c r="C58" s="1"/>
      <c r="D58" s="1"/>
      <c r="E58" s="1"/>
      <c r="F58" s="1"/>
      <c r="G58" s="1"/>
      <c r="H58" s="1"/>
      <c r="I58" s="1"/>
      <c r="J58" s="4"/>
      <c r="K58" s="5"/>
      <c r="L58" s="5"/>
      <c r="M58" s="5"/>
      <c r="X58" s="2"/>
    </row>
    <row r="59" spans="1:24" s="3" customFormat="1" x14ac:dyDescent="0.2">
      <c r="A59" s="1"/>
      <c r="B59" s="1"/>
      <c r="C59" s="1"/>
      <c r="D59" s="1"/>
      <c r="E59" s="1"/>
      <c r="F59" s="1"/>
      <c r="G59" s="1"/>
      <c r="H59" s="1"/>
      <c r="I59" s="1"/>
      <c r="J59" s="4"/>
      <c r="K59" s="5"/>
      <c r="L59" s="5"/>
      <c r="M59" s="5"/>
      <c r="X59" s="2"/>
    </row>
    <row r="60" spans="1:24" s="3" customFormat="1" x14ac:dyDescent="0.2">
      <c r="A60" s="1"/>
      <c r="B60" s="1"/>
      <c r="C60" s="1"/>
      <c r="D60" s="1"/>
      <c r="E60" s="1"/>
      <c r="F60" s="1"/>
      <c r="G60" s="1"/>
      <c r="H60" s="1"/>
      <c r="I60" s="1"/>
      <c r="J60" s="4"/>
      <c r="K60" s="5"/>
      <c r="L60" s="5"/>
      <c r="M60" s="5"/>
      <c r="X60" s="2"/>
    </row>
    <row r="61" spans="1:24" s="3" customFormat="1" x14ac:dyDescent="0.2">
      <c r="A61" s="1"/>
      <c r="B61" s="1"/>
      <c r="C61" s="1"/>
      <c r="D61" s="1"/>
      <c r="E61" s="1"/>
      <c r="F61" s="1"/>
      <c r="G61" s="1"/>
      <c r="H61" s="1"/>
      <c r="I61" s="1"/>
      <c r="J61" s="4"/>
      <c r="K61" s="5"/>
      <c r="L61" s="5"/>
      <c r="M61" s="5"/>
      <c r="X61" s="2"/>
    </row>
    <row r="62" spans="1:24" s="3" customFormat="1" x14ac:dyDescent="0.2">
      <c r="A62" s="1"/>
      <c r="B62" s="1"/>
      <c r="C62" s="1"/>
      <c r="D62" s="1"/>
      <c r="E62" s="1"/>
      <c r="F62" s="1"/>
      <c r="G62" s="1"/>
      <c r="H62" s="1"/>
      <c r="I62" s="1"/>
      <c r="J62" s="4"/>
      <c r="K62" s="5"/>
      <c r="L62" s="5"/>
      <c r="M62" s="5"/>
      <c r="X62" s="2"/>
    </row>
    <row r="63" spans="1:24" s="3" customFormat="1" x14ac:dyDescent="0.2">
      <c r="A63" s="1"/>
      <c r="B63" s="1"/>
      <c r="C63" s="1"/>
      <c r="D63" s="1"/>
      <c r="E63" s="1"/>
      <c r="F63" s="1"/>
      <c r="G63" s="1"/>
      <c r="H63" s="1"/>
      <c r="I63" s="1"/>
      <c r="J63" s="4"/>
      <c r="K63" s="5"/>
      <c r="L63" s="5"/>
      <c r="M63" s="5"/>
      <c r="X63" s="2"/>
    </row>
    <row r="64" spans="1:24" s="3" customFormat="1" x14ac:dyDescent="0.2">
      <c r="A64" s="1"/>
      <c r="B64" s="1"/>
      <c r="C64" s="1"/>
      <c r="D64" s="1"/>
      <c r="E64" s="1"/>
      <c r="F64" s="1"/>
      <c r="G64" s="1"/>
      <c r="H64" s="1"/>
      <c r="I64" s="1"/>
      <c r="J64" s="4"/>
      <c r="K64" s="5"/>
      <c r="L64" s="5"/>
      <c r="M64" s="5"/>
      <c r="X64" s="2"/>
    </row>
    <row r="65" spans="1:24" s="3" customFormat="1" x14ac:dyDescent="0.2">
      <c r="A65" s="1"/>
      <c r="B65" s="1"/>
      <c r="C65" s="1"/>
      <c r="D65" s="1"/>
      <c r="E65" s="1"/>
      <c r="F65" s="1"/>
      <c r="G65" s="1"/>
      <c r="H65" s="1"/>
      <c r="I65" s="1"/>
      <c r="J65" s="4"/>
      <c r="K65" s="5"/>
      <c r="L65" s="5"/>
      <c r="M65" s="5"/>
      <c r="X65" s="2"/>
    </row>
    <row r="66" spans="1:24" s="3" customFormat="1" x14ac:dyDescent="0.2">
      <c r="A66" s="1"/>
      <c r="B66" s="1"/>
      <c r="C66" s="1"/>
      <c r="D66" s="1"/>
      <c r="E66" s="1"/>
      <c r="F66" s="1"/>
      <c r="G66" s="1"/>
      <c r="H66" s="1"/>
      <c r="I66" s="1"/>
      <c r="J66" s="4"/>
      <c r="K66" s="5"/>
      <c r="L66" s="5"/>
      <c r="M66" s="5"/>
      <c r="X66" s="2"/>
    </row>
    <row r="67" spans="1:24" s="3" customFormat="1" x14ac:dyDescent="0.2">
      <c r="A67" s="1"/>
      <c r="B67" s="1"/>
      <c r="C67" s="1"/>
      <c r="D67" s="1"/>
      <c r="E67" s="1"/>
      <c r="F67" s="1"/>
      <c r="G67" s="1"/>
      <c r="H67" s="1"/>
      <c r="I67" s="1"/>
      <c r="J67" s="4"/>
      <c r="K67" s="5"/>
      <c r="L67" s="5"/>
      <c r="M67" s="5"/>
      <c r="X67" s="2"/>
    </row>
    <row r="68" spans="1:24" s="3" customFormat="1" x14ac:dyDescent="0.2">
      <c r="A68" s="1"/>
      <c r="B68" s="1"/>
      <c r="C68" s="1"/>
      <c r="D68" s="1"/>
      <c r="E68" s="1"/>
      <c r="F68" s="1"/>
      <c r="G68" s="1"/>
      <c r="H68" s="1"/>
      <c r="I68" s="1"/>
      <c r="J68" s="4"/>
      <c r="K68" s="5"/>
      <c r="L68" s="5"/>
      <c r="M68" s="5"/>
      <c r="X68" s="2"/>
    </row>
    <row r="69" spans="1:24" s="3" customFormat="1" x14ac:dyDescent="0.2">
      <c r="A69" s="1"/>
      <c r="B69" s="1"/>
      <c r="C69" s="1"/>
      <c r="D69" s="1"/>
      <c r="E69" s="1"/>
      <c r="F69" s="1"/>
      <c r="G69" s="1"/>
      <c r="H69" s="1"/>
      <c r="I69" s="1"/>
      <c r="J69" s="4"/>
      <c r="K69" s="5"/>
      <c r="L69" s="5"/>
      <c r="M69" s="5"/>
      <c r="X69" s="2"/>
    </row>
    <row r="70" spans="1:24" s="3" customFormat="1" x14ac:dyDescent="0.2">
      <c r="A70" s="1"/>
      <c r="B70" s="1"/>
      <c r="C70" s="1"/>
      <c r="D70" s="1"/>
      <c r="E70" s="1"/>
      <c r="F70" s="1"/>
      <c r="G70" s="1"/>
      <c r="H70" s="1"/>
      <c r="I70" s="1"/>
      <c r="J70" s="4"/>
      <c r="K70" s="5"/>
      <c r="L70" s="5"/>
      <c r="M70" s="5"/>
      <c r="X70" s="2"/>
    </row>
    <row r="71" spans="1:24" s="3" customFormat="1" x14ac:dyDescent="0.2">
      <c r="A71" s="1"/>
      <c r="B71" s="1"/>
      <c r="C71" s="1"/>
      <c r="D71" s="1"/>
      <c r="E71" s="1"/>
      <c r="F71" s="1"/>
      <c r="G71" s="1"/>
      <c r="H71" s="1"/>
      <c r="I71" s="1"/>
      <c r="J71" s="4"/>
      <c r="K71" s="5"/>
      <c r="L71" s="5"/>
      <c r="M71" s="5"/>
      <c r="X71" s="2"/>
    </row>
    <row r="72" spans="1:24" s="3" customFormat="1" x14ac:dyDescent="0.2">
      <c r="A72" s="1"/>
      <c r="B72" s="1"/>
      <c r="C72" s="1"/>
      <c r="D72" s="1"/>
      <c r="E72" s="1"/>
      <c r="F72" s="1"/>
      <c r="G72" s="1"/>
      <c r="H72" s="1"/>
      <c r="I72" s="1"/>
      <c r="J72" s="4"/>
      <c r="K72" s="5"/>
      <c r="L72" s="5"/>
      <c r="M72" s="5"/>
      <c r="X72" s="2"/>
    </row>
    <row r="73" spans="1:24" s="3" customFormat="1" x14ac:dyDescent="0.2">
      <c r="A73" s="1"/>
      <c r="B73" s="1"/>
      <c r="C73" s="1"/>
      <c r="D73" s="1"/>
      <c r="E73" s="1"/>
      <c r="F73" s="1"/>
      <c r="G73" s="1"/>
      <c r="H73" s="1"/>
      <c r="I73" s="1"/>
      <c r="J73" s="4"/>
      <c r="K73" s="5"/>
      <c r="L73" s="5"/>
      <c r="M73" s="5"/>
      <c r="X73" s="2"/>
    </row>
    <row r="74" spans="1:24" s="3" customFormat="1" x14ac:dyDescent="0.2">
      <c r="A74" s="1"/>
      <c r="B74" s="1"/>
      <c r="C74" s="1"/>
      <c r="D74" s="1"/>
      <c r="E74" s="1"/>
      <c r="F74" s="1"/>
      <c r="G74" s="1"/>
      <c r="H74" s="1"/>
      <c r="I74" s="1"/>
      <c r="J74" s="4"/>
      <c r="K74" s="5"/>
      <c r="L74" s="5"/>
      <c r="M74" s="5"/>
      <c r="X74" s="2"/>
    </row>
    <row r="75" spans="1:24" s="3" customFormat="1" x14ac:dyDescent="0.2">
      <c r="A75" s="1"/>
      <c r="B75" s="1"/>
      <c r="C75" s="1"/>
      <c r="D75" s="1"/>
      <c r="E75" s="1"/>
      <c r="F75" s="1"/>
      <c r="G75" s="1"/>
      <c r="H75" s="1"/>
      <c r="I75" s="1"/>
      <c r="J75" s="4"/>
      <c r="K75" s="5"/>
      <c r="L75" s="5"/>
      <c r="M75" s="5"/>
      <c r="X75" s="2"/>
    </row>
    <row r="76" spans="1:24" s="3" customFormat="1" x14ac:dyDescent="0.2">
      <c r="A76" s="1"/>
      <c r="B76" s="1"/>
      <c r="C76" s="1"/>
      <c r="D76" s="1"/>
      <c r="E76" s="1"/>
      <c r="F76" s="1"/>
      <c r="G76" s="1"/>
      <c r="H76" s="1"/>
      <c r="I76" s="1"/>
      <c r="J76" s="4"/>
      <c r="K76" s="5"/>
      <c r="L76" s="5"/>
      <c r="M76" s="5"/>
      <c r="X76" s="2"/>
    </row>
    <row r="77" spans="1:24" s="3" customFormat="1" x14ac:dyDescent="0.2">
      <c r="A77" s="1"/>
      <c r="B77" s="1"/>
      <c r="C77" s="1"/>
      <c r="D77" s="1"/>
      <c r="E77" s="1"/>
      <c r="F77" s="1"/>
      <c r="G77" s="1"/>
      <c r="H77" s="1"/>
      <c r="I77" s="1"/>
      <c r="J77" s="4"/>
      <c r="K77" s="5"/>
      <c r="L77" s="5"/>
      <c r="M77" s="5"/>
      <c r="X77" s="2"/>
    </row>
    <row r="78" spans="1:24" s="3" customFormat="1" x14ac:dyDescent="0.2">
      <c r="A78" s="1"/>
      <c r="B78" s="1"/>
      <c r="C78" s="1"/>
      <c r="D78" s="1"/>
      <c r="E78" s="1"/>
      <c r="F78" s="1"/>
      <c r="G78" s="1"/>
      <c r="H78" s="1"/>
      <c r="I78" s="1"/>
      <c r="J78" s="4"/>
      <c r="K78" s="5"/>
      <c r="L78" s="5"/>
      <c r="M78" s="5"/>
      <c r="X78" s="2"/>
    </row>
    <row r="79" spans="1:24" s="3" customFormat="1" x14ac:dyDescent="0.2">
      <c r="A79" s="1"/>
      <c r="B79" s="1"/>
      <c r="C79" s="1"/>
      <c r="D79" s="1"/>
      <c r="E79" s="1"/>
      <c r="F79" s="1"/>
      <c r="G79" s="1"/>
      <c r="H79" s="1"/>
      <c r="I79" s="1"/>
      <c r="J79" s="4"/>
      <c r="K79" s="5"/>
      <c r="L79" s="5"/>
      <c r="M79" s="5"/>
      <c r="X79" s="2"/>
    </row>
    <row r="80" spans="1:24" s="3" customFormat="1" x14ac:dyDescent="0.2">
      <c r="A80" s="1"/>
      <c r="B80" s="1"/>
      <c r="C80" s="1"/>
      <c r="D80" s="1"/>
      <c r="E80" s="1"/>
      <c r="F80" s="1"/>
      <c r="G80" s="1"/>
      <c r="H80" s="1"/>
      <c r="I80" s="1"/>
      <c r="J80" s="4"/>
      <c r="K80" s="5"/>
      <c r="L80" s="5"/>
      <c r="M80" s="5"/>
      <c r="X80" s="2"/>
    </row>
    <row r="81" spans="1:24" s="3" customFormat="1" x14ac:dyDescent="0.2">
      <c r="A81" s="1"/>
      <c r="B81" s="1"/>
      <c r="C81" s="1"/>
      <c r="D81" s="1"/>
      <c r="E81" s="1"/>
      <c r="F81" s="1"/>
      <c r="G81" s="1"/>
      <c r="H81" s="1"/>
      <c r="I81" s="1"/>
      <c r="J81" s="4"/>
      <c r="K81" s="5"/>
      <c r="L81" s="5"/>
      <c r="M81" s="5"/>
      <c r="X81" s="2"/>
    </row>
    <row r="82" spans="1:24" s="3" customFormat="1" x14ac:dyDescent="0.2">
      <c r="A82" s="1"/>
      <c r="B82" s="1"/>
      <c r="C82" s="1"/>
      <c r="D82" s="1"/>
      <c r="E82" s="1"/>
      <c r="F82" s="1"/>
      <c r="G82" s="1"/>
      <c r="H82" s="1"/>
      <c r="I82" s="1"/>
      <c r="J82" s="4"/>
      <c r="K82" s="5"/>
      <c r="L82" s="5"/>
      <c r="M82" s="5"/>
      <c r="X82" s="2"/>
    </row>
    <row r="83" spans="1:24" s="3" customFormat="1" x14ac:dyDescent="0.2">
      <c r="A83" s="1"/>
      <c r="B83" s="1"/>
      <c r="C83" s="1"/>
      <c r="D83" s="1"/>
      <c r="E83" s="1"/>
      <c r="F83" s="1"/>
      <c r="G83" s="1"/>
      <c r="H83" s="1"/>
      <c r="I83" s="1"/>
      <c r="J83" s="4"/>
      <c r="K83" s="5"/>
      <c r="L83" s="5"/>
      <c r="M83" s="5"/>
      <c r="X83" s="2"/>
    </row>
    <row r="84" spans="1:24" s="3" customFormat="1" x14ac:dyDescent="0.2">
      <c r="A84" s="1"/>
      <c r="B84" s="1"/>
      <c r="C84" s="1"/>
      <c r="D84" s="1"/>
      <c r="E84" s="1"/>
      <c r="F84" s="1"/>
      <c r="G84" s="1"/>
      <c r="H84" s="1"/>
      <c r="I84" s="1"/>
      <c r="J84" s="4"/>
      <c r="K84" s="5"/>
      <c r="L84" s="5"/>
      <c r="M84" s="5"/>
      <c r="X84" s="2"/>
    </row>
    <row r="85" spans="1:24" s="3" customFormat="1" x14ac:dyDescent="0.2">
      <c r="A85" s="1"/>
      <c r="B85" s="1"/>
      <c r="C85" s="1"/>
      <c r="D85" s="1"/>
      <c r="E85" s="1"/>
      <c r="F85" s="1"/>
      <c r="G85" s="1"/>
      <c r="H85" s="1"/>
      <c r="I85" s="1"/>
      <c r="J85" s="4"/>
      <c r="K85" s="5"/>
      <c r="L85" s="5"/>
      <c r="M85" s="5"/>
      <c r="X85" s="2"/>
    </row>
    <row r="86" spans="1:24" s="3" customFormat="1" x14ac:dyDescent="0.2">
      <c r="A86" s="1"/>
      <c r="B86" s="1"/>
      <c r="C86" s="1"/>
      <c r="D86" s="1"/>
      <c r="E86" s="1"/>
      <c r="F86" s="1"/>
      <c r="G86" s="1"/>
      <c r="H86" s="1"/>
      <c r="I86" s="1"/>
      <c r="J86" s="4"/>
      <c r="K86" s="5"/>
      <c r="L86" s="5"/>
      <c r="M86" s="5"/>
      <c r="X86" s="2"/>
    </row>
    <row r="87" spans="1:24" s="3" customFormat="1" x14ac:dyDescent="0.2">
      <c r="A87" s="1"/>
      <c r="B87" s="1"/>
      <c r="C87" s="1"/>
      <c r="D87" s="1"/>
      <c r="E87" s="1"/>
      <c r="F87" s="1"/>
      <c r="G87" s="1"/>
      <c r="H87" s="1"/>
      <c r="I87" s="1"/>
      <c r="J87" s="4"/>
      <c r="K87" s="5"/>
      <c r="L87" s="5"/>
      <c r="M87" s="5"/>
      <c r="X87" s="2"/>
    </row>
    <row r="88" spans="1:24" s="3" customFormat="1" x14ac:dyDescent="0.2">
      <c r="A88" s="1"/>
      <c r="B88" s="1"/>
      <c r="C88" s="1"/>
      <c r="D88" s="1"/>
      <c r="E88" s="1"/>
      <c r="F88" s="1"/>
      <c r="G88" s="1"/>
      <c r="H88" s="1"/>
      <c r="I88" s="1"/>
      <c r="J88" s="4"/>
      <c r="K88" s="5"/>
      <c r="L88" s="5"/>
      <c r="M88" s="5"/>
      <c r="X88" s="2"/>
    </row>
    <row r="89" spans="1:24" s="3" customFormat="1" x14ac:dyDescent="0.2">
      <c r="A89" s="1"/>
      <c r="B89" s="1"/>
      <c r="C89" s="1"/>
      <c r="D89" s="1"/>
      <c r="E89" s="1"/>
      <c r="F89" s="1"/>
      <c r="G89" s="1"/>
      <c r="H89" s="1"/>
      <c r="I89" s="1"/>
      <c r="J89" s="4"/>
      <c r="K89" s="5"/>
      <c r="L89" s="5"/>
      <c r="M89" s="5"/>
      <c r="X89" s="2"/>
    </row>
    <row r="90" spans="1:24" s="3" customFormat="1" x14ac:dyDescent="0.2">
      <c r="A90" s="1"/>
      <c r="B90" s="1"/>
      <c r="C90" s="1"/>
      <c r="D90" s="1"/>
      <c r="E90" s="1"/>
      <c r="F90" s="1"/>
      <c r="G90" s="1"/>
      <c r="H90" s="1"/>
      <c r="I90" s="1"/>
      <c r="J90" s="4"/>
      <c r="K90" s="5"/>
      <c r="L90" s="5"/>
      <c r="M90" s="5"/>
      <c r="X90" s="2"/>
    </row>
    <row r="91" spans="1:24" s="3" customFormat="1" x14ac:dyDescent="0.2">
      <c r="A91" s="1"/>
      <c r="B91" s="1"/>
      <c r="C91" s="1"/>
      <c r="D91" s="1"/>
      <c r="E91" s="1"/>
      <c r="F91" s="1"/>
      <c r="G91" s="1"/>
      <c r="H91" s="1"/>
      <c r="I91" s="1"/>
      <c r="J91" s="4"/>
      <c r="K91" s="5"/>
      <c r="L91" s="5"/>
      <c r="M91" s="5"/>
      <c r="X91" s="2"/>
    </row>
    <row r="92" spans="1:24" s="3" customFormat="1" x14ac:dyDescent="0.2">
      <c r="A92" s="1"/>
      <c r="B92" s="1"/>
      <c r="C92" s="1"/>
      <c r="D92" s="1"/>
      <c r="E92" s="1"/>
      <c r="F92" s="1"/>
      <c r="G92" s="1"/>
      <c r="H92" s="1"/>
      <c r="I92" s="1"/>
      <c r="J92" s="4"/>
      <c r="K92" s="5"/>
      <c r="L92" s="5"/>
      <c r="M92" s="5"/>
      <c r="X92" s="2"/>
    </row>
    <row r="93" spans="1:24" s="3" customFormat="1" x14ac:dyDescent="0.2">
      <c r="A93" s="1"/>
      <c r="B93" s="1"/>
      <c r="C93" s="1"/>
      <c r="D93" s="1"/>
      <c r="E93" s="1"/>
      <c r="F93" s="1"/>
      <c r="G93" s="1"/>
      <c r="H93" s="1"/>
      <c r="I93" s="1"/>
      <c r="J93" s="4"/>
      <c r="K93" s="5"/>
      <c r="L93" s="5"/>
      <c r="M93" s="5"/>
      <c r="X93" s="2"/>
    </row>
    <row r="94" spans="1:24" s="3" customFormat="1" x14ac:dyDescent="0.2">
      <c r="A94" s="1"/>
      <c r="B94" s="1"/>
      <c r="C94" s="1"/>
      <c r="D94" s="1"/>
      <c r="E94" s="1"/>
      <c r="F94" s="1"/>
      <c r="G94" s="1"/>
      <c r="H94" s="1"/>
      <c r="I94" s="1"/>
      <c r="J94" s="4"/>
      <c r="K94" s="5"/>
      <c r="L94" s="5"/>
      <c r="M94" s="5"/>
      <c r="X94" s="2"/>
    </row>
    <row r="95" spans="1:24" s="3" customFormat="1" x14ac:dyDescent="0.2">
      <c r="A95" s="1"/>
      <c r="B95" s="1"/>
      <c r="C95" s="1"/>
      <c r="D95" s="1"/>
      <c r="E95" s="1"/>
      <c r="F95" s="1"/>
      <c r="G95" s="1"/>
      <c r="H95" s="1"/>
      <c r="I95" s="1"/>
      <c r="J95" s="4"/>
      <c r="K95" s="5"/>
      <c r="L95" s="5"/>
      <c r="M95" s="5"/>
      <c r="X95" s="2"/>
    </row>
    <row r="96" spans="1:24" s="3" customFormat="1" x14ac:dyDescent="0.2">
      <c r="A96" s="1"/>
      <c r="B96" s="1"/>
      <c r="C96" s="1"/>
      <c r="D96" s="1"/>
      <c r="E96" s="1"/>
      <c r="F96" s="1"/>
      <c r="G96" s="1"/>
      <c r="H96" s="1"/>
      <c r="I96" s="1"/>
      <c r="J96" s="4"/>
      <c r="K96" s="5"/>
      <c r="L96" s="5"/>
      <c r="M96" s="5"/>
      <c r="X96" s="2"/>
    </row>
    <row r="97" spans="1:24" s="3" customFormat="1" x14ac:dyDescent="0.2">
      <c r="A97" s="1"/>
      <c r="B97" s="1"/>
      <c r="C97" s="1"/>
      <c r="D97" s="1"/>
      <c r="E97" s="1"/>
      <c r="F97" s="1"/>
      <c r="G97" s="1"/>
      <c r="H97" s="1"/>
      <c r="I97" s="1"/>
      <c r="J97" s="4"/>
      <c r="K97" s="5"/>
      <c r="L97" s="5"/>
      <c r="M97" s="5"/>
      <c r="X97" s="2"/>
    </row>
    <row r="98" spans="1:24" s="3" customFormat="1" x14ac:dyDescent="0.2">
      <c r="A98" s="1"/>
      <c r="B98" s="1"/>
      <c r="C98" s="1"/>
      <c r="D98" s="1"/>
      <c r="E98" s="1"/>
      <c r="F98" s="1"/>
      <c r="G98" s="1"/>
      <c r="H98" s="1"/>
      <c r="I98" s="1"/>
      <c r="J98" s="4"/>
      <c r="K98" s="5"/>
      <c r="L98" s="5"/>
      <c r="M98" s="5"/>
      <c r="X98" s="2"/>
    </row>
    <row r="99" spans="1:24" s="3" customFormat="1" x14ac:dyDescent="0.2">
      <c r="A99" s="1"/>
      <c r="B99" s="1"/>
      <c r="C99" s="1"/>
      <c r="D99" s="1"/>
      <c r="E99" s="1"/>
      <c r="F99" s="1"/>
      <c r="G99" s="1"/>
      <c r="H99" s="1"/>
      <c r="I99" s="1"/>
      <c r="J99" s="4"/>
      <c r="K99" s="5"/>
      <c r="L99" s="5"/>
      <c r="M99" s="5"/>
      <c r="X99" s="2"/>
    </row>
    <row r="100" spans="1:24" s="3" customFormat="1" x14ac:dyDescent="0.2">
      <c r="A100" s="1"/>
      <c r="B100" s="1"/>
      <c r="C100" s="1"/>
      <c r="D100" s="1"/>
      <c r="E100" s="1"/>
      <c r="F100" s="1"/>
      <c r="G100" s="1"/>
      <c r="H100" s="1"/>
      <c r="I100" s="1"/>
      <c r="J100" s="4"/>
      <c r="K100" s="5"/>
      <c r="L100" s="5"/>
      <c r="M100" s="5"/>
      <c r="X100" s="2"/>
    </row>
    <row r="101" spans="1:24" s="3" customFormat="1" x14ac:dyDescent="0.2">
      <c r="A101" s="1"/>
      <c r="B101" s="1"/>
      <c r="C101" s="1"/>
      <c r="D101" s="1"/>
      <c r="E101" s="1"/>
      <c r="F101" s="1"/>
      <c r="G101" s="1"/>
      <c r="H101" s="1"/>
      <c r="I101" s="1"/>
      <c r="J101" s="4"/>
      <c r="K101" s="5"/>
      <c r="L101" s="5"/>
      <c r="M101" s="5"/>
      <c r="X101" s="2"/>
    </row>
    <row r="102" spans="1:24" s="3" customFormat="1" x14ac:dyDescent="0.2">
      <c r="A102" s="1"/>
      <c r="B102" s="1"/>
      <c r="C102" s="1"/>
      <c r="D102" s="1"/>
      <c r="E102" s="1"/>
      <c r="F102" s="1"/>
      <c r="G102" s="1"/>
      <c r="H102" s="1"/>
      <c r="I102" s="1"/>
      <c r="J102" s="4"/>
      <c r="K102" s="5"/>
      <c r="L102" s="5"/>
      <c r="M102" s="5"/>
      <c r="X102" s="2"/>
    </row>
    <row r="103" spans="1:24" s="3" customFormat="1" x14ac:dyDescent="0.2">
      <c r="A103" s="1"/>
      <c r="B103" s="1"/>
      <c r="C103" s="1"/>
      <c r="D103" s="1"/>
      <c r="E103" s="1"/>
      <c r="F103" s="1"/>
      <c r="G103" s="1"/>
      <c r="H103" s="1"/>
      <c r="I103" s="1"/>
      <c r="J103" s="4"/>
      <c r="K103" s="5"/>
      <c r="L103" s="5"/>
      <c r="M103" s="5"/>
      <c r="X103" s="2"/>
    </row>
    <row r="104" spans="1:24" s="3" customFormat="1" x14ac:dyDescent="0.2">
      <c r="A104" s="1"/>
      <c r="B104" s="1"/>
      <c r="C104" s="1"/>
      <c r="D104" s="1"/>
      <c r="E104" s="1"/>
      <c r="F104" s="1"/>
      <c r="G104" s="1"/>
      <c r="H104" s="1"/>
      <c r="I104" s="1"/>
      <c r="J104" s="4"/>
      <c r="K104" s="5"/>
      <c r="L104" s="5"/>
      <c r="M104" s="5"/>
      <c r="X104" s="2"/>
    </row>
    <row r="105" spans="1:24" s="3" customFormat="1" x14ac:dyDescent="0.2">
      <c r="A105" s="1"/>
      <c r="B105" s="1"/>
      <c r="C105" s="1"/>
      <c r="D105" s="1"/>
      <c r="E105" s="1"/>
      <c r="F105" s="1"/>
      <c r="G105" s="1"/>
      <c r="H105" s="1"/>
      <c r="I105" s="1"/>
      <c r="J105" s="4"/>
      <c r="K105" s="5"/>
      <c r="L105" s="5"/>
      <c r="M105" s="5"/>
      <c r="X105" s="2"/>
    </row>
    <row r="106" spans="1:24" s="3" customFormat="1" x14ac:dyDescent="0.2">
      <c r="A106" s="1"/>
      <c r="B106" s="1"/>
      <c r="C106" s="1"/>
      <c r="D106" s="1"/>
      <c r="E106" s="1"/>
      <c r="F106" s="1"/>
      <c r="G106" s="1"/>
      <c r="H106" s="1"/>
      <c r="I106" s="1"/>
      <c r="J106" s="4"/>
      <c r="K106" s="5"/>
      <c r="L106" s="5"/>
      <c r="M106" s="5"/>
      <c r="X106" s="2"/>
    </row>
    <row r="107" spans="1:24" s="3" customFormat="1" x14ac:dyDescent="0.2">
      <c r="A107" s="1"/>
      <c r="B107" s="1"/>
      <c r="C107" s="1"/>
      <c r="D107" s="1"/>
      <c r="E107" s="1"/>
      <c r="F107" s="1"/>
      <c r="G107" s="1"/>
      <c r="H107" s="1"/>
      <c r="I107" s="1"/>
      <c r="J107" s="4"/>
      <c r="K107" s="5"/>
      <c r="L107" s="5"/>
      <c r="M107" s="5"/>
      <c r="X107" s="2"/>
    </row>
    <row r="108" spans="1:24" s="3" customFormat="1" x14ac:dyDescent="0.2">
      <c r="A108" s="1"/>
      <c r="B108" s="1"/>
      <c r="C108" s="1"/>
      <c r="D108" s="1"/>
      <c r="E108" s="1"/>
      <c r="F108" s="1"/>
      <c r="G108" s="1"/>
      <c r="H108" s="1"/>
      <c r="I108" s="1"/>
      <c r="J108" s="4"/>
      <c r="K108" s="5"/>
      <c r="L108" s="5"/>
      <c r="M108" s="5"/>
      <c r="X108" s="2"/>
    </row>
    <row r="109" spans="1:24" s="3" customFormat="1" x14ac:dyDescent="0.2">
      <c r="A109" s="1"/>
      <c r="B109" s="1"/>
      <c r="C109" s="1"/>
      <c r="D109" s="1"/>
      <c r="E109" s="1"/>
      <c r="F109" s="1"/>
      <c r="G109" s="1"/>
      <c r="H109" s="1"/>
      <c r="I109" s="1"/>
      <c r="J109" s="4"/>
      <c r="K109" s="5"/>
      <c r="L109" s="5"/>
      <c r="M109" s="5"/>
      <c r="X109" s="2"/>
    </row>
  </sheetData>
  <mergeCells count="21">
    <mergeCell ref="X6:X7"/>
    <mergeCell ref="J6:J7"/>
    <mergeCell ref="K6:K7"/>
    <mergeCell ref="L6:L7"/>
    <mergeCell ref="M6:M7"/>
    <mergeCell ref="N6:N7"/>
    <mergeCell ref="O6:O7"/>
    <mergeCell ref="A5:W5"/>
    <mergeCell ref="A6:A7"/>
    <mergeCell ref="B6:B7"/>
    <mergeCell ref="C6:C7"/>
    <mergeCell ref="D6:D7"/>
    <mergeCell ref="E6:E7"/>
    <mergeCell ref="F6:F7"/>
    <mergeCell ref="G6:G7"/>
    <mergeCell ref="H6:H7"/>
    <mergeCell ref="I6:I7"/>
    <mergeCell ref="W6:W7"/>
    <mergeCell ref="T6:T7"/>
    <mergeCell ref="Q6:Q7"/>
    <mergeCell ref="P6:P7"/>
  </mergeCells>
  <printOptions horizontalCentered="1"/>
  <pageMargins left="0.78740157480314965" right="0.78740157480314965" top="0.6692913385826772" bottom="0.86614173228346458" header="0.27559055118110237" footer="0.39370078740157483"/>
  <pageSetup paperSize="9" scale="49" firstPageNumber="116" fitToHeight="3" orientation="landscape" useFirstPageNumber="1" r:id="rId1"/>
  <headerFooter alignWithMargins="0">
    <oddFooter>&amp;L&amp;"Arial,Kurzíva"Zastupitelstvo Olomouckého kraje 18-12-2017
6. - Rozpočet Olomouckého kraje 2018 - návrh rozpočtu
Příloha č. 5b) Projekty spolufinancované z evropských fondů a národních fondů&amp;R&amp;"Arial,Kurzíva"&amp;12Strana &amp;P (celkem 171)</oddFooter>
  </headerFooter>
  <rowBreaks count="1" manualBreakCount="1">
    <brk id="16"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Y99"/>
  <sheetViews>
    <sheetView showGridLines="0" view="pageBreakPreview" zoomScale="80" zoomScaleNormal="60" zoomScaleSheetLayoutView="80" workbookViewId="0"/>
  </sheetViews>
  <sheetFormatPr defaultColWidth="9.140625" defaultRowHeight="12.75" outlineLevelCol="1" x14ac:dyDescent="0.2"/>
  <cols>
    <col min="1" max="1" width="5.42578125" style="1" customWidth="1"/>
    <col min="2" max="2" width="5.7109375" style="1" hidden="1" customWidth="1"/>
    <col min="3" max="3" width="7.7109375" style="1" hidden="1" customWidth="1" outlineLevel="1"/>
    <col min="4" max="4" width="10.140625" style="1" hidden="1" customWidth="1" outlineLevel="1"/>
    <col min="5" max="5" width="8.28515625" style="1" customWidth="1" outlineLevel="1"/>
    <col min="6" max="6" width="17.140625" style="1" hidden="1" customWidth="1" outlineLevel="1"/>
    <col min="7" max="7" width="50.7109375" style="1" customWidth="1" collapsed="1"/>
    <col min="8" max="8" width="60.42578125" style="1" customWidth="1"/>
    <col min="9" max="9" width="7.140625" style="1" customWidth="1"/>
    <col min="10" max="10" width="14.7109375" style="4" customWidth="1"/>
    <col min="11" max="12" width="14.85546875" style="3" customWidth="1"/>
    <col min="13" max="13" width="13.5703125" style="3" customWidth="1"/>
    <col min="14" max="14" width="13.7109375" style="3" customWidth="1"/>
    <col min="15" max="15" width="14.7109375" style="3" customWidth="1"/>
    <col min="16" max="16" width="14.85546875" style="3" customWidth="1"/>
    <col min="17" max="17" width="16.7109375" style="3" customWidth="1"/>
    <col min="18" max="19" width="13.140625" style="3" hidden="1" customWidth="1"/>
    <col min="20" max="20" width="14.85546875" style="3" customWidth="1"/>
    <col min="21" max="22" width="14.85546875" style="3" hidden="1" customWidth="1"/>
    <col min="23" max="23" width="14.42578125" style="3" customWidth="1"/>
    <col min="24" max="24" width="24.85546875" style="2" hidden="1" customWidth="1"/>
    <col min="25" max="16384" width="9.140625" style="1"/>
  </cols>
  <sheetData>
    <row r="1" spans="1:25" ht="18" x14ac:dyDescent="0.25">
      <c r="A1" s="164" t="s">
        <v>321</v>
      </c>
      <c r="B1" s="165"/>
      <c r="C1" s="165"/>
      <c r="D1" s="165"/>
      <c r="E1" s="165"/>
      <c r="F1" s="166"/>
      <c r="G1" s="167"/>
      <c r="H1" s="168"/>
      <c r="I1" s="165"/>
      <c r="K1" s="169"/>
      <c r="N1" s="170"/>
      <c r="O1" s="170"/>
      <c r="Q1" s="170"/>
      <c r="R1" s="170"/>
      <c r="S1" s="170"/>
      <c r="T1" s="38"/>
      <c r="U1" s="35"/>
      <c r="V1" s="1"/>
      <c r="W1" s="1"/>
      <c r="X1" s="1"/>
    </row>
    <row r="2" spans="1:25" ht="15.75" x14ac:dyDescent="0.25">
      <c r="A2" s="253" t="s">
        <v>274</v>
      </c>
      <c r="B2" s="171"/>
      <c r="C2" s="171"/>
      <c r="F2" s="172"/>
      <c r="G2" s="252" t="s">
        <v>21</v>
      </c>
      <c r="H2" s="173" t="s">
        <v>322</v>
      </c>
      <c r="I2" s="175"/>
      <c r="K2" s="169"/>
      <c r="N2" s="37"/>
      <c r="O2" s="37"/>
      <c r="Q2" s="37"/>
      <c r="R2" s="37"/>
      <c r="S2" s="37"/>
      <c r="T2" s="36"/>
      <c r="U2" s="35"/>
      <c r="V2" s="1"/>
      <c r="W2" s="1"/>
      <c r="X2" s="1"/>
    </row>
    <row r="3" spans="1:25" ht="15.75" x14ac:dyDescent="0.25">
      <c r="A3" s="124"/>
      <c r="B3" s="171"/>
      <c r="C3" s="171"/>
      <c r="F3" s="172"/>
      <c r="G3" s="176" t="s">
        <v>20</v>
      </c>
      <c r="H3" s="174"/>
      <c r="I3" s="175"/>
      <c r="K3" s="169"/>
      <c r="N3" s="37"/>
      <c r="O3" s="37"/>
      <c r="Q3" s="37"/>
      <c r="R3" s="37"/>
      <c r="S3" s="37"/>
      <c r="T3" s="36"/>
      <c r="U3" s="35"/>
      <c r="V3" s="1"/>
      <c r="W3" s="1"/>
      <c r="X3" s="1"/>
    </row>
    <row r="4" spans="1:25" ht="17.25" customHeight="1" x14ac:dyDescent="0.2">
      <c r="A4" s="89"/>
      <c r="B4" s="89"/>
      <c r="C4" s="89"/>
      <c r="D4" s="89"/>
      <c r="E4" s="89"/>
      <c r="F4" s="89"/>
      <c r="G4" s="89"/>
      <c r="H4" s="89"/>
      <c r="I4" s="89"/>
      <c r="J4" s="89"/>
      <c r="K4" s="89"/>
      <c r="L4" s="90"/>
      <c r="M4" s="89"/>
      <c r="N4" s="90"/>
      <c r="O4" s="89"/>
      <c r="P4" s="89"/>
      <c r="Q4" s="89"/>
      <c r="R4" s="89"/>
      <c r="S4" s="89"/>
      <c r="T4" s="89"/>
      <c r="U4" s="89"/>
      <c r="V4" s="89"/>
      <c r="W4" s="91" t="s">
        <v>72</v>
      </c>
      <c r="X4" s="91"/>
      <c r="Y4" s="35"/>
    </row>
    <row r="5" spans="1:25" ht="25.5" customHeight="1" x14ac:dyDescent="0.2">
      <c r="A5" s="358" t="s">
        <v>385</v>
      </c>
      <c r="B5" s="359"/>
      <c r="C5" s="359"/>
      <c r="D5" s="359"/>
      <c r="E5" s="359"/>
      <c r="F5" s="359"/>
      <c r="G5" s="359"/>
      <c r="H5" s="359"/>
      <c r="I5" s="359"/>
      <c r="J5" s="359"/>
      <c r="K5" s="359"/>
      <c r="L5" s="359"/>
      <c r="M5" s="359"/>
      <c r="N5" s="359"/>
      <c r="O5" s="359"/>
      <c r="P5" s="359"/>
      <c r="Q5" s="359"/>
      <c r="R5" s="359"/>
      <c r="S5" s="359"/>
      <c r="T5" s="359"/>
      <c r="U5" s="359"/>
      <c r="V5" s="359"/>
      <c r="W5" s="398"/>
      <c r="X5" s="227"/>
    </row>
    <row r="6" spans="1:25" ht="25.5" customHeight="1" x14ac:dyDescent="0.2">
      <c r="A6" s="360" t="s">
        <v>19</v>
      </c>
      <c r="B6" s="360" t="s">
        <v>18</v>
      </c>
      <c r="C6" s="361" t="s">
        <v>16</v>
      </c>
      <c r="D6" s="361" t="s">
        <v>15</v>
      </c>
      <c r="E6" s="362" t="s">
        <v>253</v>
      </c>
      <c r="F6" s="361" t="s">
        <v>17</v>
      </c>
      <c r="G6" s="361" t="s">
        <v>14</v>
      </c>
      <c r="H6" s="350" t="s">
        <v>13</v>
      </c>
      <c r="I6" s="364" t="s">
        <v>12</v>
      </c>
      <c r="J6" s="350" t="s">
        <v>11</v>
      </c>
      <c r="K6" s="350" t="s">
        <v>10</v>
      </c>
      <c r="L6" s="351" t="s">
        <v>9</v>
      </c>
      <c r="M6" s="351" t="s">
        <v>8</v>
      </c>
      <c r="N6" s="350" t="s">
        <v>7</v>
      </c>
      <c r="O6" s="353" t="s">
        <v>155</v>
      </c>
      <c r="P6" s="354" t="s">
        <v>5</v>
      </c>
      <c r="Q6" s="354" t="s">
        <v>225</v>
      </c>
      <c r="R6" s="334"/>
      <c r="S6" s="334"/>
      <c r="T6" s="356" t="s">
        <v>431</v>
      </c>
      <c r="U6" s="332"/>
      <c r="V6" s="333"/>
      <c r="W6" s="353" t="s">
        <v>167</v>
      </c>
      <c r="X6" s="349" t="s">
        <v>6</v>
      </c>
    </row>
    <row r="7" spans="1:25" ht="58.7" customHeight="1" x14ac:dyDescent="0.2">
      <c r="A7" s="360"/>
      <c r="B7" s="360"/>
      <c r="C7" s="361"/>
      <c r="D7" s="361"/>
      <c r="E7" s="363"/>
      <c r="F7" s="361"/>
      <c r="G7" s="361"/>
      <c r="H7" s="350"/>
      <c r="I7" s="364"/>
      <c r="J7" s="350"/>
      <c r="K7" s="350"/>
      <c r="L7" s="352"/>
      <c r="M7" s="352"/>
      <c r="N7" s="350"/>
      <c r="O7" s="353"/>
      <c r="P7" s="355"/>
      <c r="Q7" s="355"/>
      <c r="R7" s="224" t="s">
        <v>163</v>
      </c>
      <c r="S7" s="224" t="s">
        <v>164</v>
      </c>
      <c r="T7" s="357"/>
      <c r="U7" s="224" t="s">
        <v>165</v>
      </c>
      <c r="V7" s="224" t="s">
        <v>166</v>
      </c>
      <c r="W7" s="353"/>
      <c r="X7" s="349"/>
    </row>
    <row r="8" spans="1:25" s="30" customFormat="1" ht="25.5" customHeight="1" x14ac:dyDescent="0.3">
      <c r="A8" s="105" t="s">
        <v>3</v>
      </c>
      <c r="B8" s="106"/>
      <c r="C8" s="106"/>
      <c r="D8" s="106"/>
      <c r="E8" s="106"/>
      <c r="F8" s="106"/>
      <c r="G8" s="106"/>
      <c r="H8" s="106"/>
      <c r="I8" s="106"/>
      <c r="J8" s="106"/>
      <c r="K8" s="32">
        <f>SUM(K9:K12)</f>
        <v>117864</v>
      </c>
      <c r="L8" s="32">
        <f>SUM(L9:L12)</f>
        <v>99081</v>
      </c>
      <c r="M8" s="32">
        <f>SUM(M9:M12)</f>
        <v>18783</v>
      </c>
      <c r="N8" s="32"/>
      <c r="O8" s="32">
        <f>SUM(O9:O12)</f>
        <v>22848</v>
      </c>
      <c r="P8" s="33">
        <f>SUM(P9:P12)</f>
        <v>34571</v>
      </c>
      <c r="Q8" s="33">
        <f>SUM(Q9:Q12)</f>
        <v>30489</v>
      </c>
      <c r="R8" s="33">
        <f t="shared" ref="R8:V8" si="0">SUM(R9:R12)</f>
        <v>28845.699999999997</v>
      </c>
      <c r="S8" s="33">
        <f t="shared" si="0"/>
        <v>1643.3</v>
      </c>
      <c r="T8" s="33">
        <f>SUM(T9:T12)</f>
        <v>4082</v>
      </c>
      <c r="U8" s="33">
        <f t="shared" si="0"/>
        <v>3388</v>
      </c>
      <c r="V8" s="33">
        <f t="shared" si="0"/>
        <v>694</v>
      </c>
      <c r="W8" s="32">
        <f>SUM(W9:W12)</f>
        <v>60445</v>
      </c>
      <c r="X8" s="31"/>
    </row>
    <row r="9" spans="1:25" s="26" customFormat="1" ht="60" x14ac:dyDescent="0.2">
      <c r="A9" s="25">
        <v>1</v>
      </c>
      <c r="B9" s="24" t="s">
        <v>30</v>
      </c>
      <c r="C9" s="29">
        <v>4357</v>
      </c>
      <c r="D9" s="29">
        <v>6121</v>
      </c>
      <c r="E9" s="218">
        <v>61</v>
      </c>
      <c r="F9" s="47">
        <v>60002101137</v>
      </c>
      <c r="G9" s="43" t="s">
        <v>56</v>
      </c>
      <c r="H9" s="79" t="s">
        <v>57</v>
      </c>
      <c r="I9" s="28" t="s">
        <v>23</v>
      </c>
      <c r="J9" s="28" t="s">
        <v>2</v>
      </c>
      <c r="K9" s="42">
        <f>13792+654+250</f>
        <v>14696</v>
      </c>
      <c r="L9" s="42">
        <v>12413</v>
      </c>
      <c r="M9" s="42">
        <f>K9-L9</f>
        <v>2283</v>
      </c>
      <c r="N9" s="48" t="s">
        <v>22</v>
      </c>
      <c r="O9" s="40">
        <v>654</v>
      </c>
      <c r="P9" s="41">
        <f>Q9+T9</f>
        <v>14042</v>
      </c>
      <c r="Q9" s="40">
        <f>SUM(R9:S9)</f>
        <v>12413</v>
      </c>
      <c r="R9" s="40">
        <v>11723</v>
      </c>
      <c r="S9" s="40">
        <v>690</v>
      </c>
      <c r="T9" s="239">
        <f>SUM(U9:V9)</f>
        <v>1629</v>
      </c>
      <c r="U9" s="39">
        <v>1379</v>
      </c>
      <c r="V9" s="39">
        <v>250</v>
      </c>
      <c r="W9" s="39">
        <f t="shared" ref="W9:W11" si="1">K9-O9-P9</f>
        <v>0</v>
      </c>
      <c r="X9" s="99"/>
    </row>
    <row r="10" spans="1:25" s="26" customFormat="1" ht="84.75" customHeight="1" x14ac:dyDescent="0.2">
      <c r="A10" s="25">
        <v>2</v>
      </c>
      <c r="B10" s="25" t="s">
        <v>26</v>
      </c>
      <c r="C10" s="111">
        <v>4357</v>
      </c>
      <c r="D10" s="111">
        <v>6121</v>
      </c>
      <c r="E10" s="111">
        <v>61</v>
      </c>
      <c r="F10" s="112">
        <v>60002101139</v>
      </c>
      <c r="G10" s="52" t="s">
        <v>58</v>
      </c>
      <c r="H10" s="82" t="s">
        <v>59</v>
      </c>
      <c r="I10" s="51"/>
      <c r="J10" s="51" t="s">
        <v>2</v>
      </c>
      <c r="K10" s="42">
        <f t="shared" ref="K10" si="2">SUM(L10:M10)</f>
        <v>10916</v>
      </c>
      <c r="L10" s="42">
        <v>9166</v>
      </c>
      <c r="M10" s="42">
        <f>1019+581+150</f>
        <v>1750</v>
      </c>
      <c r="N10" s="48" t="s">
        <v>22</v>
      </c>
      <c r="O10" s="40">
        <v>581</v>
      </c>
      <c r="P10" s="41">
        <f t="shared" ref="P10:P11" si="3">Q10+T10</f>
        <v>10334.999999999998</v>
      </c>
      <c r="Q10" s="40">
        <f t="shared" ref="Q10:Q12" si="4">SUM(R10:S10)</f>
        <v>9165.9999999999982</v>
      </c>
      <c r="R10" s="40">
        <f>9166*0.95</f>
        <v>8707.6999999999989</v>
      </c>
      <c r="S10" s="40">
        <f>9166*0.05</f>
        <v>458.3</v>
      </c>
      <c r="T10" s="239">
        <f t="shared" ref="T10:T12" si="5">SUM(U10:V10)</f>
        <v>1169</v>
      </c>
      <c r="U10" s="39">
        <v>1019</v>
      </c>
      <c r="V10" s="39">
        <v>150</v>
      </c>
      <c r="W10" s="39">
        <f t="shared" si="1"/>
        <v>0</v>
      </c>
      <c r="X10" s="99"/>
    </row>
    <row r="11" spans="1:25" s="26" customFormat="1" ht="47.25" x14ac:dyDescent="0.2">
      <c r="A11" s="25">
        <v>3</v>
      </c>
      <c r="B11" s="29" t="s">
        <v>29</v>
      </c>
      <c r="C11" s="29">
        <v>4357</v>
      </c>
      <c r="D11" s="29">
        <v>6121</v>
      </c>
      <c r="E11" s="218">
        <v>61</v>
      </c>
      <c r="F11" s="44">
        <v>60002101167</v>
      </c>
      <c r="G11" s="52" t="s">
        <v>1</v>
      </c>
      <c r="H11" s="79" t="s">
        <v>422</v>
      </c>
      <c r="I11" s="28"/>
      <c r="J11" s="28" t="s">
        <v>60</v>
      </c>
      <c r="K11" s="42">
        <v>46987</v>
      </c>
      <c r="L11" s="42">
        <v>39228</v>
      </c>
      <c r="M11" s="42">
        <f t="shared" ref="M11:M12" si="6">K11-L11</f>
        <v>7759</v>
      </c>
      <c r="N11" s="48" t="s">
        <v>89</v>
      </c>
      <c r="O11" s="40">
        <f>2637+2845</f>
        <v>5482</v>
      </c>
      <c r="P11" s="41">
        <f t="shared" si="3"/>
        <v>5000</v>
      </c>
      <c r="Q11" s="40">
        <f t="shared" si="4"/>
        <v>4410</v>
      </c>
      <c r="R11" s="40">
        <v>4165</v>
      </c>
      <c r="S11" s="40">
        <v>245</v>
      </c>
      <c r="T11" s="239">
        <f t="shared" si="5"/>
        <v>590</v>
      </c>
      <c r="U11" s="39">
        <v>490</v>
      </c>
      <c r="V11" s="39">
        <v>100</v>
      </c>
      <c r="W11" s="39">
        <f t="shared" si="1"/>
        <v>36505</v>
      </c>
      <c r="X11" s="99"/>
    </row>
    <row r="12" spans="1:25" s="26" customFormat="1" ht="69" customHeight="1" x14ac:dyDescent="0.2">
      <c r="A12" s="25">
        <v>4</v>
      </c>
      <c r="B12" s="29" t="s">
        <v>29</v>
      </c>
      <c r="C12" s="24">
        <v>4357</v>
      </c>
      <c r="D12" s="24">
        <v>6121</v>
      </c>
      <c r="E12" s="24">
        <v>61</v>
      </c>
      <c r="F12" s="113">
        <v>60002101178</v>
      </c>
      <c r="G12" s="52" t="s">
        <v>0</v>
      </c>
      <c r="H12" s="79" t="s">
        <v>423</v>
      </c>
      <c r="I12" s="78"/>
      <c r="J12" s="28" t="s">
        <v>60</v>
      </c>
      <c r="K12" s="42">
        <v>45265</v>
      </c>
      <c r="L12" s="42">
        <v>38274</v>
      </c>
      <c r="M12" s="42">
        <f t="shared" si="6"/>
        <v>6991</v>
      </c>
      <c r="N12" s="48" t="s">
        <v>89</v>
      </c>
      <c r="O12" s="40">
        <f>13900+2231</f>
        <v>16131</v>
      </c>
      <c r="P12" s="41">
        <f t="shared" ref="P12:P14" si="7">Q12+T12</f>
        <v>5194</v>
      </c>
      <c r="Q12" s="40">
        <f t="shared" si="4"/>
        <v>4500</v>
      </c>
      <c r="R12" s="40">
        <v>4250</v>
      </c>
      <c r="S12" s="40">
        <v>250</v>
      </c>
      <c r="T12" s="239">
        <f t="shared" si="5"/>
        <v>694</v>
      </c>
      <c r="U12" s="39">
        <v>500</v>
      </c>
      <c r="V12" s="39">
        <v>194</v>
      </c>
      <c r="W12" s="39">
        <f t="shared" ref="W12:W14" si="8">K12-O12-P12</f>
        <v>23940</v>
      </c>
      <c r="X12" s="99" t="s">
        <v>184</v>
      </c>
    </row>
    <row r="13" spans="1:25" s="30" customFormat="1" ht="25.5" customHeight="1" x14ac:dyDescent="0.3">
      <c r="A13" s="103" t="s">
        <v>168</v>
      </c>
      <c r="B13" s="104"/>
      <c r="C13" s="104"/>
      <c r="D13" s="104"/>
      <c r="E13" s="104"/>
      <c r="F13" s="104"/>
      <c r="G13" s="104"/>
      <c r="H13" s="104"/>
      <c r="I13" s="104"/>
      <c r="J13" s="104"/>
      <c r="K13" s="95">
        <f>SUM(K14)</f>
        <v>72000</v>
      </c>
      <c r="L13" s="95">
        <f>SUM(L14)</f>
        <v>61830</v>
      </c>
      <c r="M13" s="95">
        <f>SUM(M14)</f>
        <v>10170</v>
      </c>
      <c r="N13" s="316"/>
      <c r="O13" s="95">
        <f>SUM(O14)</f>
        <v>0</v>
      </c>
      <c r="P13" s="93">
        <f>SUM(P14)</f>
        <v>5000</v>
      </c>
      <c r="Q13" s="93">
        <f>SUM(Q14)</f>
        <v>0</v>
      </c>
      <c r="R13" s="93">
        <f t="shared" ref="R13:V13" si="9">SUM(R14)</f>
        <v>0</v>
      </c>
      <c r="S13" s="93">
        <f t="shared" si="9"/>
        <v>0</v>
      </c>
      <c r="T13" s="93">
        <f>SUM(T14)</f>
        <v>5000</v>
      </c>
      <c r="U13" s="93">
        <f t="shared" si="9"/>
        <v>5000</v>
      </c>
      <c r="V13" s="93">
        <f t="shared" si="9"/>
        <v>0</v>
      </c>
      <c r="W13" s="92">
        <f>SUM(W14)</f>
        <v>67000</v>
      </c>
      <c r="X13" s="54"/>
    </row>
    <row r="14" spans="1:25" s="26" customFormat="1" ht="47.25" x14ac:dyDescent="0.2">
      <c r="A14" s="25">
        <v>1</v>
      </c>
      <c r="B14" s="29" t="s">
        <v>29</v>
      </c>
      <c r="C14" s="24">
        <v>4357</v>
      </c>
      <c r="D14" s="24">
        <v>6121</v>
      </c>
      <c r="E14" s="24">
        <v>61</v>
      </c>
      <c r="F14" s="113">
        <v>60002101181</v>
      </c>
      <c r="G14" s="52" t="s">
        <v>153</v>
      </c>
      <c r="H14" s="79" t="s">
        <v>424</v>
      </c>
      <c r="I14" s="78"/>
      <c r="J14" s="28" t="s">
        <v>60</v>
      </c>
      <c r="K14" s="42">
        <v>72000</v>
      </c>
      <c r="L14" s="42">
        <v>61830</v>
      </c>
      <c r="M14" s="42">
        <f>K14-L14</f>
        <v>10170</v>
      </c>
      <c r="N14" s="48">
        <v>2018</v>
      </c>
      <c r="O14" s="40">
        <v>0</v>
      </c>
      <c r="P14" s="41">
        <f t="shared" si="7"/>
        <v>5000</v>
      </c>
      <c r="Q14" s="40">
        <f t="shared" ref="Q14" si="10">SUM(R14:S14)</f>
        <v>0</v>
      </c>
      <c r="R14" s="40"/>
      <c r="S14" s="40"/>
      <c r="T14" s="239">
        <f t="shared" ref="T14" si="11">SUM(U14:V14)</f>
        <v>5000</v>
      </c>
      <c r="U14" s="39">
        <v>5000</v>
      </c>
      <c r="V14" s="39"/>
      <c r="W14" s="39">
        <f t="shared" si="8"/>
        <v>67000</v>
      </c>
      <c r="X14" s="99"/>
    </row>
    <row r="15" spans="1:25" ht="35.25" customHeight="1" x14ac:dyDescent="0.2">
      <c r="A15" s="83" t="s">
        <v>405</v>
      </c>
      <c r="B15" s="84"/>
      <c r="C15" s="84"/>
      <c r="D15" s="84"/>
      <c r="E15" s="217"/>
      <c r="F15" s="84"/>
      <c r="G15" s="84"/>
      <c r="H15" s="84"/>
      <c r="I15" s="84"/>
      <c r="J15" s="84"/>
      <c r="K15" s="23">
        <f t="shared" ref="K15:M15" si="12">K8+K13</f>
        <v>189864</v>
      </c>
      <c r="L15" s="23">
        <f t="shared" si="12"/>
        <v>160911</v>
      </c>
      <c r="M15" s="23">
        <f t="shared" si="12"/>
        <v>28953</v>
      </c>
      <c r="N15" s="23"/>
      <c r="O15" s="23">
        <f>O8+O13</f>
        <v>22848</v>
      </c>
      <c r="P15" s="23">
        <f>P8+P13</f>
        <v>39571</v>
      </c>
      <c r="Q15" s="23">
        <f>Q8+Q13</f>
        <v>30489</v>
      </c>
      <c r="R15" s="23">
        <f t="shared" ref="R15:V15" si="13">R8+R13</f>
        <v>28845.699999999997</v>
      </c>
      <c r="S15" s="23">
        <f t="shared" si="13"/>
        <v>1643.3</v>
      </c>
      <c r="T15" s="23">
        <f>T8+T13</f>
        <v>9082</v>
      </c>
      <c r="U15" s="23">
        <f t="shared" si="13"/>
        <v>8388</v>
      </c>
      <c r="V15" s="23">
        <f t="shared" si="13"/>
        <v>694</v>
      </c>
      <c r="W15" s="22">
        <f>W8+W13</f>
        <v>127445</v>
      </c>
      <c r="X15" s="21"/>
    </row>
    <row r="16" spans="1:25" s="3" customFormat="1" x14ac:dyDescent="0.2">
      <c r="A16" s="4"/>
      <c r="B16" s="4"/>
      <c r="C16" s="4"/>
      <c r="D16" s="4"/>
      <c r="E16" s="4"/>
      <c r="F16" s="4"/>
      <c r="G16" s="20"/>
      <c r="H16" s="4"/>
      <c r="I16" s="19"/>
      <c r="J16" s="18"/>
      <c r="K16" s="17"/>
      <c r="L16" s="17"/>
      <c r="M16" s="17"/>
      <c r="N16" s="16"/>
      <c r="O16" s="16"/>
      <c r="X16" s="2"/>
      <c r="Y16" s="1"/>
    </row>
    <row r="17" spans="1:25" s="3" customFormat="1" x14ac:dyDescent="0.2">
      <c r="A17" s="4"/>
      <c r="B17" s="4"/>
      <c r="C17" s="4"/>
      <c r="D17" s="4"/>
      <c r="E17" s="4"/>
      <c r="F17" s="4"/>
      <c r="G17" s="4"/>
      <c r="H17" s="4"/>
      <c r="I17" s="15"/>
      <c r="J17" s="6"/>
      <c r="K17" s="5"/>
      <c r="L17" s="5"/>
      <c r="M17" s="5"/>
      <c r="X17" s="2"/>
      <c r="Y17" s="1"/>
    </row>
    <row r="18" spans="1:25" s="3" customFormat="1" ht="18" x14ac:dyDescent="0.2">
      <c r="A18" s="100"/>
      <c r="B18" s="100"/>
      <c r="C18" s="100"/>
      <c r="D18" s="100"/>
      <c r="E18" s="100"/>
      <c r="F18" s="100"/>
      <c r="G18" s="100"/>
      <c r="H18" s="100"/>
      <c r="I18" s="100"/>
      <c r="J18" s="100"/>
      <c r="K18" s="100"/>
      <c r="L18" s="100"/>
      <c r="M18" s="100"/>
      <c r="N18" s="100"/>
      <c r="O18" s="100"/>
      <c r="P18" s="100"/>
      <c r="X18" s="2"/>
      <c r="Y18" s="1"/>
    </row>
    <row r="19" spans="1:25" s="7" customFormat="1" ht="15" x14ac:dyDescent="0.2">
      <c r="A19" s="14"/>
      <c r="B19" s="13"/>
      <c r="C19" s="14"/>
      <c r="D19" s="13"/>
      <c r="E19" s="13"/>
      <c r="F19" s="13"/>
      <c r="G19" s="13"/>
      <c r="H19" s="13"/>
      <c r="I19" s="12"/>
      <c r="J19" s="11"/>
      <c r="K19" s="10"/>
      <c r="L19" s="10"/>
      <c r="M19" s="10"/>
      <c r="X19" s="9"/>
      <c r="Y19" s="8"/>
    </row>
    <row r="20" spans="1:25" s="3" customFormat="1" x14ac:dyDescent="0.2">
      <c r="A20" s="4"/>
      <c r="B20" s="4"/>
      <c r="C20" s="4"/>
      <c r="D20" s="4"/>
      <c r="E20" s="4"/>
      <c r="F20" s="4"/>
      <c r="G20" s="4"/>
      <c r="H20" s="4"/>
      <c r="I20" s="1"/>
      <c r="J20" s="6"/>
      <c r="K20" s="5"/>
      <c r="L20" s="5"/>
      <c r="M20" s="5"/>
      <c r="X20" s="2"/>
      <c r="Y20" s="1"/>
    </row>
    <row r="21" spans="1:25" s="3" customFormat="1" x14ac:dyDescent="0.2">
      <c r="A21" s="4"/>
      <c r="B21" s="4"/>
      <c r="C21" s="4"/>
      <c r="D21" s="4"/>
      <c r="E21" s="4"/>
      <c r="F21" s="4"/>
      <c r="G21" s="4"/>
      <c r="H21" s="4"/>
      <c r="I21" s="1"/>
      <c r="J21" s="6"/>
      <c r="K21" s="5"/>
      <c r="L21" s="5"/>
      <c r="M21" s="5"/>
      <c r="X21" s="2"/>
      <c r="Y21" s="1"/>
    </row>
    <row r="22" spans="1:25" s="3" customFormat="1" x14ac:dyDescent="0.2">
      <c r="A22" s="4"/>
      <c r="B22" s="4"/>
      <c r="C22" s="4"/>
      <c r="D22" s="4"/>
      <c r="E22" s="4"/>
      <c r="F22" s="4"/>
      <c r="G22" s="4"/>
      <c r="H22" s="4"/>
      <c r="I22" s="1"/>
      <c r="J22" s="6"/>
      <c r="K22" s="5"/>
      <c r="L22" s="5"/>
      <c r="M22" s="5"/>
      <c r="X22" s="2"/>
      <c r="Y22" s="1"/>
    </row>
    <row r="23" spans="1:25" s="3" customFormat="1" x14ac:dyDescent="0.2">
      <c r="A23" s="4"/>
      <c r="B23" s="4"/>
      <c r="C23" s="4"/>
      <c r="D23" s="4"/>
      <c r="E23" s="4"/>
      <c r="F23" s="4"/>
      <c r="G23" s="4"/>
      <c r="H23" s="4"/>
      <c r="I23" s="1"/>
      <c r="J23" s="6"/>
      <c r="K23" s="5"/>
      <c r="L23" s="5"/>
      <c r="M23" s="5"/>
      <c r="X23" s="2"/>
      <c r="Y23" s="1"/>
    </row>
    <row r="24" spans="1:25" s="3" customFormat="1" x14ac:dyDescent="0.2">
      <c r="A24" s="4"/>
      <c r="B24" s="4"/>
      <c r="C24" s="4"/>
      <c r="D24" s="4"/>
      <c r="E24" s="4"/>
      <c r="F24" s="4"/>
      <c r="G24" s="4"/>
      <c r="H24" s="4"/>
      <c r="I24" s="1"/>
      <c r="J24" s="6"/>
      <c r="K24" s="5"/>
      <c r="L24" s="5"/>
      <c r="M24" s="5"/>
      <c r="X24" s="2"/>
      <c r="Y24" s="1"/>
    </row>
    <row r="25" spans="1:25" s="3" customFormat="1" x14ac:dyDescent="0.2">
      <c r="A25" s="4"/>
      <c r="B25" s="4"/>
      <c r="C25" s="4"/>
      <c r="D25" s="4"/>
      <c r="E25" s="4"/>
      <c r="F25" s="4"/>
      <c r="G25" s="4"/>
      <c r="H25" s="4"/>
      <c r="I25" s="1"/>
      <c r="J25" s="6"/>
      <c r="K25" s="5"/>
      <c r="L25" s="5"/>
      <c r="M25" s="5"/>
      <c r="X25" s="2"/>
      <c r="Y25" s="1"/>
    </row>
    <row r="26" spans="1:25" s="3" customFormat="1" x14ac:dyDescent="0.2">
      <c r="A26" s="4"/>
      <c r="B26" s="4"/>
      <c r="C26" s="4"/>
      <c r="D26" s="4"/>
      <c r="E26" s="4"/>
      <c r="F26" s="4"/>
      <c r="G26" s="4"/>
      <c r="H26" s="4"/>
      <c r="I26" s="1"/>
      <c r="J26" s="6"/>
      <c r="K26" s="5"/>
      <c r="L26" s="5"/>
      <c r="M26" s="5"/>
      <c r="X26" s="2"/>
      <c r="Y26" s="1"/>
    </row>
    <row r="27" spans="1:25" s="3" customFormat="1" x14ac:dyDescent="0.2">
      <c r="A27" s="4"/>
      <c r="B27" s="4"/>
      <c r="C27" s="4"/>
      <c r="D27" s="4"/>
      <c r="E27" s="4"/>
      <c r="F27" s="4"/>
      <c r="G27" s="4"/>
      <c r="H27" s="4"/>
      <c r="I27" s="1"/>
      <c r="J27" s="6"/>
      <c r="K27" s="5"/>
      <c r="L27" s="5"/>
      <c r="M27" s="5"/>
      <c r="X27" s="2"/>
      <c r="Y27" s="1"/>
    </row>
    <row r="28" spans="1:25" s="3" customFormat="1" x14ac:dyDescent="0.2">
      <c r="A28" s="4"/>
      <c r="B28" s="4"/>
      <c r="C28" s="4"/>
      <c r="D28" s="4"/>
      <c r="E28" s="4"/>
      <c r="F28" s="4"/>
      <c r="G28" s="4"/>
      <c r="H28" s="4"/>
      <c r="I28" s="1"/>
      <c r="J28" s="6"/>
      <c r="K28" s="5"/>
      <c r="L28" s="5"/>
      <c r="M28" s="5"/>
      <c r="X28" s="2"/>
      <c r="Y28" s="1"/>
    </row>
    <row r="29" spans="1:25" s="3" customFormat="1" x14ac:dyDescent="0.2">
      <c r="A29" s="4"/>
      <c r="B29" s="4"/>
      <c r="C29" s="4"/>
      <c r="D29" s="4"/>
      <c r="E29" s="4"/>
      <c r="F29" s="4"/>
      <c r="G29" s="4"/>
      <c r="H29" s="4"/>
      <c r="I29" s="1"/>
      <c r="J29" s="6"/>
      <c r="K29" s="5"/>
      <c r="L29" s="5"/>
      <c r="M29" s="5"/>
      <c r="X29" s="2"/>
      <c r="Y29" s="1"/>
    </row>
    <row r="30" spans="1:25" s="3" customFormat="1" x14ac:dyDescent="0.2">
      <c r="A30" s="4"/>
      <c r="B30" s="4"/>
      <c r="C30" s="4"/>
      <c r="D30" s="4"/>
      <c r="E30" s="4"/>
      <c r="F30" s="4"/>
      <c r="G30" s="4"/>
      <c r="H30" s="4"/>
      <c r="I30" s="1"/>
      <c r="J30" s="6"/>
      <c r="K30" s="5"/>
      <c r="L30" s="5"/>
      <c r="M30" s="5"/>
      <c r="X30" s="2"/>
      <c r="Y30" s="1"/>
    </row>
    <row r="31" spans="1:25" s="3" customFormat="1" x14ac:dyDescent="0.2">
      <c r="A31" s="4"/>
      <c r="B31" s="4"/>
      <c r="C31" s="4"/>
      <c r="D31" s="4"/>
      <c r="E31" s="4"/>
      <c r="F31" s="4"/>
      <c r="G31" s="4"/>
      <c r="H31" s="4"/>
      <c r="I31" s="1"/>
      <c r="J31" s="6"/>
      <c r="K31" s="5"/>
      <c r="L31" s="5"/>
      <c r="M31" s="5"/>
      <c r="X31" s="2"/>
      <c r="Y31" s="1"/>
    </row>
    <row r="32" spans="1:25" s="3" customFormat="1" x14ac:dyDescent="0.2">
      <c r="A32" s="4"/>
      <c r="B32" s="4"/>
      <c r="C32" s="4"/>
      <c r="D32" s="4"/>
      <c r="E32" s="4"/>
      <c r="F32" s="4"/>
      <c r="G32" s="4"/>
      <c r="H32" s="4"/>
      <c r="I32" s="1"/>
      <c r="J32" s="6"/>
      <c r="K32" s="5"/>
      <c r="L32" s="5"/>
      <c r="M32" s="5"/>
      <c r="X32" s="2"/>
      <c r="Y32" s="1"/>
    </row>
    <row r="33" spans="1:25" s="3" customFormat="1" x14ac:dyDescent="0.2">
      <c r="A33" s="4"/>
      <c r="B33" s="4"/>
      <c r="C33" s="4"/>
      <c r="D33" s="4"/>
      <c r="E33" s="4"/>
      <c r="F33" s="4"/>
      <c r="G33" s="4"/>
      <c r="H33" s="4"/>
      <c r="I33" s="1"/>
      <c r="J33" s="6"/>
      <c r="K33" s="5"/>
      <c r="L33" s="5"/>
      <c r="M33" s="5"/>
      <c r="X33" s="2"/>
      <c r="Y33" s="1"/>
    </row>
    <row r="34" spans="1:25" s="3" customFormat="1" x14ac:dyDescent="0.2">
      <c r="A34" s="4"/>
      <c r="B34" s="4"/>
      <c r="C34" s="4"/>
      <c r="D34" s="4"/>
      <c r="E34" s="4"/>
      <c r="F34" s="4"/>
      <c r="G34" s="4"/>
      <c r="H34" s="4"/>
      <c r="I34" s="1"/>
      <c r="J34" s="6"/>
      <c r="K34" s="5"/>
      <c r="L34" s="5"/>
      <c r="M34" s="5"/>
      <c r="X34" s="2"/>
      <c r="Y34" s="1"/>
    </row>
    <row r="35" spans="1:25" s="3" customFormat="1" x14ac:dyDescent="0.2">
      <c r="A35" s="4"/>
      <c r="B35" s="4"/>
      <c r="C35" s="4"/>
      <c r="D35" s="4"/>
      <c r="E35" s="4"/>
      <c r="F35" s="4"/>
      <c r="G35" s="4"/>
      <c r="H35" s="4"/>
      <c r="I35" s="1"/>
      <c r="J35" s="6"/>
      <c r="K35" s="5"/>
      <c r="L35" s="5"/>
      <c r="M35" s="5"/>
      <c r="X35" s="2"/>
      <c r="Y35" s="1"/>
    </row>
    <row r="36" spans="1:25" s="3" customFormat="1" x14ac:dyDescent="0.2">
      <c r="A36" s="4"/>
      <c r="B36" s="4"/>
      <c r="C36" s="4"/>
      <c r="D36" s="4"/>
      <c r="E36" s="4"/>
      <c r="F36" s="4"/>
      <c r="G36" s="4"/>
      <c r="H36" s="4"/>
      <c r="I36" s="1"/>
      <c r="J36" s="6"/>
      <c r="K36" s="5"/>
      <c r="L36" s="5"/>
      <c r="M36" s="5"/>
      <c r="X36" s="2"/>
      <c r="Y36" s="1"/>
    </row>
    <row r="37" spans="1:25" s="3" customFormat="1" x14ac:dyDescent="0.2">
      <c r="A37" s="4"/>
      <c r="B37" s="4"/>
      <c r="C37" s="4"/>
      <c r="D37" s="4"/>
      <c r="E37" s="4"/>
      <c r="F37" s="4"/>
      <c r="G37" s="4"/>
      <c r="H37" s="4"/>
      <c r="I37" s="1"/>
      <c r="J37" s="4"/>
      <c r="K37" s="5"/>
      <c r="L37" s="5"/>
      <c r="M37" s="5"/>
      <c r="X37" s="2"/>
      <c r="Y37" s="1"/>
    </row>
    <row r="38" spans="1:25" s="3" customFormat="1" x14ac:dyDescent="0.2">
      <c r="A38" s="4"/>
      <c r="B38" s="4"/>
      <c r="C38" s="4"/>
      <c r="D38" s="4"/>
      <c r="E38" s="4"/>
      <c r="F38" s="4"/>
      <c r="G38" s="4"/>
      <c r="H38" s="4"/>
      <c r="I38" s="1"/>
      <c r="J38" s="4"/>
      <c r="K38" s="5"/>
      <c r="L38" s="5"/>
      <c r="M38" s="5"/>
      <c r="X38" s="2"/>
      <c r="Y38" s="1"/>
    </row>
    <row r="39" spans="1:25" s="3" customFormat="1" x14ac:dyDescent="0.2">
      <c r="A39" s="4"/>
      <c r="B39" s="4"/>
      <c r="C39" s="4"/>
      <c r="D39" s="4"/>
      <c r="E39" s="4"/>
      <c r="F39" s="4"/>
      <c r="G39" s="4"/>
      <c r="H39" s="4"/>
      <c r="I39" s="1"/>
      <c r="J39" s="4"/>
      <c r="K39" s="5"/>
      <c r="L39" s="5"/>
      <c r="M39" s="5"/>
      <c r="X39" s="2"/>
      <c r="Y39" s="1"/>
    </row>
    <row r="40" spans="1:25" s="3" customFormat="1" x14ac:dyDescent="0.2">
      <c r="A40" s="4"/>
      <c r="B40" s="4"/>
      <c r="C40" s="4"/>
      <c r="D40" s="4"/>
      <c r="E40" s="4"/>
      <c r="F40" s="4"/>
      <c r="G40" s="4"/>
      <c r="H40" s="4"/>
      <c r="I40" s="1"/>
      <c r="J40" s="4"/>
      <c r="K40" s="5"/>
      <c r="L40" s="5"/>
      <c r="M40" s="5"/>
      <c r="X40" s="2"/>
      <c r="Y40" s="1"/>
    </row>
    <row r="41" spans="1:25" s="3" customFormat="1" x14ac:dyDescent="0.2">
      <c r="A41" s="4"/>
      <c r="B41" s="4"/>
      <c r="C41" s="4"/>
      <c r="D41" s="4"/>
      <c r="E41" s="4"/>
      <c r="F41" s="4"/>
      <c r="G41" s="4"/>
      <c r="H41" s="4"/>
      <c r="I41" s="1"/>
      <c r="J41" s="4"/>
      <c r="K41" s="5"/>
      <c r="L41" s="5"/>
      <c r="M41" s="5"/>
      <c r="X41" s="2"/>
      <c r="Y41" s="1"/>
    </row>
    <row r="42" spans="1:25" s="3" customFormat="1" x14ac:dyDescent="0.2">
      <c r="A42" s="4"/>
      <c r="B42" s="4"/>
      <c r="C42" s="4"/>
      <c r="D42" s="4"/>
      <c r="E42" s="4"/>
      <c r="F42" s="4"/>
      <c r="G42" s="4"/>
      <c r="H42" s="4"/>
      <c r="I42" s="1"/>
      <c r="J42" s="4"/>
      <c r="K42" s="5"/>
      <c r="L42" s="5"/>
      <c r="M42" s="5"/>
      <c r="X42" s="2"/>
      <c r="Y42" s="1"/>
    </row>
    <row r="43" spans="1:25" s="3" customFormat="1" x14ac:dyDescent="0.2">
      <c r="A43" s="4"/>
      <c r="B43" s="4"/>
      <c r="C43" s="4"/>
      <c r="D43" s="4"/>
      <c r="E43" s="4"/>
      <c r="F43" s="4"/>
      <c r="G43" s="4"/>
      <c r="H43" s="4"/>
      <c r="I43" s="1"/>
      <c r="J43" s="4"/>
      <c r="K43" s="5"/>
      <c r="L43" s="5"/>
      <c r="M43" s="5"/>
      <c r="X43" s="2"/>
      <c r="Y43" s="1"/>
    </row>
    <row r="44" spans="1:25" s="3" customFormat="1" x14ac:dyDescent="0.2">
      <c r="A44" s="4"/>
      <c r="B44" s="4"/>
      <c r="C44" s="4"/>
      <c r="D44" s="4"/>
      <c r="E44" s="4"/>
      <c r="F44" s="4"/>
      <c r="G44" s="4"/>
      <c r="H44" s="4"/>
      <c r="I44" s="1"/>
      <c r="J44" s="4"/>
      <c r="K44" s="5"/>
      <c r="L44" s="5"/>
      <c r="M44" s="5"/>
      <c r="X44" s="2"/>
      <c r="Y44" s="1"/>
    </row>
    <row r="45" spans="1:25" s="3" customFormat="1" x14ac:dyDescent="0.2">
      <c r="A45" s="4"/>
      <c r="B45" s="4"/>
      <c r="C45" s="4"/>
      <c r="D45" s="4"/>
      <c r="E45" s="4"/>
      <c r="F45" s="4"/>
      <c r="G45" s="4"/>
      <c r="H45" s="4"/>
      <c r="I45" s="1"/>
      <c r="J45" s="4"/>
      <c r="K45" s="5"/>
      <c r="L45" s="5"/>
      <c r="M45" s="5"/>
      <c r="X45" s="2"/>
      <c r="Y45" s="1"/>
    </row>
    <row r="46" spans="1:25" s="3" customFormat="1" x14ac:dyDescent="0.2">
      <c r="A46" s="4"/>
      <c r="B46" s="4"/>
      <c r="C46" s="4"/>
      <c r="D46" s="4"/>
      <c r="E46" s="4"/>
      <c r="F46" s="4"/>
      <c r="G46" s="4"/>
      <c r="H46" s="4"/>
      <c r="I46" s="1"/>
      <c r="J46" s="4"/>
      <c r="K46" s="5"/>
      <c r="L46" s="5"/>
      <c r="M46" s="5"/>
      <c r="X46" s="2"/>
      <c r="Y46" s="1"/>
    </row>
    <row r="47" spans="1:25" s="3" customFormat="1" x14ac:dyDescent="0.2">
      <c r="A47" s="4"/>
      <c r="B47" s="4"/>
      <c r="C47" s="4"/>
      <c r="D47" s="4"/>
      <c r="E47" s="4"/>
      <c r="F47" s="4"/>
      <c r="G47" s="4"/>
      <c r="H47" s="4"/>
      <c r="I47" s="1"/>
      <c r="J47" s="4"/>
      <c r="K47" s="5"/>
      <c r="L47" s="5"/>
      <c r="M47" s="5"/>
      <c r="X47" s="2"/>
      <c r="Y47" s="1"/>
    </row>
    <row r="48" spans="1:25" s="3" customFormat="1" x14ac:dyDescent="0.2">
      <c r="A48" s="1"/>
      <c r="B48" s="1"/>
      <c r="C48" s="1"/>
      <c r="D48" s="1"/>
      <c r="E48" s="1"/>
      <c r="F48" s="1"/>
      <c r="G48" s="1"/>
      <c r="H48" s="1"/>
      <c r="I48" s="1"/>
      <c r="J48" s="4"/>
      <c r="K48" s="5"/>
      <c r="L48" s="5"/>
      <c r="M48" s="5"/>
      <c r="X48" s="2"/>
      <c r="Y48" s="1"/>
    </row>
    <row r="49" spans="1:25" s="3" customFormat="1" x14ac:dyDescent="0.2">
      <c r="A49" s="1"/>
      <c r="B49" s="1"/>
      <c r="C49" s="1"/>
      <c r="D49" s="1"/>
      <c r="E49" s="1"/>
      <c r="F49" s="1"/>
      <c r="G49" s="1"/>
      <c r="H49" s="1"/>
      <c r="I49" s="1"/>
      <c r="J49" s="4"/>
      <c r="K49" s="5"/>
      <c r="L49" s="5"/>
      <c r="M49" s="5"/>
      <c r="X49" s="2"/>
      <c r="Y49" s="1"/>
    </row>
    <row r="50" spans="1:25" s="3" customFormat="1" x14ac:dyDescent="0.2">
      <c r="A50" s="1"/>
      <c r="B50" s="1"/>
      <c r="C50" s="1"/>
      <c r="D50" s="1"/>
      <c r="E50" s="1"/>
      <c r="F50" s="1"/>
      <c r="G50" s="1"/>
      <c r="H50" s="1"/>
      <c r="I50" s="1"/>
      <c r="J50" s="4"/>
      <c r="K50" s="5"/>
      <c r="L50" s="5"/>
      <c r="M50" s="5"/>
      <c r="X50" s="2"/>
      <c r="Y50" s="1"/>
    </row>
    <row r="51" spans="1:25" s="3" customFormat="1" x14ac:dyDescent="0.2">
      <c r="A51" s="1"/>
      <c r="B51" s="1"/>
      <c r="C51" s="1"/>
      <c r="D51" s="1"/>
      <c r="E51" s="1"/>
      <c r="F51" s="1"/>
      <c r="G51" s="1"/>
      <c r="H51" s="1"/>
      <c r="I51" s="1"/>
      <c r="J51" s="4"/>
      <c r="K51" s="5"/>
      <c r="L51" s="5"/>
      <c r="M51" s="5"/>
      <c r="X51" s="2"/>
      <c r="Y51" s="1"/>
    </row>
    <row r="52" spans="1:25" s="3" customFormat="1" x14ac:dyDescent="0.2">
      <c r="A52" s="1"/>
      <c r="B52" s="1"/>
      <c r="C52" s="1"/>
      <c r="D52" s="1"/>
      <c r="E52" s="1"/>
      <c r="F52" s="1"/>
      <c r="G52" s="1"/>
      <c r="H52" s="1"/>
      <c r="I52" s="1"/>
      <c r="J52" s="4"/>
      <c r="K52" s="5"/>
      <c r="L52" s="5"/>
      <c r="M52" s="5"/>
      <c r="X52" s="2"/>
      <c r="Y52" s="1"/>
    </row>
    <row r="53" spans="1:25" s="3" customFormat="1" x14ac:dyDescent="0.2">
      <c r="A53" s="1"/>
      <c r="B53" s="1"/>
      <c r="C53" s="1"/>
      <c r="D53" s="1"/>
      <c r="E53" s="1"/>
      <c r="F53" s="1"/>
      <c r="G53" s="1"/>
      <c r="H53" s="1"/>
      <c r="I53" s="1"/>
      <c r="J53" s="4"/>
      <c r="K53" s="5"/>
      <c r="L53" s="5"/>
      <c r="M53" s="5"/>
      <c r="X53" s="2"/>
      <c r="Y53" s="1"/>
    </row>
    <row r="54" spans="1:25" s="3" customFormat="1" x14ac:dyDescent="0.2">
      <c r="A54" s="1"/>
      <c r="B54" s="1"/>
      <c r="C54" s="1"/>
      <c r="D54" s="1"/>
      <c r="E54" s="1"/>
      <c r="F54" s="1"/>
      <c r="G54" s="1"/>
      <c r="H54" s="1"/>
      <c r="I54" s="1"/>
      <c r="J54" s="4"/>
      <c r="K54" s="5"/>
      <c r="L54" s="5"/>
      <c r="M54" s="5"/>
      <c r="X54" s="2"/>
      <c r="Y54" s="1"/>
    </row>
    <row r="55" spans="1:25" s="3" customFormat="1" x14ac:dyDescent="0.2">
      <c r="A55" s="1"/>
      <c r="B55" s="1"/>
      <c r="C55" s="1"/>
      <c r="D55" s="1"/>
      <c r="E55" s="1"/>
      <c r="F55" s="1"/>
      <c r="G55" s="1"/>
      <c r="H55" s="1"/>
      <c r="I55" s="1"/>
      <c r="J55" s="4"/>
      <c r="K55" s="5"/>
      <c r="L55" s="5"/>
      <c r="M55" s="5"/>
      <c r="X55" s="2"/>
      <c r="Y55" s="1"/>
    </row>
    <row r="56" spans="1:25" s="3" customFormat="1" x14ac:dyDescent="0.2">
      <c r="A56" s="1"/>
      <c r="B56" s="1"/>
      <c r="C56" s="1"/>
      <c r="D56" s="1"/>
      <c r="E56" s="1"/>
      <c r="F56" s="1"/>
      <c r="G56" s="1"/>
      <c r="H56" s="1"/>
      <c r="I56" s="1"/>
      <c r="J56" s="4"/>
      <c r="K56" s="5"/>
      <c r="L56" s="5"/>
      <c r="M56" s="5"/>
      <c r="X56" s="2"/>
      <c r="Y56" s="1"/>
    </row>
    <row r="57" spans="1:25" s="3" customFormat="1" x14ac:dyDescent="0.2">
      <c r="A57" s="1"/>
      <c r="B57" s="1"/>
      <c r="C57" s="1"/>
      <c r="D57" s="1"/>
      <c r="E57" s="1"/>
      <c r="F57" s="1"/>
      <c r="G57" s="1"/>
      <c r="H57" s="1"/>
      <c r="I57" s="1"/>
      <c r="J57" s="4"/>
      <c r="K57" s="5"/>
      <c r="L57" s="5"/>
      <c r="M57" s="5"/>
      <c r="X57" s="2"/>
      <c r="Y57" s="1"/>
    </row>
    <row r="58" spans="1:25" s="3" customFormat="1" x14ac:dyDescent="0.2">
      <c r="A58" s="1"/>
      <c r="B58" s="1"/>
      <c r="C58" s="1"/>
      <c r="D58" s="1"/>
      <c r="E58" s="1"/>
      <c r="F58" s="1"/>
      <c r="G58" s="1"/>
      <c r="H58" s="1"/>
      <c r="I58" s="1"/>
      <c r="J58" s="4"/>
      <c r="K58" s="5"/>
      <c r="L58" s="5"/>
      <c r="M58" s="5"/>
      <c r="X58" s="2"/>
      <c r="Y58" s="1"/>
    </row>
    <row r="59" spans="1:25" s="3" customFormat="1" x14ac:dyDescent="0.2">
      <c r="A59" s="1"/>
      <c r="B59" s="1"/>
      <c r="C59" s="1"/>
      <c r="D59" s="1"/>
      <c r="E59" s="1"/>
      <c r="F59" s="1"/>
      <c r="G59" s="1"/>
      <c r="H59" s="1"/>
      <c r="I59" s="1"/>
      <c r="J59" s="4"/>
      <c r="K59" s="5"/>
      <c r="L59" s="5"/>
      <c r="M59" s="5"/>
      <c r="X59" s="2"/>
      <c r="Y59" s="1"/>
    </row>
    <row r="60" spans="1:25" s="3" customFormat="1" x14ac:dyDescent="0.2">
      <c r="A60" s="1"/>
      <c r="B60" s="1"/>
      <c r="C60" s="1"/>
      <c r="D60" s="1"/>
      <c r="E60" s="1"/>
      <c r="F60" s="1"/>
      <c r="G60" s="1"/>
      <c r="H60" s="1"/>
      <c r="I60" s="1"/>
      <c r="J60" s="4"/>
      <c r="K60" s="5"/>
      <c r="L60" s="5"/>
      <c r="M60" s="5"/>
      <c r="X60" s="2"/>
      <c r="Y60" s="1"/>
    </row>
    <row r="61" spans="1:25" s="3" customFormat="1" x14ac:dyDescent="0.2">
      <c r="A61" s="1"/>
      <c r="B61" s="1"/>
      <c r="C61" s="1"/>
      <c r="D61" s="1"/>
      <c r="E61" s="1"/>
      <c r="F61" s="1"/>
      <c r="G61" s="1"/>
      <c r="H61" s="1"/>
      <c r="I61" s="1"/>
      <c r="J61" s="4"/>
      <c r="K61" s="5"/>
      <c r="L61" s="5"/>
      <c r="M61" s="5"/>
      <c r="X61" s="2"/>
      <c r="Y61" s="1"/>
    </row>
    <row r="62" spans="1:25" s="3" customFormat="1" x14ac:dyDescent="0.2">
      <c r="A62" s="1"/>
      <c r="B62" s="1"/>
      <c r="C62" s="1"/>
      <c r="D62" s="1"/>
      <c r="E62" s="1"/>
      <c r="F62" s="1"/>
      <c r="G62" s="1"/>
      <c r="H62" s="1"/>
      <c r="I62" s="1"/>
      <c r="J62" s="4"/>
      <c r="K62" s="5"/>
      <c r="L62" s="5"/>
      <c r="M62" s="5"/>
      <c r="X62" s="2"/>
      <c r="Y62" s="1"/>
    </row>
    <row r="63" spans="1:25" s="3" customFormat="1" x14ac:dyDescent="0.2">
      <c r="A63" s="1"/>
      <c r="B63" s="1"/>
      <c r="C63" s="1"/>
      <c r="D63" s="1"/>
      <c r="E63" s="1"/>
      <c r="F63" s="1"/>
      <c r="G63" s="1"/>
      <c r="H63" s="1"/>
      <c r="I63" s="1"/>
      <c r="J63" s="4"/>
      <c r="K63" s="5"/>
      <c r="L63" s="5"/>
      <c r="M63" s="5"/>
      <c r="X63" s="2"/>
      <c r="Y63" s="1"/>
    </row>
    <row r="64" spans="1:25" s="3" customFormat="1" x14ac:dyDescent="0.2">
      <c r="A64" s="1"/>
      <c r="B64" s="1"/>
      <c r="C64" s="1"/>
      <c r="D64" s="1"/>
      <c r="E64" s="1"/>
      <c r="F64" s="1"/>
      <c r="G64" s="1"/>
      <c r="H64" s="1"/>
      <c r="I64" s="1"/>
      <c r="J64" s="4"/>
      <c r="K64" s="5"/>
      <c r="L64" s="5"/>
      <c r="M64" s="5"/>
      <c r="X64" s="2"/>
      <c r="Y64" s="1"/>
    </row>
    <row r="65" spans="1:25" s="3" customFormat="1" x14ac:dyDescent="0.2">
      <c r="A65" s="1"/>
      <c r="B65" s="1"/>
      <c r="C65" s="1"/>
      <c r="D65" s="1"/>
      <c r="E65" s="1"/>
      <c r="F65" s="1"/>
      <c r="G65" s="1"/>
      <c r="H65" s="1"/>
      <c r="I65" s="1"/>
      <c r="J65" s="4"/>
      <c r="K65" s="5"/>
      <c r="L65" s="5"/>
      <c r="M65" s="5"/>
      <c r="X65" s="2"/>
      <c r="Y65" s="1"/>
    </row>
    <row r="66" spans="1:25" s="3" customFormat="1" x14ac:dyDescent="0.2">
      <c r="A66" s="1"/>
      <c r="B66" s="1"/>
      <c r="C66" s="1"/>
      <c r="D66" s="1"/>
      <c r="E66" s="1"/>
      <c r="F66" s="1"/>
      <c r="G66" s="1"/>
      <c r="H66" s="1"/>
      <c r="I66" s="1"/>
      <c r="J66" s="4"/>
      <c r="K66" s="5"/>
      <c r="L66" s="5"/>
      <c r="M66" s="5"/>
      <c r="X66" s="2"/>
      <c r="Y66" s="1"/>
    </row>
    <row r="67" spans="1:25" s="3" customFormat="1" x14ac:dyDescent="0.2">
      <c r="A67" s="1"/>
      <c r="B67" s="1"/>
      <c r="C67" s="1"/>
      <c r="D67" s="1"/>
      <c r="E67" s="1"/>
      <c r="F67" s="1"/>
      <c r="G67" s="1"/>
      <c r="H67" s="1"/>
      <c r="I67" s="1"/>
      <c r="J67" s="4"/>
      <c r="K67" s="5"/>
      <c r="L67" s="5"/>
      <c r="M67" s="5"/>
      <c r="X67" s="2"/>
      <c r="Y67" s="1"/>
    </row>
    <row r="68" spans="1:25" s="3" customFormat="1" x14ac:dyDescent="0.2">
      <c r="A68" s="1"/>
      <c r="B68" s="1"/>
      <c r="C68" s="1"/>
      <c r="D68" s="1"/>
      <c r="E68" s="1"/>
      <c r="F68" s="1"/>
      <c r="G68" s="1"/>
      <c r="H68" s="1"/>
      <c r="I68" s="1"/>
      <c r="J68" s="4"/>
      <c r="K68" s="5"/>
      <c r="L68" s="5"/>
      <c r="M68" s="5"/>
      <c r="X68" s="2"/>
      <c r="Y68" s="1"/>
    </row>
    <row r="69" spans="1:25" s="3" customFormat="1" x14ac:dyDescent="0.2">
      <c r="A69" s="1"/>
      <c r="B69" s="1"/>
      <c r="C69" s="1"/>
      <c r="D69" s="1"/>
      <c r="E69" s="1"/>
      <c r="F69" s="1"/>
      <c r="G69" s="1"/>
      <c r="H69" s="1"/>
      <c r="I69" s="1"/>
      <c r="J69" s="4"/>
      <c r="K69" s="5"/>
      <c r="L69" s="5"/>
      <c r="M69" s="5"/>
      <c r="X69" s="2"/>
      <c r="Y69" s="1"/>
    </row>
    <row r="70" spans="1:25" s="3" customFormat="1" x14ac:dyDescent="0.2">
      <c r="A70" s="1"/>
      <c r="B70" s="1"/>
      <c r="C70" s="1"/>
      <c r="D70" s="1"/>
      <c r="E70" s="1"/>
      <c r="F70" s="1"/>
      <c r="G70" s="1"/>
      <c r="H70" s="1"/>
      <c r="I70" s="1"/>
      <c r="J70" s="4"/>
      <c r="K70" s="5"/>
      <c r="L70" s="5"/>
      <c r="M70" s="5"/>
      <c r="X70" s="2"/>
      <c r="Y70" s="1"/>
    </row>
    <row r="71" spans="1:25" s="3" customFormat="1" x14ac:dyDescent="0.2">
      <c r="A71" s="1"/>
      <c r="B71" s="1"/>
      <c r="C71" s="1"/>
      <c r="D71" s="1"/>
      <c r="E71" s="1"/>
      <c r="F71" s="1"/>
      <c r="G71" s="1"/>
      <c r="H71" s="1"/>
      <c r="I71" s="1"/>
      <c r="J71" s="4"/>
      <c r="K71" s="5"/>
      <c r="L71" s="5"/>
      <c r="M71" s="5"/>
      <c r="X71" s="2"/>
      <c r="Y71" s="1"/>
    </row>
    <row r="72" spans="1:25" s="3" customFormat="1" x14ac:dyDescent="0.2">
      <c r="A72" s="1"/>
      <c r="B72" s="1"/>
      <c r="C72" s="1"/>
      <c r="D72" s="1"/>
      <c r="E72" s="1"/>
      <c r="F72" s="1"/>
      <c r="G72" s="1"/>
      <c r="H72" s="1"/>
      <c r="I72" s="1"/>
      <c r="J72" s="4"/>
      <c r="K72" s="5"/>
      <c r="L72" s="5"/>
      <c r="M72" s="5"/>
      <c r="X72" s="2"/>
      <c r="Y72" s="1"/>
    </row>
    <row r="73" spans="1:25" s="3" customFormat="1" x14ac:dyDescent="0.2">
      <c r="A73" s="1"/>
      <c r="B73" s="1"/>
      <c r="C73" s="1"/>
      <c r="D73" s="1"/>
      <c r="E73" s="1"/>
      <c r="F73" s="1"/>
      <c r="G73" s="1"/>
      <c r="H73" s="1"/>
      <c r="I73" s="1"/>
      <c r="J73" s="4"/>
      <c r="K73" s="5"/>
      <c r="L73" s="5"/>
      <c r="M73" s="5"/>
      <c r="X73" s="2"/>
      <c r="Y73" s="1"/>
    </row>
    <row r="74" spans="1:25" s="3" customFormat="1" x14ac:dyDescent="0.2">
      <c r="A74" s="1"/>
      <c r="B74" s="1"/>
      <c r="C74" s="1"/>
      <c r="D74" s="1"/>
      <c r="E74" s="1"/>
      <c r="F74" s="1"/>
      <c r="G74" s="1"/>
      <c r="H74" s="1"/>
      <c r="I74" s="1"/>
      <c r="J74" s="4"/>
      <c r="K74" s="5"/>
      <c r="L74" s="5"/>
      <c r="M74" s="5"/>
      <c r="X74" s="2"/>
      <c r="Y74" s="1"/>
    </row>
    <row r="75" spans="1:25" s="3" customFormat="1" x14ac:dyDescent="0.2">
      <c r="A75" s="1"/>
      <c r="B75" s="1"/>
      <c r="C75" s="1"/>
      <c r="D75" s="1"/>
      <c r="E75" s="1"/>
      <c r="F75" s="1"/>
      <c r="G75" s="1"/>
      <c r="H75" s="1"/>
      <c r="I75" s="1"/>
      <c r="J75" s="4"/>
      <c r="K75" s="5"/>
      <c r="L75" s="5"/>
      <c r="M75" s="5"/>
      <c r="X75" s="2"/>
      <c r="Y75" s="1"/>
    </row>
    <row r="76" spans="1:25" s="3" customFormat="1" x14ac:dyDescent="0.2">
      <c r="A76" s="1"/>
      <c r="B76" s="1"/>
      <c r="C76" s="1"/>
      <c r="D76" s="1"/>
      <c r="E76" s="1"/>
      <c r="F76" s="1"/>
      <c r="G76" s="1"/>
      <c r="H76" s="1"/>
      <c r="I76" s="1"/>
      <c r="J76" s="4"/>
      <c r="K76" s="5"/>
      <c r="L76" s="5"/>
      <c r="M76" s="5"/>
      <c r="X76" s="2"/>
      <c r="Y76" s="1"/>
    </row>
    <row r="77" spans="1:25" s="3" customFormat="1" x14ac:dyDescent="0.2">
      <c r="A77" s="1"/>
      <c r="B77" s="1"/>
      <c r="C77" s="1"/>
      <c r="D77" s="1"/>
      <c r="E77" s="1"/>
      <c r="F77" s="1"/>
      <c r="G77" s="1"/>
      <c r="H77" s="1"/>
      <c r="I77" s="1"/>
      <c r="J77" s="4"/>
      <c r="K77" s="5"/>
      <c r="L77" s="5"/>
      <c r="M77" s="5"/>
      <c r="X77" s="2"/>
      <c r="Y77" s="1"/>
    </row>
    <row r="78" spans="1:25" s="3" customFormat="1" x14ac:dyDescent="0.2">
      <c r="A78" s="1"/>
      <c r="B78" s="1"/>
      <c r="C78" s="1"/>
      <c r="D78" s="1"/>
      <c r="E78" s="1"/>
      <c r="F78" s="1"/>
      <c r="G78" s="1"/>
      <c r="H78" s="1"/>
      <c r="I78" s="1"/>
      <c r="J78" s="4"/>
      <c r="K78" s="5"/>
      <c r="L78" s="5"/>
      <c r="M78" s="5"/>
      <c r="X78" s="2"/>
      <c r="Y78" s="1"/>
    </row>
    <row r="79" spans="1:25" s="3" customFormat="1" x14ac:dyDescent="0.2">
      <c r="A79" s="1"/>
      <c r="B79" s="1"/>
      <c r="C79" s="1"/>
      <c r="D79" s="1"/>
      <c r="E79" s="1"/>
      <c r="F79" s="1"/>
      <c r="G79" s="1"/>
      <c r="H79" s="1"/>
      <c r="I79" s="1"/>
      <c r="J79" s="4"/>
      <c r="K79" s="5"/>
      <c r="L79" s="5"/>
      <c r="M79" s="5"/>
      <c r="X79" s="2"/>
      <c r="Y79" s="1"/>
    </row>
    <row r="80" spans="1:25" s="3" customFormat="1" x14ac:dyDescent="0.2">
      <c r="A80" s="1"/>
      <c r="B80" s="1"/>
      <c r="C80" s="1"/>
      <c r="D80" s="1"/>
      <c r="E80" s="1"/>
      <c r="F80" s="1"/>
      <c r="G80" s="1"/>
      <c r="H80" s="1"/>
      <c r="I80" s="1"/>
      <c r="J80" s="4"/>
      <c r="K80" s="5"/>
      <c r="L80" s="5"/>
      <c r="M80" s="5"/>
      <c r="X80" s="2"/>
      <c r="Y80" s="1"/>
    </row>
    <row r="81" spans="1:25" s="3" customFormat="1" x14ac:dyDescent="0.2">
      <c r="A81" s="1"/>
      <c r="B81" s="1"/>
      <c r="C81" s="1"/>
      <c r="D81" s="1"/>
      <c r="E81" s="1"/>
      <c r="F81" s="1"/>
      <c r="G81" s="1"/>
      <c r="H81" s="1"/>
      <c r="I81" s="1"/>
      <c r="J81" s="4"/>
      <c r="K81" s="5"/>
      <c r="L81" s="5"/>
      <c r="M81" s="5"/>
      <c r="X81" s="2"/>
      <c r="Y81" s="1"/>
    </row>
    <row r="82" spans="1:25" s="3" customFormat="1" x14ac:dyDescent="0.2">
      <c r="A82" s="1"/>
      <c r="B82" s="1"/>
      <c r="C82" s="1"/>
      <c r="D82" s="1"/>
      <c r="E82" s="1"/>
      <c r="F82" s="1"/>
      <c r="G82" s="1"/>
      <c r="H82" s="1"/>
      <c r="I82" s="1"/>
      <c r="J82" s="4"/>
      <c r="K82" s="5"/>
      <c r="L82" s="5"/>
      <c r="M82" s="5"/>
      <c r="X82" s="2"/>
      <c r="Y82" s="1"/>
    </row>
    <row r="83" spans="1:25" s="3" customFormat="1" x14ac:dyDescent="0.2">
      <c r="A83" s="1"/>
      <c r="B83" s="1"/>
      <c r="C83" s="1"/>
      <c r="D83" s="1"/>
      <c r="E83" s="1"/>
      <c r="F83" s="1"/>
      <c r="G83" s="1"/>
      <c r="H83" s="1"/>
      <c r="I83" s="1"/>
      <c r="J83" s="4"/>
      <c r="K83" s="5"/>
      <c r="L83" s="5"/>
      <c r="M83" s="5"/>
      <c r="X83" s="2"/>
      <c r="Y83" s="1"/>
    </row>
    <row r="84" spans="1:25" s="3" customFormat="1" x14ac:dyDescent="0.2">
      <c r="A84" s="1"/>
      <c r="B84" s="1"/>
      <c r="C84" s="1"/>
      <c r="D84" s="1"/>
      <c r="E84" s="1"/>
      <c r="F84" s="1"/>
      <c r="G84" s="1"/>
      <c r="H84" s="1"/>
      <c r="I84" s="1"/>
      <c r="J84" s="4"/>
      <c r="K84" s="5"/>
      <c r="L84" s="5"/>
      <c r="M84" s="5"/>
      <c r="X84" s="2"/>
      <c r="Y84" s="1"/>
    </row>
    <row r="85" spans="1:25" s="3" customFormat="1" x14ac:dyDescent="0.2">
      <c r="A85" s="1"/>
      <c r="B85" s="1"/>
      <c r="C85" s="1"/>
      <c r="D85" s="1"/>
      <c r="E85" s="1"/>
      <c r="F85" s="1"/>
      <c r="G85" s="1"/>
      <c r="H85" s="1"/>
      <c r="I85" s="1"/>
      <c r="J85" s="4"/>
      <c r="K85" s="5"/>
      <c r="L85" s="5"/>
      <c r="M85" s="5"/>
      <c r="X85" s="2"/>
      <c r="Y85" s="1"/>
    </row>
    <row r="86" spans="1:25" s="3" customFormat="1" x14ac:dyDescent="0.2">
      <c r="A86" s="1"/>
      <c r="B86" s="1"/>
      <c r="C86" s="1"/>
      <c r="D86" s="1"/>
      <c r="E86" s="1"/>
      <c r="F86" s="1"/>
      <c r="G86" s="1"/>
      <c r="H86" s="1"/>
      <c r="I86" s="1"/>
      <c r="J86" s="4"/>
      <c r="K86" s="5"/>
      <c r="L86" s="5"/>
      <c r="M86" s="5"/>
      <c r="X86" s="2"/>
      <c r="Y86" s="1"/>
    </row>
    <row r="87" spans="1:25" s="3" customFormat="1" x14ac:dyDescent="0.2">
      <c r="A87" s="1"/>
      <c r="B87" s="1"/>
      <c r="C87" s="1"/>
      <c r="D87" s="1"/>
      <c r="E87" s="1"/>
      <c r="F87" s="1"/>
      <c r="G87" s="1"/>
      <c r="H87" s="1"/>
      <c r="I87" s="1"/>
      <c r="J87" s="4"/>
      <c r="K87" s="5"/>
      <c r="L87" s="5"/>
      <c r="M87" s="5"/>
      <c r="X87" s="2"/>
      <c r="Y87" s="1"/>
    </row>
    <row r="88" spans="1:25" s="3" customFormat="1" x14ac:dyDescent="0.2">
      <c r="A88" s="1"/>
      <c r="B88" s="1"/>
      <c r="C88" s="1"/>
      <c r="D88" s="1"/>
      <c r="E88" s="1"/>
      <c r="F88" s="1"/>
      <c r="G88" s="1"/>
      <c r="H88" s="1"/>
      <c r="I88" s="1"/>
      <c r="J88" s="4"/>
      <c r="K88" s="5"/>
      <c r="L88" s="5"/>
      <c r="M88" s="5"/>
      <c r="X88" s="2"/>
      <c r="Y88" s="1"/>
    </row>
    <row r="89" spans="1:25" s="3" customFormat="1" x14ac:dyDescent="0.2">
      <c r="A89" s="1"/>
      <c r="B89" s="1"/>
      <c r="C89" s="1"/>
      <c r="D89" s="1"/>
      <c r="E89" s="1"/>
      <c r="F89" s="1"/>
      <c r="G89" s="1"/>
      <c r="H89" s="1"/>
      <c r="I89" s="1"/>
      <c r="J89" s="4"/>
      <c r="K89" s="5"/>
      <c r="L89" s="5"/>
      <c r="M89" s="5"/>
      <c r="X89" s="2"/>
      <c r="Y89" s="1"/>
    </row>
    <row r="90" spans="1:25" s="3" customFormat="1" x14ac:dyDescent="0.2">
      <c r="A90" s="1"/>
      <c r="B90" s="1"/>
      <c r="C90" s="1"/>
      <c r="D90" s="1"/>
      <c r="E90" s="1"/>
      <c r="F90" s="1"/>
      <c r="G90" s="1"/>
      <c r="H90" s="1"/>
      <c r="I90" s="1"/>
      <c r="J90" s="4"/>
      <c r="K90" s="5"/>
      <c r="L90" s="5"/>
      <c r="M90" s="5"/>
      <c r="X90" s="2"/>
      <c r="Y90" s="1"/>
    </row>
    <row r="91" spans="1:25" s="3" customFormat="1" x14ac:dyDescent="0.2">
      <c r="A91" s="1"/>
      <c r="B91" s="1"/>
      <c r="C91" s="1"/>
      <c r="D91" s="1"/>
      <c r="E91" s="1"/>
      <c r="F91" s="1"/>
      <c r="G91" s="1"/>
      <c r="H91" s="1"/>
      <c r="I91" s="1"/>
      <c r="J91" s="4"/>
      <c r="K91" s="5"/>
      <c r="L91" s="5"/>
      <c r="M91" s="5"/>
      <c r="X91" s="2"/>
      <c r="Y91" s="1"/>
    </row>
    <row r="92" spans="1:25" s="3" customFormat="1" x14ac:dyDescent="0.2">
      <c r="A92" s="1"/>
      <c r="B92" s="1"/>
      <c r="C92" s="1"/>
      <c r="D92" s="1"/>
      <c r="E92" s="1"/>
      <c r="F92" s="1"/>
      <c r="G92" s="1"/>
      <c r="H92" s="1"/>
      <c r="I92" s="1"/>
      <c r="J92" s="4"/>
      <c r="K92" s="5"/>
      <c r="L92" s="5"/>
      <c r="M92" s="5"/>
      <c r="X92" s="2"/>
      <c r="Y92" s="1"/>
    </row>
    <row r="93" spans="1:25" s="3" customFormat="1" x14ac:dyDescent="0.2">
      <c r="A93" s="1"/>
      <c r="B93" s="1"/>
      <c r="C93" s="1"/>
      <c r="D93" s="1"/>
      <c r="E93" s="1"/>
      <c r="F93" s="1"/>
      <c r="G93" s="1"/>
      <c r="H93" s="1"/>
      <c r="I93" s="1"/>
      <c r="J93" s="4"/>
      <c r="K93" s="5"/>
      <c r="L93" s="5"/>
      <c r="M93" s="5"/>
      <c r="X93" s="2"/>
      <c r="Y93" s="1"/>
    </row>
    <row r="94" spans="1:25" s="3" customFormat="1" x14ac:dyDescent="0.2">
      <c r="A94" s="1"/>
      <c r="B94" s="1"/>
      <c r="C94" s="1"/>
      <c r="D94" s="1"/>
      <c r="E94" s="1"/>
      <c r="F94" s="1"/>
      <c r="G94" s="1"/>
      <c r="H94" s="1"/>
      <c r="I94" s="1"/>
      <c r="J94" s="4"/>
      <c r="K94" s="5"/>
      <c r="L94" s="5"/>
      <c r="M94" s="5"/>
      <c r="X94" s="2"/>
      <c r="Y94" s="1"/>
    </row>
    <row r="95" spans="1:25" s="3" customFormat="1" x14ac:dyDescent="0.2">
      <c r="A95" s="1"/>
      <c r="B95" s="1"/>
      <c r="C95" s="1"/>
      <c r="D95" s="1"/>
      <c r="E95" s="1"/>
      <c r="F95" s="1"/>
      <c r="G95" s="1"/>
      <c r="H95" s="1"/>
      <c r="I95" s="1"/>
      <c r="J95" s="4"/>
      <c r="K95" s="5"/>
      <c r="L95" s="5"/>
      <c r="M95" s="5"/>
      <c r="X95" s="2"/>
      <c r="Y95" s="1"/>
    </row>
    <row r="96" spans="1:25" s="3" customFormat="1" x14ac:dyDescent="0.2">
      <c r="A96" s="1"/>
      <c r="B96" s="1"/>
      <c r="C96" s="1"/>
      <c r="D96" s="1"/>
      <c r="E96" s="1"/>
      <c r="F96" s="1"/>
      <c r="G96" s="1"/>
      <c r="H96" s="1"/>
      <c r="I96" s="1"/>
      <c r="J96" s="4"/>
      <c r="K96" s="5"/>
      <c r="L96" s="5"/>
      <c r="M96" s="5"/>
      <c r="X96" s="2"/>
      <c r="Y96" s="1"/>
    </row>
    <row r="97" spans="1:25" s="3" customFormat="1" x14ac:dyDescent="0.2">
      <c r="A97" s="1"/>
      <c r="B97" s="1"/>
      <c r="C97" s="1"/>
      <c r="D97" s="1"/>
      <c r="E97" s="1"/>
      <c r="F97" s="1"/>
      <c r="G97" s="1"/>
      <c r="H97" s="1"/>
      <c r="I97" s="1"/>
      <c r="J97" s="4"/>
      <c r="K97" s="5"/>
      <c r="L97" s="5"/>
      <c r="M97" s="5"/>
      <c r="X97" s="2"/>
      <c r="Y97" s="1"/>
    </row>
    <row r="98" spans="1:25" s="3" customFormat="1" x14ac:dyDescent="0.2">
      <c r="A98" s="1"/>
      <c r="B98" s="1"/>
      <c r="C98" s="1"/>
      <c r="D98" s="1"/>
      <c r="E98" s="1"/>
      <c r="F98" s="1"/>
      <c r="G98" s="1"/>
      <c r="H98" s="1"/>
      <c r="I98" s="1"/>
      <c r="J98" s="4"/>
      <c r="K98" s="5"/>
      <c r="L98" s="5"/>
      <c r="M98" s="5"/>
      <c r="X98" s="2"/>
      <c r="Y98" s="1"/>
    </row>
    <row r="99" spans="1:25" s="3" customFormat="1" x14ac:dyDescent="0.2">
      <c r="A99" s="1"/>
      <c r="B99" s="1"/>
      <c r="C99" s="1"/>
      <c r="D99" s="1"/>
      <c r="E99" s="1"/>
      <c r="F99" s="1"/>
      <c r="G99" s="1"/>
      <c r="H99" s="1"/>
      <c r="I99" s="1"/>
      <c r="J99" s="4"/>
      <c r="K99" s="5"/>
      <c r="L99" s="5"/>
      <c r="M99" s="5"/>
      <c r="X99" s="2"/>
      <c r="Y99" s="1"/>
    </row>
  </sheetData>
  <sortState ref="F8:W13">
    <sortCondition ref="F8"/>
  </sortState>
  <mergeCells count="21">
    <mergeCell ref="X6:X7"/>
    <mergeCell ref="J6:J7"/>
    <mergeCell ref="K6:K7"/>
    <mergeCell ref="L6:L7"/>
    <mergeCell ref="M6:M7"/>
    <mergeCell ref="N6:N7"/>
    <mergeCell ref="O6:O7"/>
    <mergeCell ref="C6:C7"/>
    <mergeCell ref="D6:D7"/>
    <mergeCell ref="E6:E7"/>
    <mergeCell ref="A5:W5"/>
    <mergeCell ref="G6:G7"/>
    <mergeCell ref="H6:H7"/>
    <mergeCell ref="W6:W7"/>
    <mergeCell ref="I6:I7"/>
    <mergeCell ref="A6:A7"/>
    <mergeCell ref="B6:B7"/>
    <mergeCell ref="F6:F7"/>
    <mergeCell ref="P6:P7"/>
    <mergeCell ref="Q6:Q7"/>
    <mergeCell ref="T6:T7"/>
  </mergeCells>
  <printOptions horizontalCentered="1"/>
  <pageMargins left="0.78740157480314965" right="0.78740157480314965" top="0.6692913385826772" bottom="0.86614173228346458" header="0.27559055118110237" footer="0.39370078740157483"/>
  <pageSetup paperSize="9" scale="47" firstPageNumber="118" orientation="landscape" useFirstPageNumber="1" r:id="rId1"/>
  <headerFooter alignWithMargins="0">
    <oddFooter>&amp;L&amp;"Arial,Kurzíva"Zastupitelstvo Olomouckého kraje 18-12-2017
6. - Rozpočet Olomouckého kraje 2018 - návrh rozpočtu
Příloha č. 5b) Projekty spolufinancované z evropských fondů a národních fondů&amp;R&amp;"Arial,Kurzíva"&amp;12Strana &amp;P (celkem 171)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W104"/>
  <sheetViews>
    <sheetView showGridLines="0" view="pageBreakPreview" zoomScale="80" zoomScaleNormal="60" zoomScaleSheetLayoutView="80" workbookViewId="0"/>
  </sheetViews>
  <sheetFormatPr defaultColWidth="9.140625" defaultRowHeight="12.75" outlineLevelCol="1" x14ac:dyDescent="0.2"/>
  <cols>
    <col min="1" max="1" width="5.42578125" style="1" customWidth="1"/>
    <col min="2" max="2" width="5.7109375" style="1" hidden="1" customWidth="1"/>
    <col min="3" max="3" width="7.7109375" style="1" hidden="1" customWidth="1" outlineLevel="1"/>
    <col min="4" max="4" width="10.140625" style="1" hidden="1" customWidth="1" outlineLevel="1"/>
    <col min="5" max="5" width="8.28515625" style="1" customWidth="1" outlineLevel="1"/>
    <col min="6" max="6" width="17.140625" style="1" hidden="1" customWidth="1" outlineLevel="1"/>
    <col min="7" max="7" width="72.7109375" style="1" customWidth="1" collapsed="1"/>
    <col min="8" max="8" width="60.7109375" style="1" customWidth="1"/>
    <col min="9" max="9" width="7.140625" style="1" hidden="1" customWidth="1"/>
    <col min="10" max="10" width="14.7109375" style="4" hidden="1" customWidth="1"/>
    <col min="11" max="13" width="13.5703125" style="3" customWidth="1"/>
    <col min="14" max="14" width="13.7109375" style="3" customWidth="1"/>
    <col min="15" max="15" width="14.7109375" style="3" customWidth="1"/>
    <col min="16" max="16" width="14.85546875" style="3" customWidth="1"/>
    <col min="17" max="17" width="16.7109375" style="3" customWidth="1"/>
    <col min="18" max="18" width="14.85546875" style="3" customWidth="1"/>
    <col min="19" max="20" width="14.85546875" style="3" hidden="1" customWidth="1"/>
    <col min="21" max="21" width="14.42578125" style="3" customWidth="1"/>
    <col min="22" max="22" width="24.85546875" style="2" hidden="1" customWidth="1"/>
    <col min="23" max="16384" width="9.140625" style="1"/>
  </cols>
  <sheetData>
    <row r="1" spans="1:23" ht="18" x14ac:dyDescent="0.25">
      <c r="A1" s="164" t="s">
        <v>326</v>
      </c>
      <c r="B1" s="165"/>
      <c r="C1" s="165"/>
      <c r="D1" s="165"/>
      <c r="E1" s="165"/>
      <c r="F1" s="166"/>
      <c r="G1" s="167"/>
      <c r="H1" s="168"/>
      <c r="I1" s="165"/>
      <c r="K1" s="169"/>
      <c r="N1" s="170"/>
      <c r="O1" s="170"/>
      <c r="Q1" s="170"/>
      <c r="R1" s="38"/>
      <c r="S1" s="35"/>
      <c r="T1" s="1"/>
      <c r="U1" s="1"/>
      <c r="V1" s="1"/>
    </row>
    <row r="2" spans="1:23" ht="15.75" x14ac:dyDescent="0.25">
      <c r="A2" s="253" t="s">
        <v>274</v>
      </c>
      <c r="B2" s="171"/>
      <c r="C2" s="171"/>
      <c r="E2" s="171"/>
      <c r="F2" s="172"/>
      <c r="G2" s="252" t="s">
        <v>276</v>
      </c>
      <c r="H2" s="173" t="s">
        <v>325</v>
      </c>
      <c r="I2" s="175"/>
      <c r="K2" s="169"/>
      <c r="N2" s="37"/>
      <c r="O2" s="37"/>
      <c r="Q2" s="37"/>
      <c r="R2" s="36"/>
      <c r="S2" s="35"/>
      <c r="T2" s="1"/>
      <c r="U2" s="1"/>
      <c r="V2" s="1"/>
    </row>
    <row r="3" spans="1:23" ht="15.75" x14ac:dyDescent="0.25">
      <c r="A3" s="124"/>
      <c r="B3" s="171"/>
      <c r="C3" s="171"/>
      <c r="E3" s="171"/>
      <c r="F3" s="172"/>
      <c r="G3" s="176" t="s">
        <v>20</v>
      </c>
      <c r="H3" s="174"/>
      <c r="I3" s="175"/>
      <c r="K3" s="169"/>
      <c r="N3" s="37"/>
      <c r="O3" s="37"/>
      <c r="Q3" s="37"/>
      <c r="R3" s="36"/>
      <c r="S3" s="35"/>
      <c r="T3" s="1"/>
      <c r="U3" s="1"/>
      <c r="V3" s="1"/>
    </row>
    <row r="4" spans="1:23" ht="17.25" customHeight="1" x14ac:dyDescent="0.2">
      <c r="A4" s="89"/>
      <c r="B4" s="89"/>
      <c r="C4" s="89"/>
      <c r="D4" s="89"/>
      <c r="E4" s="89"/>
      <c r="F4" s="89"/>
      <c r="G4" s="89"/>
      <c r="H4" s="89"/>
      <c r="I4" s="89"/>
      <c r="J4" s="89"/>
      <c r="K4" s="89"/>
      <c r="L4" s="90"/>
      <c r="M4" s="89"/>
      <c r="N4" s="90"/>
      <c r="O4" s="89"/>
      <c r="P4" s="89"/>
      <c r="Q4" s="89"/>
      <c r="R4" s="89"/>
      <c r="S4" s="89"/>
      <c r="T4" s="89"/>
      <c r="U4" s="91" t="s">
        <v>72</v>
      </c>
      <c r="V4" s="91"/>
      <c r="W4" s="35"/>
    </row>
    <row r="5" spans="1:23" ht="25.5" customHeight="1" x14ac:dyDescent="0.2">
      <c r="A5" s="358" t="s">
        <v>386</v>
      </c>
      <c r="B5" s="359"/>
      <c r="C5" s="359"/>
      <c r="D5" s="359"/>
      <c r="E5" s="359"/>
      <c r="F5" s="359"/>
      <c r="G5" s="359"/>
      <c r="H5" s="359"/>
      <c r="I5" s="359"/>
      <c r="J5" s="359"/>
      <c r="K5" s="359"/>
      <c r="L5" s="359"/>
      <c r="M5" s="359"/>
      <c r="N5" s="359"/>
      <c r="O5" s="359"/>
      <c r="P5" s="359"/>
      <c r="Q5" s="359"/>
      <c r="R5" s="359"/>
      <c r="S5" s="359"/>
      <c r="T5" s="359"/>
      <c r="U5" s="398"/>
      <c r="V5" s="227"/>
    </row>
    <row r="6" spans="1:23" ht="25.5" customHeight="1" x14ac:dyDescent="0.2">
      <c r="A6" s="360" t="s">
        <v>19</v>
      </c>
      <c r="B6" s="360" t="s">
        <v>18</v>
      </c>
      <c r="C6" s="361" t="s">
        <v>16</v>
      </c>
      <c r="D6" s="361" t="s">
        <v>15</v>
      </c>
      <c r="E6" s="362" t="s">
        <v>253</v>
      </c>
      <c r="F6" s="361" t="s">
        <v>17</v>
      </c>
      <c r="G6" s="361" t="s">
        <v>297</v>
      </c>
      <c r="H6" s="350" t="s">
        <v>13</v>
      </c>
      <c r="I6" s="364" t="s">
        <v>12</v>
      </c>
      <c r="J6" s="350" t="s">
        <v>11</v>
      </c>
      <c r="K6" s="350" t="s">
        <v>10</v>
      </c>
      <c r="L6" s="351" t="s">
        <v>9</v>
      </c>
      <c r="M6" s="351" t="s">
        <v>8</v>
      </c>
      <c r="N6" s="350" t="s">
        <v>7</v>
      </c>
      <c r="O6" s="353" t="s">
        <v>155</v>
      </c>
      <c r="P6" s="354" t="s">
        <v>5</v>
      </c>
      <c r="Q6" s="354" t="s">
        <v>4</v>
      </c>
      <c r="R6" s="356" t="s">
        <v>431</v>
      </c>
      <c r="S6" s="332"/>
      <c r="T6" s="333"/>
      <c r="U6" s="353" t="s">
        <v>167</v>
      </c>
      <c r="V6" s="349" t="s">
        <v>6</v>
      </c>
    </row>
    <row r="7" spans="1:23" ht="58.7" customHeight="1" x14ac:dyDescent="0.2">
      <c r="A7" s="360"/>
      <c r="B7" s="360"/>
      <c r="C7" s="361"/>
      <c r="D7" s="361"/>
      <c r="E7" s="363"/>
      <c r="F7" s="361"/>
      <c r="G7" s="361"/>
      <c r="H7" s="350"/>
      <c r="I7" s="364"/>
      <c r="J7" s="350"/>
      <c r="K7" s="350"/>
      <c r="L7" s="352"/>
      <c r="M7" s="352"/>
      <c r="N7" s="350"/>
      <c r="O7" s="353"/>
      <c r="P7" s="355"/>
      <c r="Q7" s="355"/>
      <c r="R7" s="357"/>
      <c r="S7" s="224" t="s">
        <v>165</v>
      </c>
      <c r="T7" s="224" t="s">
        <v>166</v>
      </c>
      <c r="U7" s="353"/>
      <c r="V7" s="349"/>
    </row>
    <row r="8" spans="1:23" s="30" customFormat="1" ht="25.5" customHeight="1" x14ac:dyDescent="0.3">
      <c r="A8" s="105" t="s">
        <v>3</v>
      </c>
      <c r="B8" s="106"/>
      <c r="C8" s="106"/>
      <c r="D8" s="106"/>
      <c r="E8" s="106"/>
      <c r="F8" s="106"/>
      <c r="G8" s="106"/>
      <c r="H8" s="106"/>
      <c r="I8" s="106"/>
      <c r="J8" s="106"/>
      <c r="K8" s="32">
        <f>SUM(K9:K13)</f>
        <v>8592</v>
      </c>
      <c r="L8" s="32">
        <f>SUM(L9:L13)</f>
        <v>8163</v>
      </c>
      <c r="M8" s="32">
        <f>SUM(M9:M13)</f>
        <v>429</v>
      </c>
      <c r="N8" s="32"/>
      <c r="O8" s="32">
        <f>SUM(O9:O13)</f>
        <v>0</v>
      </c>
      <c r="P8" s="33">
        <f>SUM(P9:P13)</f>
        <v>158</v>
      </c>
      <c r="Q8" s="33">
        <f>SUM(Q9:Q13)</f>
        <v>0</v>
      </c>
      <c r="R8" s="33">
        <f>SUM(R9:R13)</f>
        <v>158</v>
      </c>
      <c r="S8" s="33">
        <f t="shared" ref="S8:T8" si="0">SUM(S9:S13)</f>
        <v>4898</v>
      </c>
      <c r="T8" s="33">
        <f t="shared" si="0"/>
        <v>884</v>
      </c>
      <c r="U8" s="32">
        <f>SUM(U9:U13)</f>
        <v>8434</v>
      </c>
      <c r="V8" s="31"/>
    </row>
    <row r="9" spans="1:23" s="26" customFormat="1" ht="45" x14ac:dyDescent="0.2">
      <c r="A9" s="247">
        <v>1</v>
      </c>
      <c r="B9" s="24" t="s">
        <v>30</v>
      </c>
      <c r="C9" s="243">
        <v>4357</v>
      </c>
      <c r="D9" s="243">
        <v>5336</v>
      </c>
      <c r="E9" s="243">
        <v>53</v>
      </c>
      <c r="F9" s="248">
        <v>33011001647</v>
      </c>
      <c r="G9" s="330" t="s">
        <v>277</v>
      </c>
      <c r="H9" s="79" t="s">
        <v>278</v>
      </c>
      <c r="I9" s="28"/>
      <c r="J9" s="28"/>
      <c r="K9" s="246">
        <v>1847</v>
      </c>
      <c r="L9" s="246">
        <v>1755</v>
      </c>
      <c r="M9" s="246">
        <v>92</v>
      </c>
      <c r="N9" s="48" t="s">
        <v>279</v>
      </c>
      <c r="O9" s="40">
        <v>0</v>
      </c>
      <c r="P9" s="256">
        <f>Q9+R9</f>
        <v>38</v>
      </c>
      <c r="Q9" s="40">
        <v>0</v>
      </c>
      <c r="R9" s="249">
        <v>38</v>
      </c>
      <c r="S9" s="249">
        <v>1379</v>
      </c>
      <c r="T9" s="249">
        <v>250</v>
      </c>
      <c r="U9" s="249">
        <f>K9-O9-P9</f>
        <v>1809</v>
      </c>
      <c r="V9" s="27" t="s">
        <v>284</v>
      </c>
    </row>
    <row r="10" spans="1:23" s="26" customFormat="1" ht="47.25" x14ac:dyDescent="0.2">
      <c r="A10" s="247">
        <v>2</v>
      </c>
      <c r="B10" s="247" t="s">
        <v>26</v>
      </c>
      <c r="C10" s="111">
        <v>4357</v>
      </c>
      <c r="D10" s="111">
        <v>5336</v>
      </c>
      <c r="E10" s="111">
        <v>53</v>
      </c>
      <c r="F10" s="112">
        <v>33011001661</v>
      </c>
      <c r="G10" s="330" t="s">
        <v>280</v>
      </c>
      <c r="H10" s="82" t="s">
        <v>281</v>
      </c>
      <c r="I10" s="51"/>
      <c r="J10" s="51"/>
      <c r="K10" s="246">
        <v>1534</v>
      </c>
      <c r="L10" s="246">
        <v>1457</v>
      </c>
      <c r="M10" s="246">
        <v>77</v>
      </c>
      <c r="N10" s="48" t="s">
        <v>279</v>
      </c>
      <c r="O10" s="40">
        <v>0</v>
      </c>
      <c r="P10" s="256">
        <f>Q10+R10</f>
        <v>32</v>
      </c>
      <c r="Q10" s="40">
        <v>0</v>
      </c>
      <c r="R10" s="249">
        <v>32</v>
      </c>
      <c r="S10" s="249">
        <v>1019</v>
      </c>
      <c r="T10" s="249">
        <v>150</v>
      </c>
      <c r="U10" s="249">
        <f>K10-O10-P10</f>
        <v>1502</v>
      </c>
      <c r="V10" s="27" t="s">
        <v>284</v>
      </c>
    </row>
    <row r="11" spans="1:23" s="26" customFormat="1" ht="47.25" x14ac:dyDescent="0.2">
      <c r="A11" s="247">
        <v>3</v>
      </c>
      <c r="B11" s="247" t="s">
        <v>26</v>
      </c>
      <c r="C11" s="111">
        <v>4357</v>
      </c>
      <c r="D11" s="111">
        <v>5336</v>
      </c>
      <c r="E11" s="111">
        <v>53</v>
      </c>
      <c r="F11" s="112">
        <v>33011001663</v>
      </c>
      <c r="G11" s="330" t="s">
        <v>282</v>
      </c>
      <c r="H11" s="79" t="s">
        <v>283</v>
      </c>
      <c r="I11" s="28"/>
      <c r="J11" s="28"/>
      <c r="K11" s="246">
        <v>1545</v>
      </c>
      <c r="L11" s="246">
        <v>1468</v>
      </c>
      <c r="M11" s="246">
        <v>77</v>
      </c>
      <c r="N11" s="48" t="s">
        <v>279</v>
      </c>
      <c r="O11" s="40">
        <v>0</v>
      </c>
      <c r="P11" s="256">
        <f>Q11+R11</f>
        <v>32</v>
      </c>
      <c r="Q11" s="40">
        <v>0</v>
      </c>
      <c r="R11" s="249">
        <v>32</v>
      </c>
      <c r="S11" s="249">
        <v>2000</v>
      </c>
      <c r="T11" s="249">
        <v>290</v>
      </c>
      <c r="U11" s="249">
        <f>K11-O11-P11</f>
        <v>1513</v>
      </c>
      <c r="V11" s="27" t="s">
        <v>284</v>
      </c>
    </row>
    <row r="12" spans="1:23" s="26" customFormat="1" ht="75" x14ac:dyDescent="0.2">
      <c r="A12" s="247">
        <v>4</v>
      </c>
      <c r="B12" s="24" t="s">
        <v>30</v>
      </c>
      <c r="C12" s="111">
        <v>4350</v>
      </c>
      <c r="D12" s="111">
        <v>5336</v>
      </c>
      <c r="E12" s="111">
        <v>53</v>
      </c>
      <c r="F12" s="112">
        <v>33011001645</v>
      </c>
      <c r="G12" s="330" t="s">
        <v>285</v>
      </c>
      <c r="H12" s="79" t="s">
        <v>286</v>
      </c>
      <c r="I12" s="28"/>
      <c r="J12" s="28"/>
      <c r="K12" s="246">
        <v>1203</v>
      </c>
      <c r="L12" s="246">
        <v>1143</v>
      </c>
      <c r="M12" s="246">
        <v>60</v>
      </c>
      <c r="N12" s="48" t="s">
        <v>279</v>
      </c>
      <c r="O12" s="40">
        <v>0</v>
      </c>
      <c r="P12" s="256">
        <f>Q12+R12</f>
        <v>25</v>
      </c>
      <c r="Q12" s="40">
        <v>0</v>
      </c>
      <c r="R12" s="249">
        <v>25</v>
      </c>
      <c r="S12" s="249"/>
      <c r="T12" s="249"/>
      <c r="U12" s="249">
        <f>K12-O12-P12</f>
        <v>1178</v>
      </c>
      <c r="V12" s="27" t="s">
        <v>284</v>
      </c>
    </row>
    <row r="13" spans="1:23" s="26" customFormat="1" ht="45" x14ac:dyDescent="0.2">
      <c r="A13" s="247">
        <v>5</v>
      </c>
      <c r="B13" s="243" t="s">
        <v>29</v>
      </c>
      <c r="C13" s="111">
        <v>4350</v>
      </c>
      <c r="D13" s="111">
        <v>5336</v>
      </c>
      <c r="E13" s="111">
        <v>53</v>
      </c>
      <c r="F13" s="112">
        <v>33011001638</v>
      </c>
      <c r="G13" s="330" t="s">
        <v>287</v>
      </c>
      <c r="H13" s="79" t="s">
        <v>288</v>
      </c>
      <c r="I13" s="78"/>
      <c r="J13" s="28"/>
      <c r="K13" s="246">
        <v>2463</v>
      </c>
      <c r="L13" s="246">
        <v>2340</v>
      </c>
      <c r="M13" s="246">
        <v>123</v>
      </c>
      <c r="N13" s="48" t="s">
        <v>279</v>
      </c>
      <c r="O13" s="40">
        <v>0</v>
      </c>
      <c r="P13" s="256">
        <f>Q13+R13</f>
        <v>31</v>
      </c>
      <c r="Q13" s="40">
        <v>0</v>
      </c>
      <c r="R13" s="249">
        <v>31</v>
      </c>
      <c r="S13" s="249">
        <v>500</v>
      </c>
      <c r="T13" s="249">
        <v>194</v>
      </c>
      <c r="U13" s="249">
        <f>K13-O13-P13</f>
        <v>2432</v>
      </c>
      <c r="V13" s="27" t="s">
        <v>284</v>
      </c>
    </row>
    <row r="14" spans="1:23" s="30" customFormat="1" ht="25.5" customHeight="1" x14ac:dyDescent="0.3">
      <c r="A14" s="244" t="s">
        <v>290</v>
      </c>
      <c r="B14" s="245"/>
      <c r="C14" s="245"/>
      <c r="D14" s="245"/>
      <c r="E14" s="245"/>
      <c r="F14" s="245"/>
      <c r="G14" s="245"/>
      <c r="H14" s="245"/>
      <c r="I14" s="245"/>
      <c r="J14" s="245"/>
      <c r="K14" s="95">
        <f>SUM(K15:K19)</f>
        <v>11091</v>
      </c>
      <c r="L14" s="95">
        <f>SUM(L15:L19)</f>
        <v>10536</v>
      </c>
      <c r="M14" s="95">
        <f>SUM(M15:M19)</f>
        <v>555</v>
      </c>
      <c r="N14" s="316"/>
      <c r="O14" s="95">
        <f>SUM(O15:O19)</f>
        <v>0</v>
      </c>
      <c r="P14" s="95">
        <f>SUM(P15:P19)</f>
        <v>200</v>
      </c>
      <c r="Q14" s="95">
        <f>SUM(Q15:Q19)</f>
        <v>0</v>
      </c>
      <c r="R14" s="95">
        <f>SUM(R15:R19)</f>
        <v>200</v>
      </c>
      <c r="S14" s="95">
        <f t="shared" ref="S14:T14" si="1">SUM(S15:S19)</f>
        <v>4898</v>
      </c>
      <c r="T14" s="95">
        <f t="shared" si="1"/>
        <v>884</v>
      </c>
      <c r="U14" s="95">
        <f>SUM(U15:U19)</f>
        <v>10891</v>
      </c>
      <c r="V14" s="54"/>
    </row>
    <row r="15" spans="1:23" s="26" customFormat="1" ht="45" x14ac:dyDescent="0.2">
      <c r="A15" s="247">
        <v>1</v>
      </c>
      <c r="B15" s="247" t="s">
        <v>26</v>
      </c>
      <c r="C15" s="243">
        <v>4350</v>
      </c>
      <c r="D15" s="243">
        <v>5336</v>
      </c>
      <c r="E15" s="243">
        <v>53</v>
      </c>
      <c r="F15" s="248">
        <v>33011001659</v>
      </c>
      <c r="G15" s="330" t="s">
        <v>291</v>
      </c>
      <c r="H15" s="79" t="s">
        <v>278</v>
      </c>
      <c r="I15" s="28"/>
      <c r="J15" s="28"/>
      <c r="K15" s="246">
        <v>3100</v>
      </c>
      <c r="L15" s="246">
        <v>2945</v>
      </c>
      <c r="M15" s="246">
        <v>155</v>
      </c>
      <c r="N15" s="48" t="s">
        <v>292</v>
      </c>
      <c r="O15" s="40">
        <v>0</v>
      </c>
      <c r="P15" s="256">
        <f>Q15+R15</f>
        <v>60</v>
      </c>
      <c r="Q15" s="40">
        <v>0</v>
      </c>
      <c r="R15" s="249">
        <v>60</v>
      </c>
      <c r="S15" s="249">
        <v>1379</v>
      </c>
      <c r="T15" s="249">
        <v>250</v>
      </c>
      <c r="U15" s="249">
        <f>K15-O15-P15</f>
        <v>3040</v>
      </c>
      <c r="V15" s="27" t="s">
        <v>284</v>
      </c>
    </row>
    <row r="16" spans="1:23" s="26" customFormat="1" ht="45" x14ac:dyDescent="0.2">
      <c r="A16" s="247">
        <v>2</v>
      </c>
      <c r="B16" s="247" t="s">
        <v>29</v>
      </c>
      <c r="C16" s="111">
        <v>4350</v>
      </c>
      <c r="D16" s="111">
        <v>5336</v>
      </c>
      <c r="E16" s="111">
        <v>53</v>
      </c>
      <c r="F16" s="112">
        <v>33011001637</v>
      </c>
      <c r="G16" s="330" t="s">
        <v>293</v>
      </c>
      <c r="H16" s="82" t="s">
        <v>281</v>
      </c>
      <c r="I16" s="51"/>
      <c r="J16" s="51"/>
      <c r="K16" s="246">
        <v>1476</v>
      </c>
      <c r="L16" s="246">
        <v>1402</v>
      </c>
      <c r="M16" s="246">
        <v>74</v>
      </c>
      <c r="N16" s="48" t="s">
        <v>292</v>
      </c>
      <c r="O16" s="40">
        <v>0</v>
      </c>
      <c r="P16" s="256">
        <f>Q16+R16</f>
        <v>30</v>
      </c>
      <c r="Q16" s="40">
        <v>0</v>
      </c>
      <c r="R16" s="249">
        <v>30</v>
      </c>
      <c r="S16" s="249">
        <v>1019</v>
      </c>
      <c r="T16" s="249">
        <v>150</v>
      </c>
      <c r="U16" s="249">
        <f>K16-O16-P16</f>
        <v>1446</v>
      </c>
      <c r="V16" s="27" t="s">
        <v>284</v>
      </c>
    </row>
    <row r="17" spans="1:23" s="26" customFormat="1" ht="47.25" x14ac:dyDescent="0.2">
      <c r="A17" s="247">
        <v>3</v>
      </c>
      <c r="B17" s="247" t="s">
        <v>30</v>
      </c>
      <c r="C17" s="111">
        <v>4357</v>
      </c>
      <c r="D17" s="111">
        <v>5336</v>
      </c>
      <c r="E17" s="111">
        <v>53</v>
      </c>
      <c r="F17" s="112">
        <v>33011001650</v>
      </c>
      <c r="G17" s="330" t="s">
        <v>294</v>
      </c>
      <c r="H17" s="79" t="s">
        <v>283</v>
      </c>
      <c r="I17" s="28"/>
      <c r="J17" s="28"/>
      <c r="K17" s="246">
        <v>2306</v>
      </c>
      <c r="L17" s="246">
        <v>2191</v>
      </c>
      <c r="M17" s="246">
        <v>115</v>
      </c>
      <c r="N17" s="48" t="s">
        <v>292</v>
      </c>
      <c r="O17" s="40">
        <v>0</v>
      </c>
      <c r="P17" s="256">
        <f>Q17+R17</f>
        <v>40</v>
      </c>
      <c r="Q17" s="40">
        <v>0</v>
      </c>
      <c r="R17" s="249">
        <v>40</v>
      </c>
      <c r="S17" s="249">
        <v>2000</v>
      </c>
      <c r="T17" s="249">
        <v>290</v>
      </c>
      <c r="U17" s="249">
        <f>K17-O17-P17</f>
        <v>2266</v>
      </c>
      <c r="V17" s="27" t="s">
        <v>284</v>
      </c>
    </row>
    <row r="18" spans="1:23" s="26" customFormat="1" ht="75" x14ac:dyDescent="0.2">
      <c r="A18" s="247">
        <v>4</v>
      </c>
      <c r="B18" s="24" t="s">
        <v>29</v>
      </c>
      <c r="C18" s="111">
        <v>4357</v>
      </c>
      <c r="D18" s="111">
        <v>5336</v>
      </c>
      <c r="E18" s="111">
        <v>53</v>
      </c>
      <c r="F18" s="112">
        <v>33011001641</v>
      </c>
      <c r="G18" s="330" t="s">
        <v>295</v>
      </c>
      <c r="H18" s="79" t="s">
        <v>286</v>
      </c>
      <c r="I18" s="28"/>
      <c r="J18" s="28"/>
      <c r="K18" s="246">
        <v>2458</v>
      </c>
      <c r="L18" s="246">
        <v>2335</v>
      </c>
      <c r="M18" s="246">
        <v>123</v>
      </c>
      <c r="N18" s="48" t="s">
        <v>292</v>
      </c>
      <c r="O18" s="40">
        <v>0</v>
      </c>
      <c r="P18" s="256">
        <f>Q18+R18</f>
        <v>41</v>
      </c>
      <c r="Q18" s="40">
        <v>0</v>
      </c>
      <c r="R18" s="249">
        <v>41</v>
      </c>
      <c r="S18" s="249"/>
      <c r="T18" s="249"/>
      <c r="U18" s="249">
        <f>K18-O18-P18</f>
        <v>2417</v>
      </c>
      <c r="V18" s="27" t="s">
        <v>284</v>
      </c>
    </row>
    <row r="19" spans="1:23" s="26" customFormat="1" ht="47.25" x14ac:dyDescent="0.2">
      <c r="A19" s="247">
        <v>5</v>
      </c>
      <c r="B19" s="24" t="s">
        <v>29</v>
      </c>
      <c r="C19" s="111">
        <v>4357</v>
      </c>
      <c r="D19" s="111">
        <v>5336</v>
      </c>
      <c r="E19" s="111">
        <v>53</v>
      </c>
      <c r="F19" s="112">
        <v>33011001641</v>
      </c>
      <c r="G19" s="330" t="s">
        <v>296</v>
      </c>
      <c r="H19" s="79" t="s">
        <v>288</v>
      </c>
      <c r="I19" s="78"/>
      <c r="J19" s="28"/>
      <c r="K19" s="246">
        <v>1751</v>
      </c>
      <c r="L19" s="246">
        <v>1663</v>
      </c>
      <c r="M19" s="246">
        <v>88</v>
      </c>
      <c r="N19" s="48" t="s">
        <v>292</v>
      </c>
      <c r="O19" s="40">
        <v>0</v>
      </c>
      <c r="P19" s="256">
        <f>Q19+R19</f>
        <v>29</v>
      </c>
      <c r="Q19" s="40">
        <v>0</v>
      </c>
      <c r="R19" s="249">
        <v>29</v>
      </c>
      <c r="S19" s="249">
        <v>500</v>
      </c>
      <c r="T19" s="249">
        <v>194</v>
      </c>
      <c r="U19" s="249">
        <f>K19-O19-P19</f>
        <v>1722</v>
      </c>
      <c r="V19" s="27" t="s">
        <v>284</v>
      </c>
    </row>
    <row r="20" spans="1:23" ht="35.25" customHeight="1" x14ac:dyDescent="0.2">
      <c r="A20" s="241" t="s">
        <v>289</v>
      </c>
      <c r="B20" s="242"/>
      <c r="C20" s="242"/>
      <c r="D20" s="242"/>
      <c r="E20" s="242"/>
      <c r="F20" s="242"/>
      <c r="G20" s="242"/>
      <c r="H20" s="242"/>
      <c r="I20" s="242"/>
      <c r="J20" s="242"/>
      <c r="K20" s="322">
        <f>+K14+K8</f>
        <v>19683</v>
      </c>
      <c r="L20" s="322">
        <f t="shared" ref="L20:T20" si="2">+L14+L8</f>
        <v>18699</v>
      </c>
      <c r="M20" s="322">
        <f t="shared" si="2"/>
        <v>984</v>
      </c>
      <c r="N20" s="322"/>
      <c r="O20" s="322">
        <f t="shared" si="2"/>
        <v>0</v>
      </c>
      <c r="P20" s="322">
        <f>+P14+P8</f>
        <v>358</v>
      </c>
      <c r="Q20" s="322">
        <f t="shared" si="2"/>
        <v>0</v>
      </c>
      <c r="R20" s="322">
        <f>+R14+R8</f>
        <v>358</v>
      </c>
      <c r="S20" s="322">
        <f t="shared" si="2"/>
        <v>9796</v>
      </c>
      <c r="T20" s="322">
        <f t="shared" si="2"/>
        <v>1768</v>
      </c>
      <c r="U20" s="322">
        <f>+U14+U8</f>
        <v>19325</v>
      </c>
      <c r="V20" s="21"/>
    </row>
    <row r="21" spans="1:23" s="3" customFormat="1" x14ac:dyDescent="0.2">
      <c r="A21" s="4"/>
      <c r="B21" s="4"/>
      <c r="C21" s="4"/>
      <c r="D21" s="4"/>
      <c r="E21" s="4"/>
      <c r="F21" s="4"/>
      <c r="G21" s="20"/>
      <c r="H21" s="4"/>
      <c r="I21" s="19"/>
      <c r="J21" s="18"/>
      <c r="K21" s="17"/>
      <c r="L21" s="17"/>
      <c r="M21" s="17"/>
      <c r="N21" s="16"/>
      <c r="O21" s="16"/>
      <c r="V21" s="2"/>
      <c r="W21" s="1"/>
    </row>
    <row r="22" spans="1:23" s="3" customFormat="1" x14ac:dyDescent="0.2">
      <c r="A22" s="4"/>
      <c r="B22" s="4"/>
      <c r="C22" s="4"/>
      <c r="D22" s="4"/>
      <c r="E22" s="4"/>
      <c r="F22" s="4"/>
      <c r="G22" s="4"/>
      <c r="H22" s="4"/>
      <c r="I22" s="15"/>
      <c r="J22" s="6"/>
      <c r="K22" s="5"/>
      <c r="L22" s="5"/>
      <c r="M22" s="5"/>
      <c r="V22" s="2"/>
      <c r="W22" s="1"/>
    </row>
    <row r="23" spans="1:23" s="3" customFormat="1" ht="18" x14ac:dyDescent="0.2">
      <c r="A23" s="100"/>
      <c r="B23" s="100"/>
      <c r="C23" s="100"/>
      <c r="D23" s="100"/>
      <c r="E23" s="100"/>
      <c r="F23" s="100"/>
      <c r="G23" s="100"/>
      <c r="H23" s="100"/>
      <c r="I23" s="100"/>
      <c r="J23" s="100"/>
      <c r="K23" s="100"/>
      <c r="L23" s="100"/>
      <c r="M23" s="100"/>
      <c r="N23" s="100"/>
      <c r="O23" s="100"/>
      <c r="P23" s="100"/>
      <c r="V23" s="2"/>
      <c r="W23" s="1"/>
    </row>
    <row r="24" spans="1:23" s="7" customFormat="1" ht="15" x14ac:dyDescent="0.2">
      <c r="A24" s="14"/>
      <c r="B24" s="13"/>
      <c r="C24" s="14"/>
      <c r="D24" s="13"/>
      <c r="E24" s="13"/>
      <c r="F24" s="13"/>
      <c r="G24" s="13"/>
      <c r="H24" s="13"/>
      <c r="I24" s="12"/>
      <c r="J24" s="11"/>
      <c r="K24" s="10"/>
      <c r="L24" s="10"/>
      <c r="M24" s="10"/>
      <c r="V24" s="9"/>
      <c r="W24" s="8"/>
    </row>
    <row r="25" spans="1:23" s="3" customFormat="1" x14ac:dyDescent="0.2">
      <c r="A25" s="4"/>
      <c r="B25" s="4"/>
      <c r="C25" s="4"/>
      <c r="D25" s="4"/>
      <c r="E25" s="4"/>
      <c r="F25" s="4"/>
      <c r="G25" s="4"/>
      <c r="H25" s="4"/>
      <c r="I25" s="1"/>
      <c r="J25" s="6"/>
      <c r="K25" s="5"/>
      <c r="L25" s="5"/>
      <c r="M25" s="5"/>
      <c r="V25" s="2"/>
      <c r="W25" s="1"/>
    </row>
    <row r="26" spans="1:23" s="3" customFormat="1" x14ac:dyDescent="0.2">
      <c r="A26" s="4"/>
      <c r="B26" s="4"/>
      <c r="C26" s="4"/>
      <c r="D26" s="4"/>
      <c r="E26" s="4"/>
      <c r="F26" s="4"/>
      <c r="G26" s="4"/>
      <c r="H26" s="4"/>
      <c r="I26" s="1"/>
      <c r="J26" s="6"/>
      <c r="K26" s="5"/>
      <c r="L26" s="5"/>
      <c r="M26" s="5"/>
      <c r="V26" s="2"/>
      <c r="W26" s="1"/>
    </row>
    <row r="27" spans="1:23" s="3" customFormat="1" x14ac:dyDescent="0.2">
      <c r="A27" s="4"/>
      <c r="B27" s="4"/>
      <c r="C27" s="4"/>
      <c r="D27" s="4"/>
      <c r="E27" s="4"/>
      <c r="F27" s="4"/>
      <c r="G27" s="4"/>
      <c r="H27" s="4"/>
      <c r="I27" s="1"/>
      <c r="J27" s="6"/>
      <c r="K27" s="5"/>
      <c r="L27" s="5"/>
      <c r="M27" s="5"/>
      <c r="V27" s="2"/>
      <c r="W27" s="1"/>
    </row>
    <row r="28" spans="1:23" s="3" customFormat="1" x14ac:dyDescent="0.2">
      <c r="A28" s="4"/>
      <c r="B28" s="4"/>
      <c r="C28" s="4"/>
      <c r="D28" s="4"/>
      <c r="E28" s="4"/>
      <c r="F28" s="4"/>
      <c r="G28" s="4"/>
      <c r="H28" s="4"/>
      <c r="I28" s="1"/>
      <c r="J28" s="6"/>
      <c r="K28" s="5"/>
      <c r="L28" s="5"/>
      <c r="M28" s="5"/>
      <c r="V28" s="2"/>
      <c r="W28" s="1"/>
    </row>
    <row r="29" spans="1:23" s="3" customFormat="1" x14ac:dyDescent="0.2">
      <c r="A29" s="4"/>
      <c r="B29" s="4"/>
      <c r="C29" s="4"/>
      <c r="D29" s="4"/>
      <c r="E29" s="4"/>
      <c r="F29" s="4"/>
      <c r="G29" s="4"/>
      <c r="H29" s="4"/>
      <c r="I29" s="1"/>
      <c r="J29" s="6"/>
      <c r="K29" s="5"/>
      <c r="L29" s="5"/>
      <c r="M29" s="5"/>
      <c r="V29" s="2"/>
      <c r="W29" s="1"/>
    </row>
    <row r="30" spans="1:23" s="3" customFormat="1" x14ac:dyDescent="0.2">
      <c r="A30" s="4"/>
      <c r="B30" s="4"/>
      <c r="C30" s="4"/>
      <c r="D30" s="4"/>
      <c r="E30" s="4"/>
      <c r="F30" s="4"/>
      <c r="G30" s="4"/>
      <c r="H30" s="4"/>
      <c r="I30" s="1"/>
      <c r="J30" s="6"/>
      <c r="K30" s="5"/>
      <c r="L30" s="5"/>
      <c r="M30" s="5"/>
      <c r="V30" s="2"/>
      <c r="W30" s="1"/>
    </row>
    <row r="31" spans="1:23" s="3" customFormat="1" x14ac:dyDescent="0.2">
      <c r="A31" s="4"/>
      <c r="B31" s="4"/>
      <c r="C31" s="4"/>
      <c r="D31" s="4"/>
      <c r="E31" s="4"/>
      <c r="F31" s="4"/>
      <c r="G31" s="4"/>
      <c r="H31" s="4"/>
      <c r="I31" s="1"/>
      <c r="J31" s="6"/>
      <c r="K31" s="5"/>
      <c r="L31" s="5"/>
      <c r="M31" s="5"/>
      <c r="V31" s="2"/>
      <c r="W31" s="1"/>
    </row>
    <row r="32" spans="1:23" s="3" customFormat="1" x14ac:dyDescent="0.2">
      <c r="A32" s="4"/>
      <c r="B32" s="4"/>
      <c r="C32" s="4"/>
      <c r="D32" s="4"/>
      <c r="E32" s="4"/>
      <c r="F32" s="4"/>
      <c r="G32" s="4"/>
      <c r="H32" s="4"/>
      <c r="I32" s="1"/>
      <c r="J32" s="6"/>
      <c r="K32" s="5"/>
      <c r="L32" s="5"/>
      <c r="M32" s="5"/>
      <c r="V32" s="2"/>
      <c r="W32" s="1"/>
    </row>
    <row r="33" spans="1:23" s="3" customFormat="1" x14ac:dyDescent="0.2">
      <c r="A33" s="4"/>
      <c r="B33" s="4"/>
      <c r="C33" s="4"/>
      <c r="D33" s="4"/>
      <c r="E33" s="4"/>
      <c r="F33" s="4"/>
      <c r="G33" s="4"/>
      <c r="H33" s="4"/>
      <c r="I33" s="1"/>
      <c r="J33" s="6"/>
      <c r="K33" s="5"/>
      <c r="L33" s="5"/>
      <c r="M33" s="5"/>
      <c r="V33" s="2"/>
      <c r="W33" s="1"/>
    </row>
    <row r="34" spans="1:23" s="3" customFormat="1" x14ac:dyDescent="0.2">
      <c r="A34" s="4"/>
      <c r="B34" s="4"/>
      <c r="C34" s="4"/>
      <c r="D34" s="4"/>
      <c r="E34" s="4"/>
      <c r="F34" s="4"/>
      <c r="G34" s="4"/>
      <c r="H34" s="4"/>
      <c r="I34" s="1"/>
      <c r="J34" s="6"/>
      <c r="K34" s="5"/>
      <c r="L34" s="5"/>
      <c r="M34" s="5"/>
      <c r="V34" s="2"/>
      <c r="W34" s="1"/>
    </row>
    <row r="35" spans="1:23" s="3" customFormat="1" x14ac:dyDescent="0.2">
      <c r="A35" s="4"/>
      <c r="B35" s="4"/>
      <c r="C35" s="4"/>
      <c r="D35" s="4"/>
      <c r="E35" s="4"/>
      <c r="F35" s="4"/>
      <c r="G35" s="4"/>
      <c r="H35" s="4"/>
      <c r="I35" s="1"/>
      <c r="J35" s="6"/>
      <c r="K35" s="5"/>
      <c r="L35" s="5"/>
      <c r="M35" s="5"/>
      <c r="V35" s="2"/>
      <c r="W35" s="1"/>
    </row>
    <row r="36" spans="1:23" s="3" customFormat="1" x14ac:dyDescent="0.2">
      <c r="A36" s="4"/>
      <c r="B36" s="4"/>
      <c r="C36" s="4"/>
      <c r="D36" s="4"/>
      <c r="E36" s="4"/>
      <c r="F36" s="4"/>
      <c r="G36" s="4"/>
      <c r="H36" s="4"/>
      <c r="I36" s="1"/>
      <c r="J36" s="6"/>
      <c r="K36" s="5"/>
      <c r="L36" s="5"/>
      <c r="M36" s="5"/>
      <c r="V36" s="2"/>
      <c r="W36" s="1"/>
    </row>
    <row r="37" spans="1:23" s="3" customFormat="1" x14ac:dyDescent="0.2">
      <c r="A37" s="4"/>
      <c r="B37" s="4"/>
      <c r="C37" s="4"/>
      <c r="D37" s="4"/>
      <c r="E37" s="4"/>
      <c r="F37" s="4"/>
      <c r="G37" s="4"/>
      <c r="H37" s="4"/>
      <c r="I37" s="1"/>
      <c r="J37" s="6"/>
      <c r="K37" s="5"/>
      <c r="L37" s="5"/>
      <c r="M37" s="5"/>
      <c r="V37" s="2"/>
      <c r="W37" s="1"/>
    </row>
    <row r="38" spans="1:23" s="3" customFormat="1" x14ac:dyDescent="0.2">
      <c r="A38" s="4"/>
      <c r="B38" s="4"/>
      <c r="C38" s="4"/>
      <c r="D38" s="4"/>
      <c r="E38" s="4"/>
      <c r="F38" s="4"/>
      <c r="G38" s="4"/>
      <c r="H38" s="4"/>
      <c r="I38" s="1"/>
      <c r="J38" s="6"/>
      <c r="K38" s="5"/>
      <c r="L38" s="5"/>
      <c r="M38" s="5"/>
      <c r="V38" s="2"/>
      <c r="W38" s="1"/>
    </row>
    <row r="39" spans="1:23" s="3" customFormat="1" x14ac:dyDescent="0.2">
      <c r="A39" s="4"/>
      <c r="B39" s="4"/>
      <c r="C39" s="4"/>
      <c r="D39" s="4"/>
      <c r="E39" s="4"/>
      <c r="F39" s="4"/>
      <c r="G39" s="4"/>
      <c r="H39" s="4"/>
      <c r="I39" s="1"/>
      <c r="J39" s="6"/>
      <c r="K39" s="5"/>
      <c r="L39" s="5"/>
      <c r="M39" s="5"/>
      <c r="V39" s="2"/>
      <c r="W39" s="1"/>
    </row>
    <row r="40" spans="1:23" s="3" customFormat="1" x14ac:dyDescent="0.2">
      <c r="A40" s="4"/>
      <c r="B40" s="4"/>
      <c r="C40" s="4"/>
      <c r="D40" s="4"/>
      <c r="E40" s="4"/>
      <c r="F40" s="4"/>
      <c r="G40" s="4"/>
      <c r="H40" s="4"/>
      <c r="I40" s="1"/>
      <c r="J40" s="6"/>
      <c r="K40" s="5"/>
      <c r="L40" s="5"/>
      <c r="M40" s="5"/>
      <c r="V40" s="2"/>
      <c r="W40" s="1"/>
    </row>
    <row r="41" spans="1:23" s="3" customFormat="1" x14ac:dyDescent="0.2">
      <c r="A41" s="4"/>
      <c r="B41" s="4"/>
      <c r="C41" s="4"/>
      <c r="D41" s="4"/>
      <c r="E41" s="4"/>
      <c r="F41" s="4"/>
      <c r="G41" s="4"/>
      <c r="H41" s="4"/>
      <c r="I41" s="1"/>
      <c r="J41" s="6"/>
      <c r="K41" s="5"/>
      <c r="L41" s="5"/>
      <c r="M41" s="5"/>
      <c r="V41" s="2"/>
      <c r="W41" s="1"/>
    </row>
    <row r="42" spans="1:23" s="3" customFormat="1" x14ac:dyDescent="0.2">
      <c r="A42" s="4"/>
      <c r="B42" s="4"/>
      <c r="C42" s="4"/>
      <c r="D42" s="4"/>
      <c r="E42" s="4"/>
      <c r="F42" s="4"/>
      <c r="G42" s="4"/>
      <c r="H42" s="4"/>
      <c r="I42" s="1"/>
      <c r="J42" s="4"/>
      <c r="K42" s="5"/>
      <c r="L42" s="5"/>
      <c r="M42" s="5"/>
      <c r="V42" s="2"/>
      <c r="W42" s="1"/>
    </row>
    <row r="43" spans="1:23" s="3" customFormat="1" x14ac:dyDescent="0.2">
      <c r="A43" s="4"/>
      <c r="B43" s="4"/>
      <c r="C43" s="4"/>
      <c r="D43" s="4"/>
      <c r="E43" s="4"/>
      <c r="F43" s="4"/>
      <c r="G43" s="4"/>
      <c r="H43" s="4"/>
      <c r="I43" s="1"/>
      <c r="J43" s="4"/>
      <c r="K43" s="5"/>
      <c r="L43" s="5"/>
      <c r="M43" s="5"/>
      <c r="V43" s="2"/>
      <c r="W43" s="1"/>
    </row>
    <row r="44" spans="1:23" s="3" customFormat="1" x14ac:dyDescent="0.2">
      <c r="A44" s="4"/>
      <c r="B44" s="4"/>
      <c r="C44" s="4"/>
      <c r="D44" s="4"/>
      <c r="E44" s="4"/>
      <c r="F44" s="4"/>
      <c r="G44" s="4"/>
      <c r="H44" s="4"/>
      <c r="I44" s="1"/>
      <c r="J44" s="4"/>
      <c r="K44" s="5"/>
      <c r="L44" s="5"/>
      <c r="M44" s="5"/>
      <c r="V44" s="2"/>
      <c r="W44" s="1"/>
    </row>
    <row r="45" spans="1:23" s="3" customFormat="1" x14ac:dyDescent="0.2">
      <c r="A45" s="4"/>
      <c r="B45" s="4"/>
      <c r="C45" s="4"/>
      <c r="D45" s="4"/>
      <c r="E45" s="4"/>
      <c r="F45" s="4"/>
      <c r="G45" s="4"/>
      <c r="H45" s="4"/>
      <c r="I45" s="1"/>
      <c r="J45" s="4"/>
      <c r="K45" s="5"/>
      <c r="L45" s="5"/>
      <c r="M45" s="5"/>
      <c r="V45" s="2"/>
      <c r="W45" s="1"/>
    </row>
    <row r="46" spans="1:23" s="3" customFormat="1" x14ac:dyDescent="0.2">
      <c r="A46" s="4"/>
      <c r="B46" s="4"/>
      <c r="C46" s="4"/>
      <c r="D46" s="4"/>
      <c r="E46" s="4"/>
      <c r="F46" s="4"/>
      <c r="G46" s="4"/>
      <c r="H46" s="4"/>
      <c r="I46" s="1"/>
      <c r="J46" s="4"/>
      <c r="K46" s="5"/>
      <c r="L46" s="5"/>
      <c r="M46" s="5"/>
      <c r="V46" s="2"/>
      <c r="W46" s="1"/>
    </row>
    <row r="47" spans="1:23" s="3" customFormat="1" x14ac:dyDescent="0.2">
      <c r="A47" s="4"/>
      <c r="B47" s="4"/>
      <c r="C47" s="4"/>
      <c r="D47" s="4"/>
      <c r="E47" s="4"/>
      <c r="F47" s="4"/>
      <c r="G47" s="4"/>
      <c r="H47" s="4"/>
      <c r="I47" s="1"/>
      <c r="J47" s="4"/>
      <c r="K47" s="5"/>
      <c r="L47" s="5"/>
      <c r="M47" s="5"/>
      <c r="V47" s="2"/>
      <c r="W47" s="1"/>
    </row>
    <row r="48" spans="1:23" s="3" customFormat="1" x14ac:dyDescent="0.2">
      <c r="A48" s="4"/>
      <c r="B48" s="4"/>
      <c r="C48" s="4"/>
      <c r="D48" s="4"/>
      <c r="E48" s="4"/>
      <c r="F48" s="4"/>
      <c r="G48" s="4"/>
      <c r="H48" s="4"/>
      <c r="I48" s="1"/>
      <c r="J48" s="4"/>
      <c r="K48" s="5"/>
      <c r="L48" s="5"/>
      <c r="M48" s="5"/>
      <c r="V48" s="2"/>
      <c r="W48" s="1"/>
    </row>
    <row r="49" spans="1:23" s="3" customFormat="1" x14ac:dyDescent="0.2">
      <c r="A49" s="4"/>
      <c r="B49" s="4"/>
      <c r="C49" s="4"/>
      <c r="D49" s="4"/>
      <c r="E49" s="4"/>
      <c r="F49" s="4"/>
      <c r="G49" s="4"/>
      <c r="H49" s="4"/>
      <c r="I49" s="1"/>
      <c r="J49" s="4"/>
      <c r="K49" s="5"/>
      <c r="L49" s="5"/>
      <c r="M49" s="5"/>
      <c r="V49" s="2"/>
      <c r="W49" s="1"/>
    </row>
    <row r="50" spans="1:23" s="3" customFormat="1" x14ac:dyDescent="0.2">
      <c r="A50" s="4"/>
      <c r="B50" s="4"/>
      <c r="C50" s="4"/>
      <c r="D50" s="4"/>
      <c r="E50" s="4"/>
      <c r="F50" s="4"/>
      <c r="G50" s="4"/>
      <c r="H50" s="4"/>
      <c r="I50" s="1"/>
      <c r="J50" s="4"/>
      <c r="K50" s="5"/>
      <c r="L50" s="5"/>
      <c r="M50" s="5"/>
      <c r="V50" s="2"/>
      <c r="W50" s="1"/>
    </row>
    <row r="51" spans="1:23" s="3" customFormat="1" x14ac:dyDescent="0.2">
      <c r="A51" s="4"/>
      <c r="B51" s="4"/>
      <c r="C51" s="4"/>
      <c r="D51" s="4"/>
      <c r="E51" s="4"/>
      <c r="F51" s="4"/>
      <c r="G51" s="4"/>
      <c r="H51" s="4"/>
      <c r="I51" s="1"/>
      <c r="J51" s="4"/>
      <c r="K51" s="5"/>
      <c r="L51" s="5"/>
      <c r="M51" s="5"/>
      <c r="V51" s="2"/>
      <c r="W51" s="1"/>
    </row>
    <row r="52" spans="1:23" s="3" customFormat="1" x14ac:dyDescent="0.2">
      <c r="A52" s="4"/>
      <c r="B52" s="4"/>
      <c r="C52" s="4"/>
      <c r="D52" s="4"/>
      <c r="E52" s="4"/>
      <c r="F52" s="4"/>
      <c r="G52" s="4"/>
      <c r="H52" s="4"/>
      <c r="I52" s="1"/>
      <c r="J52" s="4"/>
      <c r="K52" s="5"/>
      <c r="L52" s="5"/>
      <c r="M52" s="5"/>
      <c r="V52" s="2"/>
      <c r="W52" s="1"/>
    </row>
    <row r="53" spans="1:23" s="3" customFormat="1" x14ac:dyDescent="0.2">
      <c r="A53" s="1"/>
      <c r="B53" s="1"/>
      <c r="C53" s="1"/>
      <c r="D53" s="1"/>
      <c r="E53" s="1"/>
      <c r="F53" s="1"/>
      <c r="G53" s="1"/>
      <c r="H53" s="1"/>
      <c r="I53" s="1"/>
      <c r="J53" s="4"/>
      <c r="K53" s="5"/>
      <c r="L53" s="5"/>
      <c r="M53" s="5"/>
      <c r="V53" s="2"/>
      <c r="W53" s="1"/>
    </row>
    <row r="54" spans="1:23" s="3" customFormat="1" x14ac:dyDescent="0.2">
      <c r="A54" s="1"/>
      <c r="B54" s="1"/>
      <c r="C54" s="1"/>
      <c r="D54" s="1"/>
      <c r="E54" s="1"/>
      <c r="F54" s="1"/>
      <c r="G54" s="1"/>
      <c r="H54" s="1"/>
      <c r="I54" s="1"/>
      <c r="J54" s="4"/>
      <c r="K54" s="5"/>
      <c r="L54" s="5"/>
      <c r="M54" s="5"/>
      <c r="V54" s="2"/>
      <c r="W54" s="1"/>
    </row>
    <row r="55" spans="1:23" s="3" customFormat="1" x14ac:dyDescent="0.2">
      <c r="A55" s="1"/>
      <c r="B55" s="1"/>
      <c r="C55" s="1"/>
      <c r="D55" s="1"/>
      <c r="E55" s="1"/>
      <c r="F55" s="1"/>
      <c r="G55" s="1"/>
      <c r="H55" s="1"/>
      <c r="I55" s="1"/>
      <c r="J55" s="4"/>
      <c r="K55" s="5"/>
      <c r="L55" s="5"/>
      <c r="M55" s="5"/>
      <c r="V55" s="2"/>
      <c r="W55" s="1"/>
    </row>
    <row r="56" spans="1:23" s="3" customFormat="1" x14ac:dyDescent="0.2">
      <c r="A56" s="1"/>
      <c r="B56" s="1"/>
      <c r="C56" s="1"/>
      <c r="D56" s="1"/>
      <c r="E56" s="1"/>
      <c r="F56" s="1"/>
      <c r="G56" s="1"/>
      <c r="H56" s="1"/>
      <c r="I56" s="1"/>
      <c r="J56" s="4"/>
      <c r="K56" s="5"/>
      <c r="L56" s="5"/>
      <c r="M56" s="5"/>
      <c r="V56" s="2"/>
      <c r="W56" s="1"/>
    </row>
    <row r="57" spans="1:23" s="3" customFormat="1" x14ac:dyDescent="0.2">
      <c r="A57" s="1"/>
      <c r="B57" s="1"/>
      <c r="C57" s="1"/>
      <c r="D57" s="1"/>
      <c r="E57" s="1"/>
      <c r="F57" s="1"/>
      <c r="G57" s="1"/>
      <c r="H57" s="1"/>
      <c r="I57" s="1"/>
      <c r="J57" s="4"/>
      <c r="K57" s="5"/>
      <c r="L57" s="5"/>
      <c r="M57" s="5"/>
      <c r="V57" s="2"/>
      <c r="W57" s="1"/>
    </row>
    <row r="58" spans="1:23" s="3" customFormat="1" x14ac:dyDescent="0.2">
      <c r="A58" s="1"/>
      <c r="B58" s="1"/>
      <c r="C58" s="1"/>
      <c r="D58" s="1"/>
      <c r="E58" s="1"/>
      <c r="F58" s="1"/>
      <c r="G58" s="1"/>
      <c r="H58" s="1"/>
      <c r="I58" s="1"/>
      <c r="J58" s="4"/>
      <c r="K58" s="5"/>
      <c r="L58" s="5"/>
      <c r="M58" s="5"/>
      <c r="V58" s="2"/>
      <c r="W58" s="1"/>
    </row>
    <row r="59" spans="1:23" s="3" customFormat="1" x14ac:dyDescent="0.2">
      <c r="A59" s="1"/>
      <c r="B59" s="1"/>
      <c r="C59" s="1"/>
      <c r="D59" s="1"/>
      <c r="E59" s="1"/>
      <c r="F59" s="1"/>
      <c r="G59" s="1"/>
      <c r="H59" s="1"/>
      <c r="I59" s="1"/>
      <c r="J59" s="4"/>
      <c r="K59" s="5"/>
      <c r="L59" s="5"/>
      <c r="M59" s="5"/>
      <c r="V59" s="2"/>
      <c r="W59" s="1"/>
    </row>
    <row r="60" spans="1:23" s="3" customFormat="1" x14ac:dyDescent="0.2">
      <c r="A60" s="1"/>
      <c r="B60" s="1"/>
      <c r="C60" s="1"/>
      <c r="D60" s="1"/>
      <c r="E60" s="1"/>
      <c r="F60" s="1"/>
      <c r="G60" s="1"/>
      <c r="H60" s="1"/>
      <c r="I60" s="1"/>
      <c r="J60" s="4"/>
      <c r="K60" s="5"/>
      <c r="L60" s="5"/>
      <c r="M60" s="5"/>
      <c r="V60" s="2"/>
      <c r="W60" s="1"/>
    </row>
    <row r="61" spans="1:23" s="3" customFormat="1" x14ac:dyDescent="0.2">
      <c r="A61" s="1"/>
      <c r="B61" s="1"/>
      <c r="C61" s="1"/>
      <c r="D61" s="1"/>
      <c r="E61" s="1"/>
      <c r="F61" s="1"/>
      <c r="G61" s="1"/>
      <c r="H61" s="1"/>
      <c r="I61" s="1"/>
      <c r="J61" s="4"/>
      <c r="K61" s="5"/>
      <c r="L61" s="5"/>
      <c r="M61" s="5"/>
      <c r="V61" s="2"/>
      <c r="W61" s="1"/>
    </row>
    <row r="62" spans="1:23" s="3" customFormat="1" x14ac:dyDescent="0.2">
      <c r="A62" s="1"/>
      <c r="B62" s="1"/>
      <c r="C62" s="1"/>
      <c r="D62" s="1"/>
      <c r="E62" s="1"/>
      <c r="F62" s="1"/>
      <c r="G62" s="1"/>
      <c r="H62" s="1"/>
      <c r="I62" s="1"/>
      <c r="J62" s="4"/>
      <c r="K62" s="5"/>
      <c r="L62" s="5"/>
      <c r="M62" s="5"/>
      <c r="V62" s="2"/>
      <c r="W62" s="1"/>
    </row>
    <row r="63" spans="1:23" s="3" customFormat="1" x14ac:dyDescent="0.2">
      <c r="A63" s="1"/>
      <c r="B63" s="1"/>
      <c r="C63" s="1"/>
      <c r="D63" s="1"/>
      <c r="E63" s="1"/>
      <c r="F63" s="1"/>
      <c r="G63" s="1"/>
      <c r="H63" s="1"/>
      <c r="I63" s="1"/>
      <c r="J63" s="4"/>
      <c r="K63" s="5"/>
      <c r="L63" s="5"/>
      <c r="M63" s="5"/>
      <c r="V63" s="2"/>
      <c r="W63" s="1"/>
    </row>
    <row r="64" spans="1:23" s="3" customFormat="1" x14ac:dyDescent="0.2">
      <c r="A64" s="1"/>
      <c r="B64" s="1"/>
      <c r="C64" s="1"/>
      <c r="D64" s="1"/>
      <c r="E64" s="1"/>
      <c r="F64" s="1"/>
      <c r="G64" s="1"/>
      <c r="H64" s="1"/>
      <c r="I64" s="1"/>
      <c r="J64" s="4"/>
      <c r="K64" s="5"/>
      <c r="L64" s="5"/>
      <c r="M64" s="5"/>
      <c r="V64" s="2"/>
      <c r="W64" s="1"/>
    </row>
    <row r="65" spans="1:23" s="3" customFormat="1" x14ac:dyDescent="0.2">
      <c r="A65" s="1"/>
      <c r="B65" s="1"/>
      <c r="C65" s="1"/>
      <c r="D65" s="1"/>
      <c r="E65" s="1"/>
      <c r="F65" s="1"/>
      <c r="G65" s="1"/>
      <c r="H65" s="1"/>
      <c r="I65" s="1"/>
      <c r="J65" s="4"/>
      <c r="K65" s="5"/>
      <c r="L65" s="5"/>
      <c r="M65" s="5"/>
      <c r="V65" s="2"/>
      <c r="W65" s="1"/>
    </row>
    <row r="66" spans="1:23" s="3" customFormat="1" x14ac:dyDescent="0.2">
      <c r="A66" s="1"/>
      <c r="B66" s="1"/>
      <c r="C66" s="1"/>
      <c r="D66" s="1"/>
      <c r="E66" s="1"/>
      <c r="F66" s="1"/>
      <c r="G66" s="1"/>
      <c r="H66" s="1"/>
      <c r="I66" s="1"/>
      <c r="J66" s="4"/>
      <c r="K66" s="5"/>
      <c r="L66" s="5"/>
      <c r="M66" s="5"/>
      <c r="V66" s="2"/>
      <c r="W66" s="1"/>
    </row>
    <row r="67" spans="1:23" s="3" customFormat="1" x14ac:dyDescent="0.2">
      <c r="A67" s="1"/>
      <c r="B67" s="1"/>
      <c r="C67" s="1"/>
      <c r="D67" s="1"/>
      <c r="E67" s="1"/>
      <c r="F67" s="1"/>
      <c r="G67" s="1"/>
      <c r="H67" s="1"/>
      <c r="I67" s="1"/>
      <c r="J67" s="4"/>
      <c r="K67" s="5"/>
      <c r="L67" s="5"/>
      <c r="M67" s="5"/>
      <c r="V67" s="2"/>
      <c r="W67" s="1"/>
    </row>
    <row r="68" spans="1:23" s="3" customFormat="1" x14ac:dyDescent="0.2">
      <c r="A68" s="1"/>
      <c r="B68" s="1"/>
      <c r="C68" s="1"/>
      <c r="D68" s="1"/>
      <c r="E68" s="1"/>
      <c r="F68" s="1"/>
      <c r="G68" s="1"/>
      <c r="H68" s="1"/>
      <c r="I68" s="1"/>
      <c r="J68" s="4"/>
      <c r="K68" s="5"/>
      <c r="L68" s="5"/>
      <c r="M68" s="5"/>
      <c r="V68" s="2"/>
      <c r="W68" s="1"/>
    </row>
    <row r="69" spans="1:23" s="3" customFormat="1" x14ac:dyDescent="0.2">
      <c r="A69" s="1"/>
      <c r="B69" s="1"/>
      <c r="C69" s="1"/>
      <c r="D69" s="1"/>
      <c r="E69" s="1"/>
      <c r="F69" s="1"/>
      <c r="G69" s="1"/>
      <c r="H69" s="1"/>
      <c r="I69" s="1"/>
      <c r="J69" s="4"/>
      <c r="K69" s="5"/>
      <c r="L69" s="5"/>
      <c r="M69" s="5"/>
      <c r="V69" s="2"/>
      <c r="W69" s="1"/>
    </row>
    <row r="70" spans="1:23" s="3" customFormat="1" x14ac:dyDescent="0.2">
      <c r="A70" s="1"/>
      <c r="B70" s="1"/>
      <c r="C70" s="1"/>
      <c r="D70" s="1"/>
      <c r="E70" s="1"/>
      <c r="F70" s="1"/>
      <c r="G70" s="1"/>
      <c r="H70" s="1"/>
      <c r="I70" s="1"/>
      <c r="J70" s="4"/>
      <c r="K70" s="5"/>
      <c r="L70" s="5"/>
      <c r="M70" s="5"/>
      <c r="V70" s="2"/>
      <c r="W70" s="1"/>
    </row>
    <row r="71" spans="1:23" s="3" customFormat="1" x14ac:dyDescent="0.2">
      <c r="A71" s="1"/>
      <c r="B71" s="1"/>
      <c r="C71" s="1"/>
      <c r="D71" s="1"/>
      <c r="E71" s="1"/>
      <c r="F71" s="1"/>
      <c r="G71" s="1"/>
      <c r="H71" s="1"/>
      <c r="I71" s="1"/>
      <c r="J71" s="4"/>
      <c r="K71" s="5"/>
      <c r="L71" s="5"/>
      <c r="M71" s="5"/>
      <c r="V71" s="2"/>
      <c r="W71" s="1"/>
    </row>
    <row r="72" spans="1:23" s="3" customFormat="1" x14ac:dyDescent="0.2">
      <c r="A72" s="1"/>
      <c r="B72" s="1"/>
      <c r="C72" s="1"/>
      <c r="D72" s="1"/>
      <c r="E72" s="1"/>
      <c r="F72" s="1"/>
      <c r="G72" s="1"/>
      <c r="H72" s="1"/>
      <c r="I72" s="1"/>
      <c r="J72" s="4"/>
      <c r="K72" s="5"/>
      <c r="L72" s="5"/>
      <c r="M72" s="5"/>
      <c r="V72" s="2"/>
      <c r="W72" s="1"/>
    </row>
    <row r="73" spans="1:23" s="3" customFormat="1" x14ac:dyDescent="0.2">
      <c r="A73" s="1"/>
      <c r="B73" s="1"/>
      <c r="C73" s="1"/>
      <c r="D73" s="1"/>
      <c r="E73" s="1"/>
      <c r="F73" s="1"/>
      <c r="G73" s="1"/>
      <c r="H73" s="1"/>
      <c r="I73" s="1"/>
      <c r="J73" s="4"/>
      <c r="K73" s="5"/>
      <c r="L73" s="5"/>
      <c r="M73" s="5"/>
      <c r="V73" s="2"/>
      <c r="W73" s="1"/>
    </row>
    <row r="74" spans="1:23" s="3" customFormat="1" x14ac:dyDescent="0.2">
      <c r="A74" s="1"/>
      <c r="B74" s="1"/>
      <c r="C74" s="1"/>
      <c r="D74" s="1"/>
      <c r="E74" s="1"/>
      <c r="F74" s="1"/>
      <c r="G74" s="1"/>
      <c r="H74" s="1"/>
      <c r="I74" s="1"/>
      <c r="J74" s="4"/>
      <c r="K74" s="5"/>
      <c r="L74" s="5"/>
      <c r="M74" s="5"/>
      <c r="V74" s="2"/>
      <c r="W74" s="1"/>
    </row>
    <row r="75" spans="1:23" s="3" customFormat="1" x14ac:dyDescent="0.2">
      <c r="A75" s="1"/>
      <c r="B75" s="1"/>
      <c r="C75" s="1"/>
      <c r="D75" s="1"/>
      <c r="E75" s="1"/>
      <c r="F75" s="1"/>
      <c r="G75" s="1"/>
      <c r="H75" s="1"/>
      <c r="I75" s="1"/>
      <c r="J75" s="4"/>
      <c r="K75" s="5"/>
      <c r="L75" s="5"/>
      <c r="M75" s="5"/>
      <c r="V75" s="2"/>
      <c r="W75" s="1"/>
    </row>
    <row r="76" spans="1:23" s="3" customFormat="1" x14ac:dyDescent="0.2">
      <c r="A76" s="1"/>
      <c r="B76" s="1"/>
      <c r="C76" s="1"/>
      <c r="D76" s="1"/>
      <c r="E76" s="1"/>
      <c r="F76" s="1"/>
      <c r="G76" s="1"/>
      <c r="H76" s="1"/>
      <c r="I76" s="1"/>
      <c r="J76" s="4"/>
      <c r="K76" s="5"/>
      <c r="L76" s="5"/>
      <c r="M76" s="5"/>
      <c r="V76" s="2"/>
      <c r="W76" s="1"/>
    </row>
    <row r="77" spans="1:23" s="3" customFormat="1" x14ac:dyDescent="0.2">
      <c r="A77" s="1"/>
      <c r="B77" s="1"/>
      <c r="C77" s="1"/>
      <c r="D77" s="1"/>
      <c r="E77" s="1"/>
      <c r="F77" s="1"/>
      <c r="G77" s="1"/>
      <c r="H77" s="1"/>
      <c r="I77" s="1"/>
      <c r="J77" s="4"/>
      <c r="K77" s="5"/>
      <c r="L77" s="5"/>
      <c r="M77" s="5"/>
      <c r="V77" s="2"/>
      <c r="W77" s="1"/>
    </row>
    <row r="78" spans="1:23" s="3" customFormat="1" x14ac:dyDescent="0.2">
      <c r="A78" s="1"/>
      <c r="B78" s="1"/>
      <c r="C78" s="1"/>
      <c r="D78" s="1"/>
      <c r="E78" s="1"/>
      <c r="F78" s="1"/>
      <c r="G78" s="1"/>
      <c r="H78" s="1"/>
      <c r="I78" s="1"/>
      <c r="J78" s="4"/>
      <c r="K78" s="5"/>
      <c r="L78" s="5"/>
      <c r="M78" s="5"/>
      <c r="V78" s="2"/>
      <c r="W78" s="1"/>
    </row>
    <row r="79" spans="1:23" s="3" customFormat="1" x14ac:dyDescent="0.2">
      <c r="A79" s="1"/>
      <c r="B79" s="1"/>
      <c r="C79" s="1"/>
      <c r="D79" s="1"/>
      <c r="E79" s="1"/>
      <c r="F79" s="1"/>
      <c r="G79" s="1"/>
      <c r="H79" s="1"/>
      <c r="I79" s="1"/>
      <c r="J79" s="4"/>
      <c r="K79" s="5"/>
      <c r="L79" s="5"/>
      <c r="M79" s="5"/>
      <c r="V79" s="2"/>
      <c r="W79" s="1"/>
    </row>
    <row r="80" spans="1:23" s="3" customFormat="1" x14ac:dyDescent="0.2">
      <c r="A80" s="1"/>
      <c r="B80" s="1"/>
      <c r="C80" s="1"/>
      <c r="D80" s="1"/>
      <c r="E80" s="1"/>
      <c r="F80" s="1"/>
      <c r="G80" s="1"/>
      <c r="H80" s="1"/>
      <c r="I80" s="1"/>
      <c r="J80" s="4"/>
      <c r="K80" s="5"/>
      <c r="L80" s="5"/>
      <c r="M80" s="5"/>
      <c r="V80" s="2"/>
      <c r="W80" s="1"/>
    </row>
    <row r="81" spans="1:23" s="3" customFormat="1" x14ac:dyDescent="0.2">
      <c r="A81" s="1"/>
      <c r="B81" s="1"/>
      <c r="C81" s="1"/>
      <c r="D81" s="1"/>
      <c r="E81" s="1"/>
      <c r="F81" s="1"/>
      <c r="G81" s="1"/>
      <c r="H81" s="1"/>
      <c r="I81" s="1"/>
      <c r="J81" s="4"/>
      <c r="K81" s="5"/>
      <c r="L81" s="5"/>
      <c r="M81" s="5"/>
      <c r="V81" s="2"/>
      <c r="W81" s="1"/>
    </row>
    <row r="82" spans="1:23" s="3" customFormat="1" x14ac:dyDescent="0.2">
      <c r="A82" s="1"/>
      <c r="B82" s="1"/>
      <c r="C82" s="1"/>
      <c r="D82" s="1"/>
      <c r="E82" s="1"/>
      <c r="F82" s="1"/>
      <c r="G82" s="1"/>
      <c r="H82" s="1"/>
      <c r="I82" s="1"/>
      <c r="J82" s="4"/>
      <c r="K82" s="5"/>
      <c r="L82" s="5"/>
      <c r="M82" s="5"/>
      <c r="V82" s="2"/>
      <c r="W82" s="1"/>
    </row>
    <row r="83" spans="1:23" s="3" customFormat="1" x14ac:dyDescent="0.2">
      <c r="A83" s="1"/>
      <c r="B83" s="1"/>
      <c r="C83" s="1"/>
      <c r="D83" s="1"/>
      <c r="E83" s="1"/>
      <c r="F83" s="1"/>
      <c r="G83" s="1"/>
      <c r="H83" s="1"/>
      <c r="I83" s="1"/>
      <c r="J83" s="4"/>
      <c r="K83" s="5"/>
      <c r="L83" s="5"/>
      <c r="M83" s="5"/>
      <c r="V83" s="2"/>
      <c r="W83" s="1"/>
    </row>
    <row r="84" spans="1:23" s="3" customFormat="1" x14ac:dyDescent="0.2">
      <c r="A84" s="1"/>
      <c r="B84" s="1"/>
      <c r="C84" s="1"/>
      <c r="D84" s="1"/>
      <c r="E84" s="1"/>
      <c r="F84" s="1"/>
      <c r="G84" s="1"/>
      <c r="H84" s="1"/>
      <c r="I84" s="1"/>
      <c r="J84" s="4"/>
      <c r="K84" s="5"/>
      <c r="L84" s="5"/>
      <c r="M84" s="5"/>
      <c r="V84" s="2"/>
      <c r="W84" s="1"/>
    </row>
    <row r="85" spans="1:23" s="3" customFormat="1" x14ac:dyDescent="0.2">
      <c r="A85" s="1"/>
      <c r="B85" s="1"/>
      <c r="C85" s="1"/>
      <c r="D85" s="1"/>
      <c r="E85" s="1"/>
      <c r="F85" s="1"/>
      <c r="G85" s="1"/>
      <c r="H85" s="1"/>
      <c r="I85" s="1"/>
      <c r="J85" s="4"/>
      <c r="K85" s="5"/>
      <c r="L85" s="5"/>
      <c r="M85" s="5"/>
      <c r="V85" s="2"/>
      <c r="W85" s="1"/>
    </row>
    <row r="86" spans="1:23" s="3" customFormat="1" x14ac:dyDescent="0.2">
      <c r="A86" s="1"/>
      <c r="B86" s="1"/>
      <c r="C86" s="1"/>
      <c r="D86" s="1"/>
      <c r="E86" s="1"/>
      <c r="F86" s="1"/>
      <c r="G86" s="1"/>
      <c r="H86" s="1"/>
      <c r="I86" s="1"/>
      <c r="J86" s="4"/>
      <c r="K86" s="5"/>
      <c r="L86" s="5"/>
      <c r="M86" s="5"/>
      <c r="V86" s="2"/>
      <c r="W86" s="1"/>
    </row>
    <row r="87" spans="1:23" s="3" customFormat="1" x14ac:dyDescent="0.2">
      <c r="A87" s="1"/>
      <c r="B87" s="1"/>
      <c r="C87" s="1"/>
      <c r="D87" s="1"/>
      <c r="E87" s="1"/>
      <c r="F87" s="1"/>
      <c r="G87" s="1"/>
      <c r="H87" s="1"/>
      <c r="I87" s="1"/>
      <c r="J87" s="4"/>
      <c r="K87" s="5"/>
      <c r="L87" s="5"/>
      <c r="M87" s="5"/>
      <c r="V87" s="2"/>
      <c r="W87" s="1"/>
    </row>
    <row r="88" spans="1:23" s="3" customFormat="1" x14ac:dyDescent="0.2">
      <c r="A88" s="1"/>
      <c r="B88" s="1"/>
      <c r="C88" s="1"/>
      <c r="D88" s="1"/>
      <c r="E88" s="1"/>
      <c r="F88" s="1"/>
      <c r="G88" s="1"/>
      <c r="H88" s="1"/>
      <c r="I88" s="1"/>
      <c r="J88" s="4"/>
      <c r="K88" s="5"/>
      <c r="L88" s="5"/>
      <c r="M88" s="5"/>
      <c r="V88" s="2"/>
      <c r="W88" s="1"/>
    </row>
    <row r="89" spans="1:23" s="3" customFormat="1" x14ac:dyDescent="0.2">
      <c r="A89" s="1"/>
      <c r="B89" s="1"/>
      <c r="C89" s="1"/>
      <c r="D89" s="1"/>
      <c r="E89" s="1"/>
      <c r="F89" s="1"/>
      <c r="G89" s="1"/>
      <c r="H89" s="1"/>
      <c r="I89" s="1"/>
      <c r="J89" s="4"/>
      <c r="K89" s="5"/>
      <c r="L89" s="5"/>
      <c r="M89" s="5"/>
      <c r="V89" s="2"/>
      <c r="W89" s="1"/>
    </row>
    <row r="90" spans="1:23" s="3" customFormat="1" x14ac:dyDescent="0.2">
      <c r="A90" s="1"/>
      <c r="B90" s="1"/>
      <c r="C90" s="1"/>
      <c r="D90" s="1"/>
      <c r="E90" s="1"/>
      <c r="F90" s="1"/>
      <c r="G90" s="1"/>
      <c r="H90" s="1"/>
      <c r="I90" s="1"/>
      <c r="J90" s="4"/>
      <c r="K90" s="5"/>
      <c r="L90" s="5"/>
      <c r="M90" s="5"/>
      <c r="V90" s="2"/>
      <c r="W90" s="1"/>
    </row>
    <row r="91" spans="1:23" s="3" customFormat="1" x14ac:dyDescent="0.2">
      <c r="A91" s="1"/>
      <c r="B91" s="1"/>
      <c r="C91" s="1"/>
      <c r="D91" s="1"/>
      <c r="E91" s="1"/>
      <c r="F91" s="1"/>
      <c r="G91" s="1"/>
      <c r="H91" s="1"/>
      <c r="I91" s="1"/>
      <c r="J91" s="4"/>
      <c r="K91" s="5"/>
      <c r="L91" s="5"/>
      <c r="M91" s="5"/>
      <c r="V91" s="2"/>
      <c r="W91" s="1"/>
    </row>
    <row r="92" spans="1:23" s="3" customFormat="1" x14ac:dyDescent="0.2">
      <c r="A92" s="1"/>
      <c r="B92" s="1"/>
      <c r="C92" s="1"/>
      <c r="D92" s="1"/>
      <c r="E92" s="1"/>
      <c r="F92" s="1"/>
      <c r="G92" s="1"/>
      <c r="H92" s="1"/>
      <c r="I92" s="1"/>
      <c r="J92" s="4"/>
      <c r="K92" s="5"/>
      <c r="L92" s="5"/>
      <c r="M92" s="5"/>
      <c r="V92" s="2"/>
      <c r="W92" s="1"/>
    </row>
    <row r="93" spans="1:23" s="3" customFormat="1" x14ac:dyDescent="0.2">
      <c r="A93" s="1"/>
      <c r="B93" s="1"/>
      <c r="C93" s="1"/>
      <c r="D93" s="1"/>
      <c r="E93" s="1"/>
      <c r="F93" s="1"/>
      <c r="G93" s="1"/>
      <c r="H93" s="1"/>
      <c r="I93" s="1"/>
      <c r="J93" s="4"/>
      <c r="K93" s="5"/>
      <c r="L93" s="5"/>
      <c r="M93" s="5"/>
      <c r="V93" s="2"/>
      <c r="W93" s="1"/>
    </row>
    <row r="94" spans="1:23" s="3" customFormat="1" x14ac:dyDescent="0.2">
      <c r="A94" s="1"/>
      <c r="B94" s="1"/>
      <c r="C94" s="1"/>
      <c r="D94" s="1"/>
      <c r="E94" s="1"/>
      <c r="F94" s="1"/>
      <c r="G94" s="1"/>
      <c r="H94" s="1"/>
      <c r="I94" s="1"/>
      <c r="J94" s="4"/>
      <c r="K94" s="5"/>
      <c r="L94" s="5"/>
      <c r="M94" s="5"/>
      <c r="V94" s="2"/>
      <c r="W94" s="1"/>
    </row>
    <row r="95" spans="1:23" s="3" customFormat="1" x14ac:dyDescent="0.2">
      <c r="A95" s="1"/>
      <c r="B95" s="1"/>
      <c r="C95" s="1"/>
      <c r="D95" s="1"/>
      <c r="E95" s="1"/>
      <c r="F95" s="1"/>
      <c r="G95" s="1"/>
      <c r="H95" s="1"/>
      <c r="I95" s="1"/>
      <c r="J95" s="4"/>
      <c r="K95" s="5"/>
      <c r="L95" s="5"/>
      <c r="M95" s="5"/>
      <c r="V95" s="2"/>
      <c r="W95" s="1"/>
    </row>
    <row r="96" spans="1:23" s="3" customFormat="1" x14ac:dyDescent="0.2">
      <c r="A96" s="1"/>
      <c r="B96" s="1"/>
      <c r="C96" s="1"/>
      <c r="D96" s="1"/>
      <c r="E96" s="1"/>
      <c r="F96" s="1"/>
      <c r="G96" s="1"/>
      <c r="H96" s="1"/>
      <c r="I96" s="1"/>
      <c r="J96" s="4"/>
      <c r="K96" s="5"/>
      <c r="L96" s="5"/>
      <c r="M96" s="5"/>
      <c r="V96" s="2"/>
      <c r="W96" s="1"/>
    </row>
    <row r="97" spans="1:23" s="3" customFormat="1" x14ac:dyDescent="0.2">
      <c r="A97" s="1"/>
      <c r="B97" s="1"/>
      <c r="C97" s="1"/>
      <c r="D97" s="1"/>
      <c r="E97" s="1"/>
      <c r="F97" s="1"/>
      <c r="G97" s="1"/>
      <c r="H97" s="1"/>
      <c r="I97" s="1"/>
      <c r="J97" s="4"/>
      <c r="K97" s="5"/>
      <c r="L97" s="5"/>
      <c r="M97" s="5"/>
      <c r="V97" s="2"/>
      <c r="W97" s="1"/>
    </row>
    <row r="98" spans="1:23" s="3" customFormat="1" x14ac:dyDescent="0.2">
      <c r="A98" s="1"/>
      <c r="B98" s="1"/>
      <c r="C98" s="1"/>
      <c r="D98" s="1"/>
      <c r="E98" s="1"/>
      <c r="F98" s="1"/>
      <c r="G98" s="1"/>
      <c r="H98" s="1"/>
      <c r="I98" s="1"/>
      <c r="J98" s="4"/>
      <c r="K98" s="5"/>
      <c r="L98" s="5"/>
      <c r="M98" s="5"/>
      <c r="V98" s="2"/>
      <c r="W98" s="1"/>
    </row>
    <row r="99" spans="1:23" s="3" customFormat="1" x14ac:dyDescent="0.2">
      <c r="A99" s="1"/>
      <c r="B99" s="1"/>
      <c r="C99" s="1"/>
      <c r="D99" s="1"/>
      <c r="E99" s="1"/>
      <c r="F99" s="1"/>
      <c r="G99" s="1"/>
      <c r="H99" s="1"/>
      <c r="I99" s="1"/>
      <c r="J99" s="4"/>
      <c r="K99" s="5"/>
      <c r="L99" s="5"/>
      <c r="M99" s="5"/>
      <c r="V99" s="2"/>
      <c r="W99" s="1"/>
    </row>
    <row r="100" spans="1:23" s="3" customFormat="1" x14ac:dyDescent="0.2">
      <c r="A100" s="1"/>
      <c r="B100" s="1"/>
      <c r="C100" s="1"/>
      <c r="D100" s="1"/>
      <c r="E100" s="1"/>
      <c r="F100" s="1"/>
      <c r="G100" s="1"/>
      <c r="H100" s="1"/>
      <c r="I100" s="1"/>
      <c r="J100" s="4"/>
      <c r="K100" s="5"/>
      <c r="L100" s="5"/>
      <c r="M100" s="5"/>
      <c r="V100" s="2"/>
      <c r="W100" s="1"/>
    </row>
    <row r="101" spans="1:23" s="3" customFormat="1" x14ac:dyDescent="0.2">
      <c r="A101" s="1"/>
      <c r="B101" s="1"/>
      <c r="C101" s="1"/>
      <c r="D101" s="1"/>
      <c r="E101" s="1"/>
      <c r="F101" s="1"/>
      <c r="G101" s="1"/>
      <c r="H101" s="1"/>
      <c r="I101" s="1"/>
      <c r="J101" s="4"/>
      <c r="K101" s="5"/>
      <c r="L101" s="5"/>
      <c r="M101" s="5"/>
      <c r="V101" s="2"/>
      <c r="W101" s="1"/>
    </row>
    <row r="102" spans="1:23" s="3" customFormat="1" x14ac:dyDescent="0.2">
      <c r="A102" s="1"/>
      <c r="B102" s="1"/>
      <c r="C102" s="1"/>
      <c r="D102" s="1"/>
      <c r="E102" s="1"/>
      <c r="F102" s="1"/>
      <c r="G102" s="1"/>
      <c r="H102" s="1"/>
      <c r="I102" s="1"/>
      <c r="J102" s="4"/>
      <c r="K102" s="5"/>
      <c r="L102" s="5"/>
      <c r="M102" s="5"/>
      <c r="V102" s="2"/>
      <c r="W102" s="1"/>
    </row>
    <row r="103" spans="1:23" s="3" customFormat="1" x14ac:dyDescent="0.2">
      <c r="A103" s="1"/>
      <c r="B103" s="1"/>
      <c r="C103" s="1"/>
      <c r="D103" s="1"/>
      <c r="E103" s="1"/>
      <c r="F103" s="1"/>
      <c r="G103" s="1"/>
      <c r="H103" s="1"/>
      <c r="I103" s="1"/>
      <c r="J103" s="4"/>
      <c r="K103" s="5"/>
      <c r="L103" s="5"/>
      <c r="M103" s="5"/>
      <c r="V103" s="2"/>
      <c r="W103" s="1"/>
    </row>
    <row r="104" spans="1:23" s="3" customFormat="1" x14ac:dyDescent="0.2">
      <c r="A104" s="1"/>
      <c r="B104" s="1"/>
      <c r="C104" s="1"/>
      <c r="D104" s="1"/>
      <c r="E104" s="1"/>
      <c r="F104" s="1"/>
      <c r="G104" s="1"/>
      <c r="H104" s="1"/>
      <c r="I104" s="1"/>
      <c r="J104" s="4"/>
      <c r="K104" s="5"/>
      <c r="L104" s="5"/>
      <c r="M104" s="5"/>
      <c r="V104" s="2"/>
      <c r="W104" s="1"/>
    </row>
  </sheetData>
  <mergeCells count="21">
    <mergeCell ref="V6:V7"/>
    <mergeCell ref="J6:J7"/>
    <mergeCell ref="K6:K7"/>
    <mergeCell ref="L6:L7"/>
    <mergeCell ref="M6:M7"/>
    <mergeCell ref="N6:N7"/>
    <mergeCell ref="O6:O7"/>
    <mergeCell ref="A5:U5"/>
    <mergeCell ref="A6:A7"/>
    <mergeCell ref="B6:B7"/>
    <mergeCell ref="C6:C7"/>
    <mergeCell ref="D6:D7"/>
    <mergeCell ref="E6:E7"/>
    <mergeCell ref="F6:F7"/>
    <mergeCell ref="G6:G7"/>
    <mergeCell ref="H6:H7"/>
    <mergeCell ref="I6:I7"/>
    <mergeCell ref="U6:U7"/>
    <mergeCell ref="P6:P7"/>
    <mergeCell ref="Q6:Q7"/>
    <mergeCell ref="R6:R7"/>
  </mergeCells>
  <printOptions horizontalCentered="1"/>
  <pageMargins left="0.78740157480314965" right="0.78740157480314965" top="0.6692913385826772" bottom="0.86614173228346458" header="0.27559055118110237" footer="0.39370078740157483"/>
  <pageSetup paperSize="9" scale="43" firstPageNumber="119" orientation="landscape" useFirstPageNumber="1" r:id="rId1"/>
  <headerFooter alignWithMargins="0">
    <oddFooter>&amp;L&amp;"Arial,Kurzíva"Zastupitelstvo Olomouckého kraje 18-12-2017
6. - Rozpočet Olomouckého kraje 2018 - návrh rozpočtu
Příloha č. 5b) Projekty spolufinancované z evropských fondů a národních fondů&amp;R&amp;"Arial,Kurzíva"&amp;12Strana &amp;P (celkem 171)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Y112"/>
  <sheetViews>
    <sheetView showGridLines="0" view="pageBreakPreview" zoomScale="80" zoomScaleNormal="60" zoomScaleSheetLayoutView="80" workbookViewId="0">
      <pane ySplit="7" topLeftCell="A8" activePane="bottomLeft" state="frozenSplit"/>
      <selection pane="bottomLeft"/>
    </sheetView>
  </sheetViews>
  <sheetFormatPr defaultColWidth="9.140625" defaultRowHeight="12.75" outlineLevelCol="1" x14ac:dyDescent="0.2"/>
  <cols>
    <col min="1" max="1" width="4.140625" style="1" customWidth="1"/>
    <col min="2" max="2" width="6" style="1" hidden="1" customWidth="1"/>
    <col min="3" max="3" width="7.7109375" style="1" hidden="1" customWidth="1" outlineLevel="1"/>
    <col min="4" max="4" width="10.85546875" style="1" hidden="1" customWidth="1" outlineLevel="1"/>
    <col min="5" max="5" width="9.42578125" style="1" customWidth="1" outlineLevel="1"/>
    <col min="6" max="6" width="18.140625" style="1" hidden="1" customWidth="1" outlineLevel="1"/>
    <col min="7" max="7" width="60.7109375" style="1" customWidth="1" collapsed="1"/>
    <col min="8" max="8" width="60.7109375" style="1" customWidth="1"/>
    <col min="9" max="9" width="7.140625" style="1" customWidth="1"/>
    <col min="10" max="10" width="14.7109375" style="4" customWidth="1"/>
    <col min="11" max="11" width="17" style="3" customWidth="1"/>
    <col min="12" max="12" width="18.42578125" style="3" customWidth="1"/>
    <col min="13" max="13" width="14.28515625" style="3" customWidth="1"/>
    <col min="14" max="14" width="13.7109375" style="3" customWidth="1"/>
    <col min="15" max="15" width="12.140625" style="3" customWidth="1"/>
    <col min="16" max="16" width="14.85546875" style="3" customWidth="1"/>
    <col min="17" max="17" width="16.5703125" style="3" customWidth="1"/>
    <col min="18" max="19" width="15.140625" style="3" hidden="1" customWidth="1"/>
    <col min="20" max="20" width="14.85546875" style="3" customWidth="1"/>
    <col min="21" max="22" width="14.85546875" style="3" hidden="1" customWidth="1"/>
    <col min="23" max="23" width="18.5703125" style="3" customWidth="1"/>
    <col min="24" max="24" width="28.5703125" style="2" hidden="1" customWidth="1"/>
    <col min="25" max="16384" width="9.140625" style="1"/>
  </cols>
  <sheetData>
    <row r="1" spans="1:25" ht="18" x14ac:dyDescent="0.25">
      <c r="A1" s="164" t="s">
        <v>321</v>
      </c>
      <c r="B1" s="207"/>
      <c r="C1" s="165"/>
      <c r="D1" s="165"/>
      <c r="E1" s="165"/>
      <c r="F1" s="166"/>
      <c r="G1" s="167"/>
      <c r="H1" s="168"/>
      <c r="I1" s="165"/>
      <c r="K1" s="169"/>
      <c r="N1" s="170"/>
      <c r="O1" s="170"/>
      <c r="Q1" s="170"/>
      <c r="R1" s="170"/>
      <c r="S1" s="170"/>
      <c r="T1" s="38"/>
      <c r="U1" s="35"/>
      <c r="V1" s="1"/>
      <c r="W1" s="1"/>
      <c r="X1" s="1"/>
    </row>
    <row r="2" spans="1:25" ht="15.75" x14ac:dyDescent="0.25">
      <c r="A2" s="253" t="s">
        <v>274</v>
      </c>
      <c r="B2" s="171"/>
      <c r="C2" s="171"/>
      <c r="E2" s="171"/>
      <c r="F2" s="172"/>
      <c r="G2" s="252" t="s">
        <v>21</v>
      </c>
      <c r="H2" s="173" t="s">
        <v>327</v>
      </c>
      <c r="I2" s="175"/>
      <c r="K2" s="169"/>
      <c r="N2" s="37"/>
      <c r="O2" s="37"/>
      <c r="Q2" s="37"/>
      <c r="R2" s="37"/>
      <c r="S2" s="37"/>
      <c r="T2" s="36"/>
      <c r="U2" s="35"/>
      <c r="V2" s="1"/>
      <c r="W2" s="1"/>
      <c r="X2" s="1"/>
    </row>
    <row r="3" spans="1:25" ht="15.75" x14ac:dyDescent="0.25">
      <c r="A3" s="124"/>
      <c r="B3" s="171"/>
      <c r="C3" s="171"/>
      <c r="E3" s="171"/>
      <c r="F3" s="172"/>
      <c r="G3" s="254" t="s">
        <v>20</v>
      </c>
      <c r="H3" s="174"/>
      <c r="I3" s="175"/>
      <c r="K3" s="169"/>
      <c r="N3" s="37"/>
      <c r="O3" s="37"/>
      <c r="Q3" s="37"/>
      <c r="R3" s="37"/>
      <c r="S3" s="37"/>
      <c r="T3" s="36"/>
      <c r="U3" s="35"/>
      <c r="V3" s="1"/>
      <c r="W3" s="1"/>
      <c r="X3" s="1"/>
    </row>
    <row r="4" spans="1:25" ht="17.25" customHeight="1" x14ac:dyDescent="0.2">
      <c r="A4" s="89"/>
      <c r="B4" s="89"/>
      <c r="C4" s="89"/>
      <c r="D4" s="89"/>
      <c r="E4" s="89"/>
      <c r="F4" s="89"/>
      <c r="G4" s="89"/>
      <c r="H4" s="89"/>
      <c r="I4" s="89"/>
      <c r="J4" s="89"/>
      <c r="K4" s="89"/>
      <c r="L4" s="90"/>
      <c r="M4" s="89"/>
      <c r="N4" s="90"/>
      <c r="O4" s="89"/>
      <c r="P4" s="89"/>
      <c r="Q4" s="89"/>
      <c r="R4" s="89"/>
      <c r="S4" s="89"/>
      <c r="T4" s="89"/>
      <c r="U4" s="89"/>
      <c r="V4" s="89"/>
      <c r="W4" s="91" t="s">
        <v>72</v>
      </c>
      <c r="X4" s="36"/>
      <c r="Y4" s="35"/>
    </row>
    <row r="5" spans="1:25" ht="25.5" customHeight="1" x14ac:dyDescent="0.2">
      <c r="A5" s="358" t="s">
        <v>387</v>
      </c>
      <c r="B5" s="359"/>
      <c r="C5" s="359"/>
      <c r="D5" s="359"/>
      <c r="E5" s="359"/>
      <c r="F5" s="359"/>
      <c r="G5" s="359"/>
      <c r="H5" s="359"/>
      <c r="I5" s="359"/>
      <c r="J5" s="359"/>
      <c r="K5" s="359"/>
      <c r="L5" s="359"/>
      <c r="M5" s="359"/>
      <c r="N5" s="359"/>
      <c r="O5" s="359"/>
      <c r="P5" s="359"/>
      <c r="Q5" s="359"/>
      <c r="R5" s="359"/>
      <c r="S5" s="359"/>
      <c r="T5" s="359"/>
      <c r="U5" s="359"/>
      <c r="V5" s="359"/>
      <c r="W5" s="359"/>
      <c r="X5" s="227"/>
    </row>
    <row r="6" spans="1:25" ht="25.5" customHeight="1" x14ac:dyDescent="0.2">
      <c r="A6" s="360" t="s">
        <v>19</v>
      </c>
      <c r="B6" s="360" t="s">
        <v>18</v>
      </c>
      <c r="C6" s="361" t="s">
        <v>16</v>
      </c>
      <c r="D6" s="361" t="s">
        <v>15</v>
      </c>
      <c r="E6" s="362" t="s">
        <v>253</v>
      </c>
      <c r="F6" s="361" t="s">
        <v>17</v>
      </c>
      <c r="G6" s="361" t="s">
        <v>14</v>
      </c>
      <c r="H6" s="350" t="s">
        <v>13</v>
      </c>
      <c r="I6" s="364" t="s">
        <v>12</v>
      </c>
      <c r="J6" s="350" t="s">
        <v>11</v>
      </c>
      <c r="K6" s="350" t="s">
        <v>10</v>
      </c>
      <c r="L6" s="351" t="s">
        <v>9</v>
      </c>
      <c r="M6" s="351" t="s">
        <v>8</v>
      </c>
      <c r="N6" s="350" t="s">
        <v>7</v>
      </c>
      <c r="O6" s="353" t="s">
        <v>155</v>
      </c>
      <c r="P6" s="354" t="s">
        <v>5</v>
      </c>
      <c r="Q6" s="354" t="s">
        <v>225</v>
      </c>
      <c r="R6" s="334"/>
      <c r="S6" s="334"/>
      <c r="T6" s="356" t="s">
        <v>431</v>
      </c>
      <c r="U6" s="332"/>
      <c r="V6" s="333"/>
      <c r="W6" s="353" t="s">
        <v>167</v>
      </c>
      <c r="X6" s="349" t="s">
        <v>6</v>
      </c>
    </row>
    <row r="7" spans="1:25" ht="58.7" customHeight="1" x14ac:dyDescent="0.2">
      <c r="A7" s="360"/>
      <c r="B7" s="360"/>
      <c r="C7" s="361"/>
      <c r="D7" s="361"/>
      <c r="E7" s="363"/>
      <c r="F7" s="361"/>
      <c r="G7" s="361"/>
      <c r="H7" s="350"/>
      <c r="I7" s="364"/>
      <c r="J7" s="350"/>
      <c r="K7" s="350"/>
      <c r="L7" s="352"/>
      <c r="M7" s="352"/>
      <c r="N7" s="350"/>
      <c r="O7" s="353"/>
      <c r="P7" s="355"/>
      <c r="Q7" s="355"/>
      <c r="R7" s="224" t="s">
        <v>163</v>
      </c>
      <c r="S7" s="224" t="s">
        <v>164</v>
      </c>
      <c r="T7" s="357"/>
      <c r="U7" s="224" t="s">
        <v>165</v>
      </c>
      <c r="V7" s="224" t="s">
        <v>166</v>
      </c>
      <c r="W7" s="353"/>
      <c r="X7" s="349"/>
    </row>
    <row r="8" spans="1:25" s="30" customFormat="1" ht="25.5" customHeight="1" x14ac:dyDescent="0.3">
      <c r="A8" s="85" t="s">
        <v>3</v>
      </c>
      <c r="B8" s="86"/>
      <c r="C8" s="86"/>
      <c r="D8" s="86"/>
      <c r="E8" s="102"/>
      <c r="F8" s="86"/>
      <c r="G8" s="86"/>
      <c r="H8" s="86"/>
      <c r="I8" s="86"/>
      <c r="J8" s="86"/>
      <c r="K8" s="92">
        <f>SUM(K9:K12)</f>
        <v>642456</v>
      </c>
      <c r="L8" s="92">
        <f>SUM(L9:L12)</f>
        <v>501881</v>
      </c>
      <c r="M8" s="92">
        <f>SUM(M9:M12)</f>
        <v>139673</v>
      </c>
      <c r="N8" s="92"/>
      <c r="O8" s="92">
        <f>SUM(O9:O12)</f>
        <v>22223</v>
      </c>
      <c r="P8" s="93">
        <f>SUM(P9:P12)</f>
        <v>595233</v>
      </c>
      <c r="Q8" s="94">
        <f>SUM(Q9:Q12)</f>
        <v>465255</v>
      </c>
      <c r="R8" s="94">
        <f t="shared" ref="R8:V8" si="0">SUM(R9:R12)</f>
        <v>439408</v>
      </c>
      <c r="S8" s="94">
        <f t="shared" si="0"/>
        <v>25847</v>
      </c>
      <c r="T8" s="94">
        <f>SUM(T9:T12)</f>
        <v>129978</v>
      </c>
      <c r="U8" s="94">
        <f t="shared" si="0"/>
        <v>34387</v>
      </c>
      <c r="V8" s="94">
        <f t="shared" si="0"/>
        <v>95591</v>
      </c>
      <c r="W8" s="95">
        <f>SUM(W9:W12)</f>
        <v>25000</v>
      </c>
      <c r="X8" s="31"/>
    </row>
    <row r="9" spans="1:25" s="26" customFormat="1" ht="150" customHeight="1" x14ac:dyDescent="0.2">
      <c r="A9" s="25">
        <v>1</v>
      </c>
      <c r="B9" s="25" t="s">
        <v>61</v>
      </c>
      <c r="C9" s="25">
        <v>2212</v>
      </c>
      <c r="D9" s="25">
        <v>6121</v>
      </c>
      <c r="E9" s="222">
        <v>61</v>
      </c>
      <c r="F9" s="47">
        <v>60004100913</v>
      </c>
      <c r="G9" s="46" t="s">
        <v>62</v>
      </c>
      <c r="H9" s="204" t="s">
        <v>63</v>
      </c>
      <c r="I9" s="45" t="s">
        <v>64</v>
      </c>
      <c r="J9" s="45" t="s">
        <v>2</v>
      </c>
      <c r="K9" s="50">
        <v>221645</v>
      </c>
      <c r="L9" s="50">
        <v>186868</v>
      </c>
      <c r="M9" s="50">
        <f>K9-L9</f>
        <v>34777</v>
      </c>
      <c r="N9" s="48">
        <v>2018</v>
      </c>
      <c r="O9" s="40">
        <v>7472</v>
      </c>
      <c r="P9" s="41">
        <f t="shared" ref="P9:P10" si="1">Q9+T9</f>
        <v>214173</v>
      </c>
      <c r="Q9" s="40">
        <f>SUM(R9:S9)</f>
        <v>182368</v>
      </c>
      <c r="R9" s="40">
        <f>176486-4250</f>
        <v>172236</v>
      </c>
      <c r="S9" s="40">
        <f>10382-250</f>
        <v>10132</v>
      </c>
      <c r="T9" s="239">
        <f>SUM(U9:V9)</f>
        <v>31805</v>
      </c>
      <c r="U9" s="39">
        <f>18290-500</f>
        <v>17790</v>
      </c>
      <c r="V9" s="39">
        <v>14015</v>
      </c>
      <c r="W9" s="39">
        <f t="shared" ref="W9:W10" si="2">K9-O9-P9</f>
        <v>0</v>
      </c>
      <c r="X9" s="53"/>
    </row>
    <row r="10" spans="1:25" s="26" customFormat="1" ht="199.5" customHeight="1" x14ac:dyDescent="0.2">
      <c r="A10" s="25">
        <v>2</v>
      </c>
      <c r="B10" s="45" t="s">
        <v>29</v>
      </c>
      <c r="C10" s="25">
        <v>2212</v>
      </c>
      <c r="D10" s="25">
        <v>6121</v>
      </c>
      <c r="E10" s="222">
        <v>61</v>
      </c>
      <c r="F10" s="47">
        <v>60004100919</v>
      </c>
      <c r="G10" s="46" t="s">
        <v>53</v>
      </c>
      <c r="H10" s="204" t="s">
        <v>65</v>
      </c>
      <c r="I10" s="45" t="s">
        <v>32</v>
      </c>
      <c r="J10" s="45" t="s">
        <v>2</v>
      </c>
      <c r="K10" s="50">
        <v>238323</v>
      </c>
      <c r="L10" s="42">
        <v>202539</v>
      </c>
      <c r="M10" s="42">
        <f>K10-L10</f>
        <v>35784</v>
      </c>
      <c r="N10" s="48">
        <v>2018</v>
      </c>
      <c r="O10" s="40">
        <v>12000</v>
      </c>
      <c r="P10" s="41">
        <f t="shared" si="1"/>
        <v>226323</v>
      </c>
      <c r="Q10" s="40">
        <f>SUM(R10:S10)</f>
        <v>187879</v>
      </c>
      <c r="R10" s="40">
        <v>177442</v>
      </c>
      <c r="S10" s="40">
        <v>10437</v>
      </c>
      <c r="T10" s="239">
        <f t="shared" ref="T10:T27" si="3">SUM(U10:V10)</f>
        <v>38444</v>
      </c>
      <c r="U10" s="39">
        <v>9893</v>
      </c>
      <c r="V10" s="39">
        <v>28551</v>
      </c>
      <c r="W10" s="39">
        <f t="shared" si="2"/>
        <v>0</v>
      </c>
      <c r="X10" s="53"/>
    </row>
    <row r="11" spans="1:25" s="26" customFormat="1" ht="83.25" customHeight="1" x14ac:dyDescent="0.2">
      <c r="A11" s="25">
        <v>3</v>
      </c>
      <c r="B11" s="45" t="s">
        <v>30</v>
      </c>
      <c r="C11" s="114">
        <v>2212</v>
      </c>
      <c r="D11" s="25">
        <v>6121</v>
      </c>
      <c r="E11" s="221">
        <v>61</v>
      </c>
      <c r="F11" s="44">
        <v>60004100920</v>
      </c>
      <c r="G11" s="49" t="s">
        <v>146</v>
      </c>
      <c r="H11" s="204" t="s">
        <v>147</v>
      </c>
      <c r="I11" s="97" t="s">
        <v>95</v>
      </c>
      <c r="J11" s="45" t="s">
        <v>2</v>
      </c>
      <c r="K11" s="50">
        <f>94737+901</f>
        <v>95638</v>
      </c>
      <c r="L11" s="42">
        <v>80177</v>
      </c>
      <c r="M11" s="42">
        <f>8908+5651</f>
        <v>14559</v>
      </c>
      <c r="N11" s="48" t="s">
        <v>138</v>
      </c>
      <c r="O11" s="40">
        <v>901</v>
      </c>
      <c r="P11" s="41">
        <f>Q11+T11</f>
        <v>69737</v>
      </c>
      <c r="Q11" s="40">
        <f>SUM(R11:S11)</f>
        <v>62711</v>
      </c>
      <c r="R11" s="40">
        <f>55557+3670</f>
        <v>59227</v>
      </c>
      <c r="S11" s="40">
        <f>3268+216</f>
        <v>3484</v>
      </c>
      <c r="T11" s="239">
        <f>SUM(U11:V11)</f>
        <v>7026</v>
      </c>
      <c r="U11" s="39">
        <f>2683+432</f>
        <v>3115</v>
      </c>
      <c r="V11" s="39">
        <v>3911</v>
      </c>
      <c r="W11" s="39">
        <f>K11-O11-P11</f>
        <v>25000</v>
      </c>
      <c r="X11" s="53"/>
    </row>
    <row r="12" spans="1:25" s="26" customFormat="1" ht="77.25" customHeight="1" x14ac:dyDescent="0.2">
      <c r="A12" s="25">
        <v>4</v>
      </c>
      <c r="B12" s="45" t="s">
        <v>33</v>
      </c>
      <c r="C12" s="25">
        <v>2212</v>
      </c>
      <c r="D12" s="25">
        <v>6121</v>
      </c>
      <c r="E12" s="222">
        <v>61</v>
      </c>
      <c r="F12" s="47">
        <v>60004100931</v>
      </c>
      <c r="G12" s="46" t="s">
        <v>54</v>
      </c>
      <c r="H12" s="331" t="s">
        <v>425</v>
      </c>
      <c r="I12" s="45" t="s">
        <v>68</v>
      </c>
      <c r="J12" s="45" t="s">
        <v>2</v>
      </c>
      <c r="K12" s="240">
        <f>L12+M12</f>
        <v>86850</v>
      </c>
      <c r="L12" s="238">
        <v>32297</v>
      </c>
      <c r="M12" s="238">
        <f>T12+O12</f>
        <v>54553</v>
      </c>
      <c r="N12" s="48" t="s">
        <v>22</v>
      </c>
      <c r="O12" s="40">
        <v>1850</v>
      </c>
      <c r="P12" s="41">
        <f t="shared" ref="P12" si="4">Q12+T12</f>
        <v>85000</v>
      </c>
      <c r="Q12" s="40">
        <f>SUM(R12:S12)</f>
        <v>32297</v>
      </c>
      <c r="R12" s="40">
        <v>30503</v>
      </c>
      <c r="S12" s="40">
        <v>1794</v>
      </c>
      <c r="T12" s="239">
        <f>SUM(U12:V12)</f>
        <v>52703</v>
      </c>
      <c r="U12" s="110">
        <v>3589</v>
      </c>
      <c r="V12" s="110">
        <v>49114</v>
      </c>
      <c r="W12" s="39">
        <f t="shared" ref="W12" si="5">K12-O12-P12</f>
        <v>0</v>
      </c>
      <c r="X12" s="53" t="s">
        <v>227</v>
      </c>
    </row>
    <row r="13" spans="1:25" s="30" customFormat="1" ht="25.5" customHeight="1" x14ac:dyDescent="0.3">
      <c r="A13" s="103" t="s">
        <v>168</v>
      </c>
      <c r="B13" s="104"/>
      <c r="C13" s="104"/>
      <c r="D13" s="104"/>
      <c r="E13" s="104"/>
      <c r="F13" s="104"/>
      <c r="G13" s="104"/>
      <c r="H13" s="104"/>
      <c r="I13" s="104"/>
      <c r="J13" s="104"/>
      <c r="K13" s="95">
        <f>SUM(K14:K27)</f>
        <v>2440938</v>
      </c>
      <c r="L13" s="95">
        <f t="shared" ref="L13:W13" si="6">SUM(L14:L27)</f>
        <v>2143576</v>
      </c>
      <c r="M13" s="95">
        <f t="shared" si="6"/>
        <v>294862</v>
      </c>
      <c r="N13" s="95"/>
      <c r="O13" s="95">
        <f t="shared" si="6"/>
        <v>24244</v>
      </c>
      <c r="P13" s="95">
        <f t="shared" si="6"/>
        <v>26720</v>
      </c>
      <c r="Q13" s="95">
        <f t="shared" si="6"/>
        <v>0</v>
      </c>
      <c r="R13" s="95">
        <f t="shared" si="6"/>
        <v>0</v>
      </c>
      <c r="S13" s="95">
        <f t="shared" si="6"/>
        <v>0</v>
      </c>
      <c r="T13" s="95">
        <f t="shared" si="6"/>
        <v>26720</v>
      </c>
      <c r="U13" s="95">
        <f t="shared" si="6"/>
        <v>26720</v>
      </c>
      <c r="V13" s="95">
        <f t="shared" si="6"/>
        <v>0</v>
      </c>
      <c r="W13" s="95">
        <f t="shared" si="6"/>
        <v>2389974</v>
      </c>
      <c r="X13" s="54"/>
    </row>
    <row r="14" spans="1:25" ht="170.25" customHeight="1" x14ac:dyDescent="0.2">
      <c r="A14" s="25">
        <v>1</v>
      </c>
      <c r="B14" s="25" t="s">
        <v>61</v>
      </c>
      <c r="C14" s="25">
        <v>2212</v>
      </c>
      <c r="D14" s="25">
        <v>6121</v>
      </c>
      <c r="E14" s="222">
        <v>61</v>
      </c>
      <c r="F14" s="47">
        <v>60004100029</v>
      </c>
      <c r="G14" s="46" t="s">
        <v>101</v>
      </c>
      <c r="H14" s="204" t="s">
        <v>102</v>
      </c>
      <c r="I14" s="45" t="s">
        <v>105</v>
      </c>
      <c r="J14" s="45" t="s">
        <v>106</v>
      </c>
      <c r="K14" s="50">
        <f t="shared" ref="K14:K25" si="7">L14+M14</f>
        <v>73604</v>
      </c>
      <c r="L14" s="42">
        <v>65344</v>
      </c>
      <c r="M14" s="42">
        <f>1000+7260</f>
        <v>8260</v>
      </c>
      <c r="N14" s="48" t="s">
        <v>136</v>
      </c>
      <c r="O14" s="40">
        <v>2777</v>
      </c>
      <c r="P14" s="41">
        <f t="shared" ref="P14:P27" si="8">Q14+T14</f>
        <v>500</v>
      </c>
      <c r="Q14" s="40">
        <f t="shared" ref="Q14:Q27" si="9">SUM(R14:S14)</f>
        <v>0</v>
      </c>
      <c r="R14" s="40"/>
      <c r="S14" s="40"/>
      <c r="T14" s="239">
        <f t="shared" si="3"/>
        <v>500</v>
      </c>
      <c r="U14" s="39">
        <v>500</v>
      </c>
      <c r="V14" s="39"/>
      <c r="W14" s="39">
        <f t="shared" ref="W14:W27" si="10">K14-O14-P14</f>
        <v>70327</v>
      </c>
      <c r="X14" s="27"/>
    </row>
    <row r="15" spans="1:25" ht="139.5" customHeight="1" x14ac:dyDescent="0.2">
      <c r="A15" s="25">
        <v>2</v>
      </c>
      <c r="B15" s="29" t="s">
        <v>61</v>
      </c>
      <c r="C15" s="29">
        <v>2212</v>
      </c>
      <c r="D15" s="29">
        <v>6121</v>
      </c>
      <c r="E15" s="221">
        <v>61</v>
      </c>
      <c r="F15" s="44">
        <v>60004100040</v>
      </c>
      <c r="G15" s="46" t="s">
        <v>103</v>
      </c>
      <c r="H15" s="205" t="s">
        <v>104</v>
      </c>
      <c r="I15" s="28" t="s">
        <v>107</v>
      </c>
      <c r="J15" s="28" t="s">
        <v>108</v>
      </c>
      <c r="K15" s="50">
        <f t="shared" si="7"/>
        <v>408343</v>
      </c>
      <c r="L15" s="42">
        <v>366507</v>
      </c>
      <c r="M15" s="42">
        <f>1113+40723</f>
        <v>41836</v>
      </c>
      <c r="N15" s="48" t="s">
        <v>137</v>
      </c>
      <c r="O15" s="40">
        <v>10696</v>
      </c>
      <c r="P15" s="41">
        <f t="shared" si="8"/>
        <v>9400</v>
      </c>
      <c r="Q15" s="40">
        <f t="shared" si="9"/>
        <v>0</v>
      </c>
      <c r="R15" s="40"/>
      <c r="S15" s="40"/>
      <c r="T15" s="239">
        <f t="shared" si="3"/>
        <v>9400</v>
      </c>
      <c r="U15" s="39">
        <f>5900+3500</f>
        <v>9400</v>
      </c>
      <c r="V15" s="39"/>
      <c r="W15" s="39">
        <f t="shared" si="10"/>
        <v>388247</v>
      </c>
      <c r="X15" s="27" t="s">
        <v>183</v>
      </c>
    </row>
    <row r="16" spans="1:25" s="26" customFormat="1" ht="75" customHeight="1" x14ac:dyDescent="0.2">
      <c r="A16" s="25">
        <v>3</v>
      </c>
      <c r="B16" s="29" t="s">
        <v>61</v>
      </c>
      <c r="C16" s="28">
        <v>2212</v>
      </c>
      <c r="D16" s="28">
        <v>6121</v>
      </c>
      <c r="E16" s="28">
        <v>61</v>
      </c>
      <c r="F16" s="44">
        <v>60004100109</v>
      </c>
      <c r="G16" s="49" t="s">
        <v>109</v>
      </c>
      <c r="H16" s="205" t="s">
        <v>110</v>
      </c>
      <c r="I16" s="28" t="s">
        <v>111</v>
      </c>
      <c r="J16" s="28" t="s">
        <v>112</v>
      </c>
      <c r="K16" s="50">
        <f t="shared" si="7"/>
        <v>276001</v>
      </c>
      <c r="L16" s="42">
        <v>246617</v>
      </c>
      <c r="M16" s="42">
        <f>500+27402+1482</f>
        <v>29384</v>
      </c>
      <c r="N16" s="48">
        <v>2020</v>
      </c>
      <c r="O16" s="40">
        <v>1105</v>
      </c>
      <c r="P16" s="41">
        <f t="shared" si="8"/>
        <v>500</v>
      </c>
      <c r="Q16" s="40">
        <f t="shared" si="9"/>
        <v>0</v>
      </c>
      <c r="R16" s="40"/>
      <c r="S16" s="40"/>
      <c r="T16" s="239">
        <f t="shared" si="3"/>
        <v>500</v>
      </c>
      <c r="U16" s="39">
        <v>500</v>
      </c>
      <c r="V16" s="39"/>
      <c r="W16" s="39">
        <f t="shared" si="10"/>
        <v>274396</v>
      </c>
      <c r="X16" s="27"/>
    </row>
    <row r="17" spans="1:25" s="26" customFormat="1" ht="184.5" customHeight="1" x14ac:dyDescent="0.2">
      <c r="A17" s="25">
        <v>4</v>
      </c>
      <c r="B17" s="29" t="s">
        <v>29</v>
      </c>
      <c r="C17" s="28">
        <v>2212</v>
      </c>
      <c r="D17" s="28">
        <v>6121</v>
      </c>
      <c r="E17" s="28">
        <v>61</v>
      </c>
      <c r="F17" s="44">
        <v>60004100646</v>
      </c>
      <c r="G17" s="49" t="s">
        <v>113</v>
      </c>
      <c r="H17" s="205" t="s">
        <v>114</v>
      </c>
      <c r="I17" s="28" t="s">
        <v>115</v>
      </c>
      <c r="J17" s="28" t="s">
        <v>111</v>
      </c>
      <c r="K17" s="50">
        <f t="shared" si="7"/>
        <v>324474</v>
      </c>
      <c r="L17" s="42">
        <v>290077</v>
      </c>
      <c r="M17" s="42">
        <f>2166+32231</f>
        <v>34397</v>
      </c>
      <c r="N17" s="48" t="s">
        <v>136</v>
      </c>
      <c r="O17" s="40">
        <v>1728</v>
      </c>
      <c r="P17" s="41">
        <f t="shared" si="8"/>
        <v>605</v>
      </c>
      <c r="Q17" s="40">
        <f t="shared" si="9"/>
        <v>0</v>
      </c>
      <c r="R17" s="40"/>
      <c r="S17" s="40"/>
      <c r="T17" s="239">
        <f t="shared" si="3"/>
        <v>605</v>
      </c>
      <c r="U17" s="39">
        <v>605</v>
      </c>
      <c r="V17" s="39"/>
      <c r="W17" s="39">
        <f t="shared" si="10"/>
        <v>322141</v>
      </c>
      <c r="X17" s="27"/>
    </row>
    <row r="18" spans="1:25" s="26" customFormat="1" ht="59.25" customHeight="1" x14ac:dyDescent="0.2">
      <c r="A18" s="25">
        <v>5</v>
      </c>
      <c r="B18" s="29" t="s">
        <v>33</v>
      </c>
      <c r="C18" s="28">
        <v>2212</v>
      </c>
      <c r="D18" s="28">
        <v>6121</v>
      </c>
      <c r="E18" s="28">
        <v>61</v>
      </c>
      <c r="F18" s="44">
        <v>60004100804</v>
      </c>
      <c r="G18" s="49" t="s">
        <v>116</v>
      </c>
      <c r="H18" s="205" t="s">
        <v>117</v>
      </c>
      <c r="I18" s="45"/>
      <c r="J18" s="45" t="s">
        <v>118</v>
      </c>
      <c r="K18" s="50">
        <f t="shared" si="7"/>
        <v>125139</v>
      </c>
      <c r="L18" s="42">
        <v>111981</v>
      </c>
      <c r="M18" s="42">
        <f>716+12442</f>
        <v>13158</v>
      </c>
      <c r="N18" s="48" t="s">
        <v>136</v>
      </c>
      <c r="O18" s="40">
        <v>616</v>
      </c>
      <c r="P18" s="41">
        <f t="shared" si="8"/>
        <v>270</v>
      </c>
      <c r="Q18" s="40">
        <f t="shared" si="9"/>
        <v>0</v>
      </c>
      <c r="R18" s="40"/>
      <c r="S18" s="40"/>
      <c r="T18" s="239">
        <f t="shared" si="3"/>
        <v>270</v>
      </c>
      <c r="U18" s="39">
        <v>270</v>
      </c>
      <c r="V18" s="39"/>
      <c r="W18" s="39">
        <f t="shared" si="10"/>
        <v>124253</v>
      </c>
      <c r="X18" s="27"/>
    </row>
    <row r="19" spans="1:25" s="26" customFormat="1" ht="157.5" customHeight="1" x14ac:dyDescent="0.2">
      <c r="A19" s="25">
        <v>6</v>
      </c>
      <c r="B19" s="45" t="s">
        <v>29</v>
      </c>
      <c r="C19" s="45">
        <v>2212</v>
      </c>
      <c r="D19" s="45">
        <v>6121</v>
      </c>
      <c r="E19" s="28">
        <v>61</v>
      </c>
      <c r="F19" s="44">
        <v>60004100914</v>
      </c>
      <c r="G19" s="49" t="s">
        <v>119</v>
      </c>
      <c r="H19" s="204" t="s">
        <v>120</v>
      </c>
      <c r="I19" s="45" t="s">
        <v>121</v>
      </c>
      <c r="J19" s="45" t="s">
        <v>122</v>
      </c>
      <c r="K19" s="50">
        <f t="shared" si="7"/>
        <v>94383</v>
      </c>
      <c r="L19" s="42">
        <v>82170</v>
      </c>
      <c r="M19" s="42">
        <f>3083+9130</f>
        <v>12213</v>
      </c>
      <c r="N19" s="48">
        <v>2019</v>
      </c>
      <c r="O19" s="40">
        <v>1754</v>
      </c>
      <c r="P19" s="41">
        <f t="shared" si="8"/>
        <v>1682</v>
      </c>
      <c r="Q19" s="40">
        <f t="shared" si="9"/>
        <v>0</v>
      </c>
      <c r="R19" s="40"/>
      <c r="S19" s="40"/>
      <c r="T19" s="239">
        <f t="shared" si="3"/>
        <v>1682</v>
      </c>
      <c r="U19" s="39">
        <v>1682</v>
      </c>
      <c r="V19" s="39"/>
      <c r="W19" s="39">
        <f t="shared" si="10"/>
        <v>90947</v>
      </c>
      <c r="X19" s="27"/>
    </row>
    <row r="20" spans="1:25" s="26" customFormat="1" ht="222" customHeight="1" x14ac:dyDescent="0.2">
      <c r="A20" s="25">
        <v>7</v>
      </c>
      <c r="B20" s="45" t="s">
        <v>61</v>
      </c>
      <c r="C20" s="45">
        <v>2212</v>
      </c>
      <c r="D20" s="45">
        <v>6121</v>
      </c>
      <c r="E20" s="28">
        <v>61</v>
      </c>
      <c r="F20" s="44">
        <v>60004100917</v>
      </c>
      <c r="G20" s="49" t="s">
        <v>123</v>
      </c>
      <c r="H20" s="204" t="s">
        <v>124</v>
      </c>
      <c r="I20" s="45"/>
      <c r="J20" s="45" t="s">
        <v>43</v>
      </c>
      <c r="K20" s="50">
        <f t="shared" si="7"/>
        <v>166713</v>
      </c>
      <c r="L20" s="42">
        <v>147600</v>
      </c>
      <c r="M20" s="42">
        <f>2713+16400</f>
        <v>19113</v>
      </c>
      <c r="N20" s="48">
        <v>2019</v>
      </c>
      <c r="O20" s="40">
        <v>1488</v>
      </c>
      <c r="P20" s="41">
        <f t="shared" si="8"/>
        <v>1272</v>
      </c>
      <c r="Q20" s="40">
        <f t="shared" si="9"/>
        <v>0</v>
      </c>
      <c r="R20" s="40"/>
      <c r="S20" s="40"/>
      <c r="T20" s="239">
        <f t="shared" si="3"/>
        <v>1272</v>
      </c>
      <c r="U20" s="39">
        <v>1272</v>
      </c>
      <c r="V20" s="39"/>
      <c r="W20" s="39">
        <f t="shared" si="10"/>
        <v>163953</v>
      </c>
      <c r="X20" s="208" t="s">
        <v>223</v>
      </c>
    </row>
    <row r="21" spans="1:25" s="26" customFormat="1" ht="207.75" customHeight="1" x14ac:dyDescent="0.2">
      <c r="A21" s="25">
        <v>8</v>
      </c>
      <c r="B21" s="45" t="s">
        <v>29</v>
      </c>
      <c r="C21" s="45">
        <v>2212</v>
      </c>
      <c r="D21" s="45">
        <v>6121</v>
      </c>
      <c r="E21" s="28">
        <v>61</v>
      </c>
      <c r="F21" s="44">
        <v>60004100918</v>
      </c>
      <c r="G21" s="49" t="s">
        <v>125</v>
      </c>
      <c r="H21" s="204" t="s">
        <v>126</v>
      </c>
      <c r="I21" s="45"/>
      <c r="J21" s="45" t="s">
        <v>32</v>
      </c>
      <c r="K21" s="50">
        <f t="shared" si="7"/>
        <v>179129</v>
      </c>
      <c r="L21" s="42">
        <v>159300</v>
      </c>
      <c r="M21" s="42">
        <f>2129+17700</f>
        <v>19829</v>
      </c>
      <c r="N21" s="48">
        <v>2019</v>
      </c>
      <c r="O21" s="40">
        <v>333</v>
      </c>
      <c r="P21" s="41">
        <f t="shared" si="8"/>
        <v>1802</v>
      </c>
      <c r="Q21" s="40">
        <f t="shared" si="9"/>
        <v>0</v>
      </c>
      <c r="R21" s="40"/>
      <c r="S21" s="40"/>
      <c r="T21" s="239">
        <f t="shared" si="3"/>
        <v>1802</v>
      </c>
      <c r="U21" s="39">
        <v>1802</v>
      </c>
      <c r="V21" s="39"/>
      <c r="W21" s="39">
        <f t="shared" si="10"/>
        <v>176994</v>
      </c>
      <c r="X21" s="27"/>
    </row>
    <row r="22" spans="1:25" s="26" customFormat="1" ht="71.25" x14ac:dyDescent="0.2">
      <c r="A22" s="25">
        <v>9</v>
      </c>
      <c r="B22" s="45" t="s">
        <v>33</v>
      </c>
      <c r="C22" s="25">
        <v>2212</v>
      </c>
      <c r="D22" s="25">
        <v>6121</v>
      </c>
      <c r="E22" s="222">
        <v>61</v>
      </c>
      <c r="F22" s="47">
        <v>60004100930</v>
      </c>
      <c r="G22" s="46" t="s">
        <v>66</v>
      </c>
      <c r="H22" s="204" t="s">
        <v>67</v>
      </c>
      <c r="I22" s="45"/>
      <c r="J22" s="45" t="s">
        <v>90</v>
      </c>
      <c r="K22" s="50">
        <f>L22+M22</f>
        <v>135674</v>
      </c>
      <c r="L22" s="42">
        <v>95375</v>
      </c>
      <c r="M22" s="42">
        <v>40299</v>
      </c>
      <c r="N22" s="48">
        <v>2019</v>
      </c>
      <c r="O22" s="40">
        <v>2048</v>
      </c>
      <c r="P22" s="41">
        <f>Q22+T22</f>
        <v>1000</v>
      </c>
      <c r="Q22" s="40">
        <f>SUM(R22:S22)</f>
        <v>0</v>
      </c>
      <c r="R22" s="40"/>
      <c r="S22" s="40"/>
      <c r="T22" s="239">
        <f>SUM(U22:V22)</f>
        <v>1000</v>
      </c>
      <c r="U22" s="39">
        <v>1000</v>
      </c>
      <c r="V22" s="39"/>
      <c r="W22" s="39">
        <f>K22-O22-P22</f>
        <v>132626</v>
      </c>
      <c r="X22" s="53"/>
    </row>
    <row r="23" spans="1:25" s="26" customFormat="1" ht="156.75" x14ac:dyDescent="0.2">
      <c r="A23" s="25">
        <v>10</v>
      </c>
      <c r="B23" s="45" t="s">
        <v>29</v>
      </c>
      <c r="C23" s="45">
        <v>2212</v>
      </c>
      <c r="D23" s="45">
        <v>6121</v>
      </c>
      <c r="E23" s="28">
        <v>61</v>
      </c>
      <c r="F23" s="44">
        <v>60004100956</v>
      </c>
      <c r="G23" s="49" t="s">
        <v>127</v>
      </c>
      <c r="H23" s="204" t="s">
        <v>426</v>
      </c>
      <c r="I23" s="45"/>
      <c r="J23" s="45" t="s">
        <v>128</v>
      </c>
      <c r="K23" s="50">
        <f t="shared" si="7"/>
        <v>196356</v>
      </c>
      <c r="L23" s="42">
        <v>175320</v>
      </c>
      <c r="M23" s="42">
        <f>1556+19480</f>
        <v>21036</v>
      </c>
      <c r="N23" s="48" t="s">
        <v>136</v>
      </c>
      <c r="O23" s="40">
        <v>272</v>
      </c>
      <c r="P23" s="41">
        <f t="shared" si="8"/>
        <v>1138</v>
      </c>
      <c r="Q23" s="40">
        <f t="shared" si="9"/>
        <v>0</v>
      </c>
      <c r="R23" s="40"/>
      <c r="S23" s="40"/>
      <c r="T23" s="239">
        <f t="shared" si="3"/>
        <v>1138</v>
      </c>
      <c r="U23" s="39">
        <v>1138</v>
      </c>
      <c r="V23" s="39"/>
      <c r="W23" s="39">
        <f t="shared" si="10"/>
        <v>194946</v>
      </c>
      <c r="X23" s="208" t="s">
        <v>223</v>
      </c>
    </row>
    <row r="24" spans="1:25" s="26" customFormat="1" ht="85.5" x14ac:dyDescent="0.2">
      <c r="A24" s="25">
        <v>11</v>
      </c>
      <c r="B24" s="45" t="s">
        <v>61</v>
      </c>
      <c r="C24" s="45">
        <v>2212</v>
      </c>
      <c r="D24" s="45">
        <v>6121</v>
      </c>
      <c r="E24" s="28">
        <v>61</v>
      </c>
      <c r="F24" s="44">
        <v>60004101004</v>
      </c>
      <c r="G24" s="49" t="s">
        <v>129</v>
      </c>
      <c r="H24" s="204" t="s">
        <v>130</v>
      </c>
      <c r="I24" s="45"/>
      <c r="J24" s="45" t="s">
        <v>64</v>
      </c>
      <c r="K24" s="50">
        <f t="shared" si="7"/>
        <v>246972</v>
      </c>
      <c r="L24" s="42">
        <v>216900</v>
      </c>
      <c r="M24" s="42">
        <f>5972+24100</f>
        <v>30072</v>
      </c>
      <c r="N24" s="48" t="s">
        <v>136</v>
      </c>
      <c r="O24" s="40">
        <v>519</v>
      </c>
      <c r="P24" s="41">
        <f t="shared" si="8"/>
        <v>2400</v>
      </c>
      <c r="Q24" s="40">
        <f t="shared" si="9"/>
        <v>0</v>
      </c>
      <c r="R24" s="40"/>
      <c r="S24" s="40"/>
      <c r="T24" s="239">
        <f t="shared" si="3"/>
        <v>2400</v>
      </c>
      <c r="U24" s="39">
        <v>2400</v>
      </c>
      <c r="V24" s="39"/>
      <c r="W24" s="39">
        <f t="shared" si="10"/>
        <v>244053</v>
      </c>
      <c r="X24" s="208" t="s">
        <v>224</v>
      </c>
    </row>
    <row r="25" spans="1:25" s="26" customFormat="1" ht="28.5" x14ac:dyDescent="0.2">
      <c r="A25" s="25">
        <v>12</v>
      </c>
      <c r="B25" s="45" t="s">
        <v>26</v>
      </c>
      <c r="C25" s="45">
        <v>2212</v>
      </c>
      <c r="D25" s="45">
        <v>6121</v>
      </c>
      <c r="E25" s="28">
        <v>61</v>
      </c>
      <c r="F25" s="44">
        <v>60004101007</v>
      </c>
      <c r="G25" s="49" t="s">
        <v>131</v>
      </c>
      <c r="H25" s="204" t="s">
        <v>132</v>
      </c>
      <c r="I25" s="45" t="s">
        <v>133</v>
      </c>
      <c r="J25" s="45" t="s">
        <v>134</v>
      </c>
      <c r="K25" s="50">
        <f t="shared" si="7"/>
        <v>193391</v>
      </c>
      <c r="L25" s="42">
        <v>171000</v>
      </c>
      <c r="M25" s="42">
        <f>3391+19000</f>
        <v>22391</v>
      </c>
      <c r="N25" s="48" t="s">
        <v>136</v>
      </c>
      <c r="O25" s="40">
        <v>558</v>
      </c>
      <c r="P25" s="41">
        <f t="shared" si="8"/>
        <v>3000</v>
      </c>
      <c r="Q25" s="40">
        <f t="shared" si="9"/>
        <v>0</v>
      </c>
      <c r="R25" s="40"/>
      <c r="S25" s="40"/>
      <c r="T25" s="239">
        <f t="shared" si="3"/>
        <v>3000</v>
      </c>
      <c r="U25" s="39">
        <v>3000</v>
      </c>
      <c r="V25" s="39"/>
      <c r="W25" s="39">
        <f t="shared" si="10"/>
        <v>189833</v>
      </c>
      <c r="X25" s="27"/>
    </row>
    <row r="26" spans="1:25" s="26" customFormat="1" ht="195" customHeight="1" x14ac:dyDescent="0.2">
      <c r="A26" s="25">
        <v>13</v>
      </c>
      <c r="B26" s="45" t="s">
        <v>29</v>
      </c>
      <c r="C26" s="45">
        <v>2212</v>
      </c>
      <c r="D26" s="45">
        <v>6121</v>
      </c>
      <c r="E26" s="28">
        <v>61</v>
      </c>
      <c r="F26" s="206">
        <v>60004101014</v>
      </c>
      <c r="G26" s="49" t="s">
        <v>145</v>
      </c>
      <c r="H26" s="204" t="s">
        <v>135</v>
      </c>
      <c r="I26" s="45" t="s">
        <v>111</v>
      </c>
      <c r="J26" s="45" t="s">
        <v>43</v>
      </c>
      <c r="K26" s="50">
        <f t="shared" ref="K26" si="11">L26+M26</f>
        <v>18259</v>
      </c>
      <c r="L26" s="42">
        <v>15385</v>
      </c>
      <c r="M26" s="42">
        <f>1165+1709</f>
        <v>2874</v>
      </c>
      <c r="N26" s="48" t="s">
        <v>136</v>
      </c>
      <c r="O26" s="40">
        <v>350</v>
      </c>
      <c r="P26" s="41">
        <f t="shared" ref="P26" si="12">Q26+T26</f>
        <v>2151</v>
      </c>
      <c r="Q26" s="40">
        <f t="shared" ref="Q26" si="13">SUM(R26:S26)</f>
        <v>0</v>
      </c>
      <c r="R26" s="40"/>
      <c r="S26" s="40"/>
      <c r="T26" s="239">
        <f t="shared" ref="T26" si="14">SUM(U26:V26)</f>
        <v>2151</v>
      </c>
      <c r="U26" s="39">
        <v>2151</v>
      </c>
      <c r="V26" s="39"/>
      <c r="W26" s="39">
        <f t="shared" ref="W26" si="15">K26-O26-P26</f>
        <v>15758</v>
      </c>
      <c r="X26" s="27"/>
    </row>
    <row r="27" spans="1:25" s="26" customFormat="1" ht="195" customHeight="1" x14ac:dyDescent="0.2">
      <c r="A27" s="25">
        <v>14</v>
      </c>
      <c r="B27" s="45" t="s">
        <v>61</v>
      </c>
      <c r="C27" s="45" t="s">
        <v>220</v>
      </c>
      <c r="D27" s="45">
        <v>6121</v>
      </c>
      <c r="E27" s="28">
        <v>61</v>
      </c>
      <c r="F27" s="44">
        <v>60004101190</v>
      </c>
      <c r="G27" s="49" t="s">
        <v>221</v>
      </c>
      <c r="H27" s="204" t="s">
        <v>222</v>
      </c>
      <c r="I27" s="45"/>
      <c r="J27" s="45"/>
      <c r="K27" s="50">
        <v>2500</v>
      </c>
      <c r="L27" s="42"/>
      <c r="M27" s="42"/>
      <c r="N27" s="48"/>
      <c r="O27" s="40">
        <v>0</v>
      </c>
      <c r="P27" s="41">
        <f t="shared" si="8"/>
        <v>1000</v>
      </c>
      <c r="Q27" s="40">
        <f t="shared" si="9"/>
        <v>0</v>
      </c>
      <c r="R27" s="40"/>
      <c r="S27" s="40"/>
      <c r="T27" s="239">
        <f t="shared" si="3"/>
        <v>1000</v>
      </c>
      <c r="U27" s="39">
        <v>1000</v>
      </c>
      <c r="V27" s="39"/>
      <c r="W27" s="39">
        <f t="shared" si="10"/>
        <v>1500</v>
      </c>
      <c r="X27" s="27"/>
    </row>
    <row r="28" spans="1:25" ht="35.25" customHeight="1" x14ac:dyDescent="0.2">
      <c r="A28" s="87" t="s">
        <v>406</v>
      </c>
      <c r="B28" s="88"/>
      <c r="C28" s="88"/>
      <c r="D28" s="88"/>
      <c r="E28" s="220"/>
      <c r="F28" s="88"/>
      <c r="G28" s="88"/>
      <c r="H28" s="88"/>
      <c r="I28" s="88"/>
      <c r="J28" s="88"/>
      <c r="K28" s="23">
        <f>+K8+K13</f>
        <v>3083394</v>
      </c>
      <c r="L28" s="23">
        <f t="shared" ref="L28:W28" si="16">+L8+L13</f>
        <v>2645457</v>
      </c>
      <c r="M28" s="23">
        <f t="shared" si="16"/>
        <v>434535</v>
      </c>
      <c r="N28" s="23"/>
      <c r="O28" s="23">
        <f t="shared" si="16"/>
        <v>46467</v>
      </c>
      <c r="P28" s="23">
        <f t="shared" si="16"/>
        <v>621953</v>
      </c>
      <c r="Q28" s="23">
        <f t="shared" si="16"/>
        <v>465255</v>
      </c>
      <c r="R28" s="23">
        <f t="shared" si="16"/>
        <v>439408</v>
      </c>
      <c r="S28" s="23">
        <f t="shared" si="16"/>
        <v>25847</v>
      </c>
      <c r="T28" s="23">
        <f t="shared" si="16"/>
        <v>156698</v>
      </c>
      <c r="U28" s="23">
        <f t="shared" si="16"/>
        <v>61107</v>
      </c>
      <c r="V28" s="23">
        <f t="shared" si="16"/>
        <v>95591</v>
      </c>
      <c r="W28" s="23">
        <f t="shared" si="16"/>
        <v>2414974</v>
      </c>
      <c r="X28" s="21"/>
    </row>
    <row r="29" spans="1:25" s="3" customFormat="1" x14ac:dyDescent="0.2">
      <c r="A29" s="4"/>
      <c r="B29" s="4"/>
      <c r="C29" s="4"/>
      <c r="D29" s="4"/>
      <c r="E29" s="4"/>
      <c r="F29" s="4"/>
      <c r="G29" s="20"/>
      <c r="H29" s="4"/>
      <c r="I29" s="19"/>
      <c r="J29" s="18"/>
      <c r="K29" s="17"/>
      <c r="L29" s="17"/>
      <c r="M29" s="17"/>
      <c r="N29" s="16"/>
      <c r="O29" s="16"/>
      <c r="X29" s="2"/>
      <c r="Y29" s="1"/>
    </row>
    <row r="30" spans="1:25" s="3" customFormat="1" x14ac:dyDescent="0.2">
      <c r="A30" s="4"/>
      <c r="B30" s="4"/>
      <c r="C30" s="4"/>
      <c r="D30" s="4"/>
      <c r="E30" s="4"/>
      <c r="F30" s="4"/>
      <c r="G30" s="4"/>
      <c r="H30" s="4"/>
      <c r="I30" s="15"/>
      <c r="J30" s="6"/>
      <c r="K30" s="5"/>
      <c r="L30" s="5"/>
      <c r="M30" s="5"/>
      <c r="X30" s="2"/>
      <c r="Y30" s="1"/>
    </row>
    <row r="31" spans="1:25" s="3" customFormat="1" x14ac:dyDescent="0.2">
      <c r="A31" s="4"/>
      <c r="B31" s="4"/>
      <c r="C31" s="4"/>
      <c r="D31" s="4"/>
      <c r="E31" s="4"/>
      <c r="F31" s="4"/>
      <c r="G31" s="4"/>
      <c r="H31" s="4"/>
      <c r="I31" s="15"/>
      <c r="J31" s="6"/>
      <c r="K31" s="5"/>
      <c r="L31" s="5"/>
      <c r="M31" s="5"/>
      <c r="X31" s="2"/>
      <c r="Y31" s="1"/>
    </row>
    <row r="32" spans="1:25" s="7" customFormat="1" ht="15" x14ac:dyDescent="0.2">
      <c r="A32" s="13"/>
      <c r="B32" s="13"/>
      <c r="C32" s="14"/>
      <c r="D32" s="13"/>
      <c r="E32" s="13"/>
      <c r="F32" s="13"/>
      <c r="G32" s="13"/>
      <c r="H32" s="13"/>
      <c r="I32" s="12"/>
      <c r="J32" s="11"/>
      <c r="K32" s="10"/>
      <c r="L32" s="10"/>
      <c r="M32" s="10"/>
      <c r="X32" s="9"/>
      <c r="Y32" s="8"/>
    </row>
    <row r="33" spans="1:25" s="3" customFormat="1" x14ac:dyDescent="0.2">
      <c r="A33" s="4"/>
      <c r="B33" s="4"/>
      <c r="C33" s="4"/>
      <c r="D33" s="4"/>
      <c r="E33" s="4"/>
      <c r="F33" s="4"/>
      <c r="G33" s="4"/>
      <c r="H33" s="4"/>
      <c r="I33" s="1"/>
      <c r="J33" s="6"/>
      <c r="K33" s="5"/>
      <c r="L33" s="5"/>
      <c r="M33" s="5"/>
      <c r="X33" s="2"/>
      <c r="Y33" s="1"/>
    </row>
    <row r="34" spans="1:25" s="3" customFormat="1" x14ac:dyDescent="0.2">
      <c r="A34" s="4"/>
      <c r="B34" s="4"/>
      <c r="C34" s="4"/>
      <c r="D34" s="4"/>
      <c r="E34" s="4"/>
      <c r="F34" s="4"/>
      <c r="G34" s="4"/>
      <c r="H34" s="4"/>
      <c r="I34" s="1"/>
      <c r="J34" s="6"/>
      <c r="K34" s="5"/>
      <c r="L34" s="5"/>
      <c r="M34" s="5"/>
      <c r="X34" s="2"/>
      <c r="Y34" s="1"/>
    </row>
    <row r="35" spans="1:25" s="3" customFormat="1" x14ac:dyDescent="0.2">
      <c r="A35" s="4"/>
      <c r="B35" s="4"/>
      <c r="C35" s="4"/>
      <c r="D35" s="4"/>
      <c r="E35" s="4"/>
      <c r="F35" s="4"/>
      <c r="G35" s="4"/>
      <c r="H35" s="4"/>
      <c r="I35" s="1"/>
      <c r="J35" s="6"/>
      <c r="K35" s="5"/>
      <c r="L35" s="5"/>
      <c r="M35" s="5"/>
      <c r="X35" s="2"/>
      <c r="Y35" s="1"/>
    </row>
    <row r="36" spans="1:25" s="3" customFormat="1" x14ac:dyDescent="0.2">
      <c r="A36" s="4"/>
      <c r="B36" s="4"/>
      <c r="C36" s="4"/>
      <c r="D36" s="4"/>
      <c r="E36" s="4"/>
      <c r="F36" s="4"/>
      <c r="G36" s="4"/>
      <c r="H36" s="4"/>
      <c r="I36" s="1"/>
      <c r="J36" s="6"/>
      <c r="K36" s="5"/>
      <c r="L36" s="5"/>
      <c r="M36" s="5"/>
      <c r="X36" s="2"/>
      <c r="Y36" s="1"/>
    </row>
    <row r="37" spans="1:25" s="3" customFormat="1" x14ac:dyDescent="0.2">
      <c r="A37" s="4"/>
      <c r="B37" s="4"/>
      <c r="C37" s="4"/>
      <c r="D37" s="4"/>
      <c r="E37" s="4"/>
      <c r="F37" s="4"/>
      <c r="G37" s="4"/>
      <c r="H37" s="4"/>
      <c r="I37" s="1"/>
      <c r="J37" s="6"/>
      <c r="K37" s="5"/>
      <c r="L37" s="5"/>
      <c r="M37" s="5"/>
      <c r="X37" s="2"/>
      <c r="Y37" s="1"/>
    </row>
    <row r="38" spans="1:25" s="3" customFormat="1" x14ac:dyDescent="0.2">
      <c r="A38" s="4"/>
      <c r="B38" s="4"/>
      <c r="C38" s="4"/>
      <c r="D38" s="4"/>
      <c r="E38" s="4"/>
      <c r="F38" s="4"/>
      <c r="G38" s="4"/>
      <c r="H38" s="4"/>
      <c r="I38" s="1"/>
      <c r="J38" s="6"/>
      <c r="K38" s="5"/>
      <c r="L38" s="5"/>
      <c r="M38" s="5"/>
      <c r="X38" s="2"/>
      <c r="Y38" s="1"/>
    </row>
    <row r="39" spans="1:25" s="3" customFormat="1" x14ac:dyDescent="0.2">
      <c r="A39" s="4"/>
      <c r="B39" s="4"/>
      <c r="C39" s="4"/>
      <c r="D39" s="4"/>
      <c r="E39" s="4"/>
      <c r="F39" s="4"/>
      <c r="G39" s="4"/>
      <c r="H39" s="4"/>
      <c r="I39" s="1"/>
      <c r="J39" s="6"/>
      <c r="K39" s="5"/>
      <c r="L39" s="5"/>
      <c r="M39" s="5"/>
      <c r="X39" s="2"/>
      <c r="Y39" s="1"/>
    </row>
    <row r="40" spans="1:25" s="3" customFormat="1" x14ac:dyDescent="0.2">
      <c r="A40" s="4"/>
      <c r="B40" s="4"/>
      <c r="C40" s="4"/>
      <c r="D40" s="4"/>
      <c r="E40" s="4"/>
      <c r="F40" s="4"/>
      <c r="G40" s="4"/>
      <c r="H40" s="4"/>
      <c r="I40" s="1"/>
      <c r="J40" s="6"/>
      <c r="K40" s="5"/>
      <c r="L40" s="5"/>
      <c r="M40" s="5"/>
      <c r="X40" s="2"/>
      <c r="Y40" s="1"/>
    </row>
    <row r="41" spans="1:25" s="3" customFormat="1" x14ac:dyDescent="0.2">
      <c r="A41" s="4"/>
      <c r="B41" s="4"/>
      <c r="C41" s="4"/>
      <c r="D41" s="4"/>
      <c r="E41" s="4"/>
      <c r="F41" s="4"/>
      <c r="G41" s="4"/>
      <c r="H41" s="4"/>
      <c r="I41" s="1"/>
      <c r="J41" s="6"/>
      <c r="K41" s="5"/>
      <c r="L41" s="5"/>
      <c r="M41" s="5"/>
      <c r="X41" s="2"/>
      <c r="Y41" s="1"/>
    </row>
    <row r="42" spans="1:25" s="3" customFormat="1" x14ac:dyDescent="0.2">
      <c r="A42" s="4"/>
      <c r="B42" s="4"/>
      <c r="C42" s="4"/>
      <c r="D42" s="4"/>
      <c r="E42" s="4"/>
      <c r="F42" s="4"/>
      <c r="G42" s="4"/>
      <c r="H42" s="4"/>
      <c r="I42" s="1"/>
      <c r="J42" s="6"/>
      <c r="K42" s="5"/>
      <c r="L42" s="5"/>
      <c r="M42" s="5"/>
      <c r="X42" s="2"/>
      <c r="Y42" s="1"/>
    </row>
    <row r="43" spans="1:25" s="3" customFormat="1" x14ac:dyDescent="0.2">
      <c r="A43" s="4"/>
      <c r="B43" s="4"/>
      <c r="C43" s="4"/>
      <c r="D43" s="4"/>
      <c r="E43" s="4"/>
      <c r="F43" s="4"/>
      <c r="G43" s="4"/>
      <c r="H43" s="4"/>
      <c r="I43" s="1"/>
      <c r="J43" s="6"/>
      <c r="K43" s="5"/>
      <c r="L43" s="5"/>
      <c r="M43" s="5"/>
      <c r="X43" s="2"/>
      <c r="Y43" s="1"/>
    </row>
    <row r="44" spans="1:25" s="3" customFormat="1" x14ac:dyDescent="0.2">
      <c r="A44" s="4"/>
      <c r="B44" s="4"/>
      <c r="C44" s="4"/>
      <c r="D44" s="4"/>
      <c r="E44" s="4"/>
      <c r="F44" s="4"/>
      <c r="G44" s="4"/>
      <c r="H44" s="4"/>
      <c r="I44" s="1"/>
      <c r="J44" s="6"/>
      <c r="K44" s="5"/>
      <c r="L44" s="5"/>
      <c r="M44" s="5"/>
      <c r="X44" s="2"/>
      <c r="Y44" s="1"/>
    </row>
    <row r="45" spans="1:25" s="3" customFormat="1" x14ac:dyDescent="0.2">
      <c r="A45" s="4"/>
      <c r="B45" s="4"/>
      <c r="C45" s="4"/>
      <c r="D45" s="4"/>
      <c r="E45" s="4"/>
      <c r="F45" s="4"/>
      <c r="G45" s="4"/>
      <c r="H45" s="4"/>
      <c r="I45" s="1"/>
      <c r="J45" s="6"/>
      <c r="K45" s="5"/>
      <c r="L45" s="5"/>
      <c r="M45" s="5"/>
      <c r="X45" s="2"/>
      <c r="Y45" s="1"/>
    </row>
    <row r="46" spans="1:25" s="3" customFormat="1" x14ac:dyDescent="0.2">
      <c r="A46" s="4"/>
      <c r="B46" s="4"/>
      <c r="C46" s="4"/>
      <c r="D46" s="4"/>
      <c r="E46" s="4"/>
      <c r="F46" s="4"/>
      <c r="G46" s="4"/>
      <c r="H46" s="4"/>
      <c r="I46" s="1"/>
      <c r="J46" s="6"/>
      <c r="K46" s="5"/>
      <c r="L46" s="5"/>
      <c r="M46" s="5"/>
      <c r="X46" s="2"/>
      <c r="Y46" s="1"/>
    </row>
    <row r="47" spans="1:25" s="3" customFormat="1" x14ac:dyDescent="0.2">
      <c r="A47" s="4"/>
      <c r="B47" s="4"/>
      <c r="C47" s="4"/>
      <c r="D47" s="4"/>
      <c r="E47" s="4"/>
      <c r="F47" s="4"/>
      <c r="G47" s="4"/>
      <c r="H47" s="4"/>
      <c r="I47" s="1"/>
      <c r="J47" s="6"/>
      <c r="K47" s="5"/>
      <c r="L47" s="5"/>
      <c r="M47" s="5"/>
      <c r="X47" s="2"/>
      <c r="Y47" s="1"/>
    </row>
    <row r="48" spans="1:25" s="3" customFormat="1" x14ac:dyDescent="0.2">
      <c r="A48" s="4"/>
      <c r="B48" s="4"/>
      <c r="C48" s="4"/>
      <c r="D48" s="4"/>
      <c r="E48" s="4"/>
      <c r="F48" s="4"/>
      <c r="G48" s="4"/>
      <c r="H48" s="4"/>
      <c r="I48" s="1"/>
      <c r="J48" s="6"/>
      <c r="K48" s="5"/>
      <c r="L48" s="5"/>
      <c r="M48" s="5"/>
      <c r="X48" s="2"/>
      <c r="Y48" s="1"/>
    </row>
    <row r="49" spans="1:25" s="3" customFormat="1" x14ac:dyDescent="0.2">
      <c r="A49" s="4"/>
      <c r="B49" s="4"/>
      <c r="C49" s="4"/>
      <c r="D49" s="4"/>
      <c r="E49" s="4"/>
      <c r="F49" s="4"/>
      <c r="G49" s="4"/>
      <c r="H49" s="4"/>
      <c r="I49" s="1"/>
      <c r="J49" s="6"/>
      <c r="K49" s="5"/>
      <c r="L49" s="5"/>
      <c r="M49" s="5"/>
      <c r="X49" s="2"/>
      <c r="Y49" s="1"/>
    </row>
    <row r="50" spans="1:25" s="3" customFormat="1" x14ac:dyDescent="0.2">
      <c r="A50" s="4"/>
      <c r="B50" s="4"/>
      <c r="C50" s="4"/>
      <c r="D50" s="4"/>
      <c r="E50" s="4"/>
      <c r="F50" s="4"/>
      <c r="G50" s="4"/>
      <c r="H50" s="4"/>
      <c r="I50" s="1"/>
      <c r="J50" s="4"/>
      <c r="K50" s="5"/>
      <c r="L50" s="5"/>
      <c r="M50" s="5"/>
      <c r="X50" s="2"/>
      <c r="Y50" s="1"/>
    </row>
    <row r="51" spans="1:25" s="3" customFormat="1" x14ac:dyDescent="0.2">
      <c r="A51" s="4"/>
      <c r="B51" s="4"/>
      <c r="C51" s="4"/>
      <c r="D51" s="4"/>
      <c r="E51" s="4"/>
      <c r="F51" s="4"/>
      <c r="G51" s="4"/>
      <c r="H51" s="4"/>
      <c r="I51" s="1"/>
      <c r="J51" s="4"/>
      <c r="K51" s="5"/>
      <c r="L51" s="5"/>
      <c r="M51" s="5"/>
      <c r="X51" s="2"/>
      <c r="Y51" s="1"/>
    </row>
    <row r="52" spans="1:25" s="3" customFormat="1" x14ac:dyDescent="0.2">
      <c r="A52" s="4"/>
      <c r="B52" s="4"/>
      <c r="C52" s="4"/>
      <c r="D52" s="4"/>
      <c r="E52" s="4"/>
      <c r="F52" s="4"/>
      <c r="G52" s="4"/>
      <c r="H52" s="4"/>
      <c r="I52" s="1"/>
      <c r="J52" s="4"/>
      <c r="K52" s="5"/>
      <c r="L52" s="5"/>
      <c r="M52" s="5"/>
      <c r="X52" s="2"/>
      <c r="Y52" s="1"/>
    </row>
    <row r="53" spans="1:25" s="3" customFormat="1" x14ac:dyDescent="0.2">
      <c r="A53" s="4"/>
      <c r="B53" s="4"/>
      <c r="C53" s="4"/>
      <c r="D53" s="4"/>
      <c r="E53" s="4"/>
      <c r="F53" s="4"/>
      <c r="G53" s="4"/>
      <c r="H53" s="4"/>
      <c r="I53" s="1"/>
      <c r="J53" s="4"/>
      <c r="K53" s="5"/>
      <c r="L53" s="5"/>
      <c r="M53" s="5"/>
      <c r="X53" s="2"/>
      <c r="Y53" s="1"/>
    </row>
    <row r="54" spans="1:25" s="3" customFormat="1" x14ac:dyDescent="0.2">
      <c r="A54" s="4"/>
      <c r="B54" s="4"/>
      <c r="C54" s="4"/>
      <c r="D54" s="4"/>
      <c r="E54" s="4"/>
      <c r="F54" s="4"/>
      <c r="G54" s="4"/>
      <c r="H54" s="4"/>
      <c r="I54" s="1"/>
      <c r="J54" s="4"/>
      <c r="K54" s="5"/>
      <c r="L54" s="5"/>
      <c r="M54" s="5"/>
      <c r="X54" s="2"/>
      <c r="Y54" s="1"/>
    </row>
    <row r="55" spans="1:25" s="3" customFormat="1" x14ac:dyDescent="0.2">
      <c r="A55" s="4"/>
      <c r="B55" s="4"/>
      <c r="C55" s="4"/>
      <c r="D55" s="4"/>
      <c r="E55" s="4"/>
      <c r="F55" s="4"/>
      <c r="G55" s="4"/>
      <c r="H55" s="4"/>
      <c r="I55" s="1"/>
      <c r="J55" s="4"/>
      <c r="K55" s="5"/>
      <c r="L55" s="5"/>
      <c r="M55" s="5"/>
      <c r="X55" s="2"/>
      <c r="Y55" s="1"/>
    </row>
    <row r="56" spans="1:25" s="3" customFormat="1" x14ac:dyDescent="0.2">
      <c r="A56" s="4"/>
      <c r="B56" s="4"/>
      <c r="C56" s="4"/>
      <c r="D56" s="4"/>
      <c r="E56" s="4"/>
      <c r="F56" s="4"/>
      <c r="G56" s="4"/>
      <c r="H56" s="4"/>
      <c r="I56" s="1"/>
      <c r="J56" s="4"/>
      <c r="K56" s="5"/>
      <c r="L56" s="5"/>
      <c r="M56" s="5"/>
      <c r="X56" s="2"/>
      <c r="Y56" s="1"/>
    </row>
    <row r="57" spans="1:25" s="3" customFormat="1" x14ac:dyDescent="0.2">
      <c r="A57" s="4"/>
      <c r="B57" s="4"/>
      <c r="C57" s="4"/>
      <c r="D57" s="4"/>
      <c r="E57" s="4"/>
      <c r="F57" s="4"/>
      <c r="G57" s="4"/>
      <c r="H57" s="4"/>
      <c r="I57" s="1"/>
      <c r="J57" s="4"/>
      <c r="K57" s="5"/>
      <c r="L57" s="5"/>
      <c r="M57" s="5"/>
      <c r="X57" s="2"/>
      <c r="Y57" s="1"/>
    </row>
    <row r="58" spans="1:25" s="3" customFormat="1" x14ac:dyDescent="0.2">
      <c r="A58" s="4"/>
      <c r="B58" s="4"/>
      <c r="C58" s="4"/>
      <c r="D58" s="4"/>
      <c r="E58" s="4"/>
      <c r="F58" s="4"/>
      <c r="G58" s="4"/>
      <c r="H58" s="4"/>
      <c r="I58" s="1"/>
      <c r="J58" s="4"/>
      <c r="K58" s="5"/>
      <c r="L58" s="5"/>
      <c r="M58" s="5"/>
      <c r="X58" s="2"/>
      <c r="Y58" s="1"/>
    </row>
    <row r="59" spans="1:25" s="3" customFormat="1" x14ac:dyDescent="0.2">
      <c r="A59" s="4"/>
      <c r="B59" s="4"/>
      <c r="C59" s="4"/>
      <c r="D59" s="4"/>
      <c r="E59" s="4"/>
      <c r="F59" s="4"/>
      <c r="G59" s="4"/>
      <c r="H59" s="4"/>
      <c r="I59" s="1"/>
      <c r="J59" s="4"/>
      <c r="K59" s="5"/>
      <c r="L59" s="5"/>
      <c r="M59" s="5"/>
      <c r="X59" s="2"/>
      <c r="Y59" s="1"/>
    </row>
    <row r="60" spans="1:25" s="3" customFormat="1" x14ac:dyDescent="0.2">
      <c r="A60" s="4"/>
      <c r="B60" s="4"/>
      <c r="C60" s="4"/>
      <c r="D60" s="4"/>
      <c r="E60" s="4"/>
      <c r="F60" s="4"/>
      <c r="G60" s="4"/>
      <c r="H60" s="4"/>
      <c r="I60" s="1"/>
      <c r="J60" s="4"/>
      <c r="K60" s="5"/>
      <c r="L60" s="5"/>
      <c r="M60" s="5"/>
      <c r="X60" s="2"/>
      <c r="Y60" s="1"/>
    </row>
    <row r="61" spans="1:25" s="3" customFormat="1" x14ac:dyDescent="0.2">
      <c r="A61" s="1"/>
      <c r="B61" s="1"/>
      <c r="C61" s="1"/>
      <c r="D61" s="1"/>
      <c r="E61" s="1"/>
      <c r="F61" s="1"/>
      <c r="G61" s="1"/>
      <c r="H61" s="1"/>
      <c r="I61" s="1"/>
      <c r="J61" s="4"/>
      <c r="K61" s="5"/>
      <c r="L61" s="5"/>
      <c r="M61" s="5"/>
      <c r="X61" s="2"/>
      <c r="Y61" s="1"/>
    </row>
    <row r="62" spans="1:25" s="3" customFormat="1" x14ac:dyDescent="0.2">
      <c r="A62" s="1"/>
      <c r="B62" s="1"/>
      <c r="C62" s="1"/>
      <c r="D62" s="1"/>
      <c r="E62" s="1"/>
      <c r="F62" s="1"/>
      <c r="G62" s="1"/>
      <c r="H62" s="1"/>
      <c r="I62" s="1"/>
      <c r="J62" s="4"/>
      <c r="K62" s="5"/>
      <c r="L62" s="5"/>
      <c r="M62" s="5"/>
      <c r="X62" s="2"/>
      <c r="Y62" s="1"/>
    </row>
    <row r="63" spans="1:25" s="3" customFormat="1" x14ac:dyDescent="0.2">
      <c r="A63" s="1"/>
      <c r="B63" s="1"/>
      <c r="C63" s="1"/>
      <c r="D63" s="1"/>
      <c r="E63" s="1"/>
      <c r="F63" s="1"/>
      <c r="G63" s="1"/>
      <c r="H63" s="1"/>
      <c r="I63" s="1"/>
      <c r="J63" s="4"/>
      <c r="K63" s="5"/>
      <c r="L63" s="5"/>
      <c r="M63" s="5"/>
      <c r="X63" s="2"/>
      <c r="Y63" s="1"/>
    </row>
    <row r="64" spans="1:25" s="3" customFormat="1" x14ac:dyDescent="0.2">
      <c r="A64" s="1"/>
      <c r="B64" s="1"/>
      <c r="C64" s="1"/>
      <c r="D64" s="1"/>
      <c r="E64" s="1"/>
      <c r="F64" s="1"/>
      <c r="G64" s="1"/>
      <c r="H64" s="1"/>
      <c r="I64" s="1"/>
      <c r="J64" s="4"/>
      <c r="K64" s="5"/>
      <c r="L64" s="5"/>
      <c r="M64" s="5"/>
      <c r="X64" s="2"/>
      <c r="Y64" s="1"/>
    </row>
    <row r="65" spans="1:25" s="3" customFormat="1" x14ac:dyDescent="0.2">
      <c r="A65" s="1"/>
      <c r="B65" s="1"/>
      <c r="C65" s="1"/>
      <c r="D65" s="1"/>
      <c r="E65" s="1"/>
      <c r="F65" s="1"/>
      <c r="G65" s="1"/>
      <c r="H65" s="1"/>
      <c r="I65" s="1"/>
      <c r="J65" s="4"/>
      <c r="K65" s="5"/>
      <c r="L65" s="5"/>
      <c r="M65" s="5"/>
      <c r="X65" s="2"/>
      <c r="Y65" s="1"/>
    </row>
    <row r="66" spans="1:25" s="3" customFormat="1" x14ac:dyDescent="0.2">
      <c r="A66" s="1"/>
      <c r="B66" s="1"/>
      <c r="C66" s="1"/>
      <c r="D66" s="1"/>
      <c r="E66" s="1"/>
      <c r="F66" s="1"/>
      <c r="G66" s="1"/>
      <c r="H66" s="1"/>
      <c r="I66" s="1"/>
      <c r="J66" s="4"/>
      <c r="K66" s="5"/>
      <c r="L66" s="5"/>
      <c r="M66" s="5"/>
      <c r="X66" s="2"/>
      <c r="Y66" s="1"/>
    </row>
    <row r="67" spans="1:25" s="3" customFormat="1" x14ac:dyDescent="0.2">
      <c r="A67" s="1"/>
      <c r="B67" s="1"/>
      <c r="C67" s="1"/>
      <c r="D67" s="1"/>
      <c r="E67" s="1"/>
      <c r="F67" s="1"/>
      <c r="G67" s="1"/>
      <c r="H67" s="1"/>
      <c r="I67" s="1"/>
      <c r="J67" s="4"/>
      <c r="K67" s="5"/>
      <c r="L67" s="5"/>
      <c r="M67" s="5"/>
      <c r="X67" s="2"/>
      <c r="Y67" s="1"/>
    </row>
    <row r="68" spans="1:25" s="3" customFormat="1" x14ac:dyDescent="0.2">
      <c r="A68" s="1"/>
      <c r="B68" s="1"/>
      <c r="C68" s="1"/>
      <c r="D68" s="1"/>
      <c r="E68" s="1"/>
      <c r="F68" s="1"/>
      <c r="G68" s="1"/>
      <c r="H68" s="1"/>
      <c r="I68" s="1"/>
      <c r="J68" s="4"/>
      <c r="K68" s="5"/>
      <c r="L68" s="5"/>
      <c r="M68" s="5"/>
      <c r="X68" s="2"/>
      <c r="Y68" s="1"/>
    </row>
    <row r="69" spans="1:25" s="3" customFormat="1" x14ac:dyDescent="0.2">
      <c r="A69" s="1"/>
      <c r="B69" s="1"/>
      <c r="C69" s="1"/>
      <c r="D69" s="1"/>
      <c r="E69" s="1"/>
      <c r="F69" s="1"/>
      <c r="G69" s="1"/>
      <c r="H69" s="1"/>
      <c r="I69" s="1"/>
      <c r="J69" s="4"/>
      <c r="K69" s="5"/>
      <c r="L69" s="5"/>
      <c r="M69" s="5"/>
      <c r="X69" s="2"/>
      <c r="Y69" s="1"/>
    </row>
    <row r="70" spans="1:25" s="3" customFormat="1" x14ac:dyDescent="0.2">
      <c r="A70" s="1"/>
      <c r="B70" s="1"/>
      <c r="C70" s="1"/>
      <c r="D70" s="1"/>
      <c r="E70" s="1"/>
      <c r="F70" s="1"/>
      <c r="G70" s="1"/>
      <c r="H70" s="1"/>
      <c r="I70" s="1"/>
      <c r="J70" s="4"/>
      <c r="K70" s="5"/>
      <c r="L70" s="5"/>
      <c r="M70" s="5"/>
      <c r="X70" s="2"/>
      <c r="Y70" s="1"/>
    </row>
    <row r="71" spans="1:25" s="3" customFormat="1" x14ac:dyDescent="0.2">
      <c r="A71" s="1"/>
      <c r="B71" s="1"/>
      <c r="C71" s="1"/>
      <c r="D71" s="1"/>
      <c r="E71" s="1"/>
      <c r="F71" s="1"/>
      <c r="G71" s="1"/>
      <c r="H71" s="1"/>
      <c r="I71" s="1"/>
      <c r="J71" s="4"/>
      <c r="K71" s="5"/>
      <c r="L71" s="5"/>
      <c r="M71" s="5"/>
      <c r="X71" s="2"/>
      <c r="Y71" s="1"/>
    </row>
    <row r="72" spans="1:25" s="3" customFormat="1" x14ac:dyDescent="0.2">
      <c r="A72" s="1"/>
      <c r="B72" s="1"/>
      <c r="C72" s="1"/>
      <c r="D72" s="1"/>
      <c r="E72" s="1"/>
      <c r="F72" s="1"/>
      <c r="G72" s="1"/>
      <c r="H72" s="1"/>
      <c r="I72" s="1"/>
      <c r="J72" s="4"/>
      <c r="K72" s="5"/>
      <c r="L72" s="5"/>
      <c r="M72" s="5"/>
      <c r="X72" s="2"/>
      <c r="Y72" s="1"/>
    </row>
    <row r="73" spans="1:25" s="3" customFormat="1" x14ac:dyDescent="0.2">
      <c r="A73" s="1"/>
      <c r="B73" s="1"/>
      <c r="C73" s="1"/>
      <c r="D73" s="1"/>
      <c r="E73" s="1"/>
      <c r="F73" s="1"/>
      <c r="G73" s="1"/>
      <c r="H73" s="1"/>
      <c r="I73" s="1"/>
      <c r="J73" s="4"/>
      <c r="K73" s="5"/>
      <c r="L73" s="5"/>
      <c r="M73" s="5"/>
      <c r="X73" s="2"/>
      <c r="Y73" s="1"/>
    </row>
    <row r="74" spans="1:25" s="3" customFormat="1" x14ac:dyDescent="0.2">
      <c r="A74" s="1"/>
      <c r="B74" s="1"/>
      <c r="C74" s="1"/>
      <c r="D74" s="1"/>
      <c r="E74" s="1"/>
      <c r="F74" s="1"/>
      <c r="G74" s="1"/>
      <c r="H74" s="1"/>
      <c r="I74" s="1"/>
      <c r="J74" s="4"/>
      <c r="K74" s="5"/>
      <c r="L74" s="5"/>
      <c r="M74" s="5"/>
      <c r="X74" s="2"/>
      <c r="Y74" s="1"/>
    </row>
    <row r="75" spans="1:25" s="3" customFormat="1" x14ac:dyDescent="0.2">
      <c r="A75" s="1"/>
      <c r="B75" s="1"/>
      <c r="C75" s="1"/>
      <c r="D75" s="1"/>
      <c r="E75" s="1"/>
      <c r="F75" s="1"/>
      <c r="G75" s="1"/>
      <c r="H75" s="1"/>
      <c r="I75" s="1"/>
      <c r="J75" s="4"/>
      <c r="K75" s="5"/>
      <c r="L75" s="5"/>
      <c r="M75" s="5"/>
      <c r="X75" s="2"/>
      <c r="Y75" s="1"/>
    </row>
    <row r="76" spans="1:25" s="3" customFormat="1" x14ac:dyDescent="0.2">
      <c r="A76" s="1"/>
      <c r="B76" s="1"/>
      <c r="C76" s="1"/>
      <c r="D76" s="1"/>
      <c r="E76" s="1"/>
      <c r="F76" s="1"/>
      <c r="G76" s="1"/>
      <c r="H76" s="1"/>
      <c r="I76" s="1"/>
      <c r="J76" s="4"/>
      <c r="K76" s="5"/>
      <c r="L76" s="5"/>
      <c r="M76" s="5"/>
      <c r="X76" s="2"/>
      <c r="Y76" s="1"/>
    </row>
    <row r="77" spans="1:25" s="3" customFormat="1" x14ac:dyDescent="0.2">
      <c r="A77" s="1"/>
      <c r="B77" s="1"/>
      <c r="C77" s="1"/>
      <c r="D77" s="1"/>
      <c r="E77" s="1"/>
      <c r="F77" s="1"/>
      <c r="G77" s="1"/>
      <c r="H77" s="1"/>
      <c r="I77" s="1"/>
      <c r="J77" s="4"/>
      <c r="K77" s="5"/>
      <c r="L77" s="5"/>
      <c r="M77" s="5"/>
      <c r="X77" s="2"/>
      <c r="Y77" s="1"/>
    </row>
    <row r="78" spans="1:25" s="3" customFormat="1" x14ac:dyDescent="0.2">
      <c r="A78" s="1"/>
      <c r="B78" s="1"/>
      <c r="C78" s="1"/>
      <c r="D78" s="1"/>
      <c r="E78" s="1"/>
      <c r="F78" s="1"/>
      <c r="G78" s="1"/>
      <c r="H78" s="1"/>
      <c r="I78" s="1"/>
      <c r="J78" s="4"/>
      <c r="K78" s="5"/>
      <c r="L78" s="5"/>
      <c r="M78" s="5"/>
      <c r="X78" s="2"/>
      <c r="Y78" s="1"/>
    </row>
    <row r="79" spans="1:25" s="3" customFormat="1" x14ac:dyDescent="0.2">
      <c r="A79" s="1"/>
      <c r="B79" s="1"/>
      <c r="C79" s="1"/>
      <c r="D79" s="1"/>
      <c r="E79" s="1"/>
      <c r="F79" s="1"/>
      <c r="G79" s="1"/>
      <c r="H79" s="1"/>
      <c r="I79" s="1"/>
      <c r="J79" s="4"/>
      <c r="K79" s="5"/>
      <c r="L79" s="5"/>
      <c r="M79" s="5"/>
      <c r="X79" s="2"/>
      <c r="Y79" s="1"/>
    </row>
    <row r="80" spans="1:25" s="3" customFormat="1" x14ac:dyDescent="0.2">
      <c r="A80" s="1"/>
      <c r="B80" s="1"/>
      <c r="C80" s="1"/>
      <c r="D80" s="1"/>
      <c r="E80" s="1"/>
      <c r="F80" s="1"/>
      <c r="G80" s="1"/>
      <c r="H80" s="1"/>
      <c r="I80" s="1"/>
      <c r="J80" s="4"/>
      <c r="K80" s="5"/>
      <c r="L80" s="5"/>
      <c r="M80" s="5"/>
      <c r="X80" s="2"/>
      <c r="Y80" s="1"/>
    </row>
    <row r="81" spans="1:25" s="3" customFormat="1" x14ac:dyDescent="0.2">
      <c r="A81" s="1"/>
      <c r="B81" s="1"/>
      <c r="C81" s="1"/>
      <c r="D81" s="1"/>
      <c r="E81" s="1"/>
      <c r="F81" s="1"/>
      <c r="G81" s="1"/>
      <c r="H81" s="1"/>
      <c r="I81" s="1"/>
      <c r="J81" s="4"/>
      <c r="K81" s="5"/>
      <c r="L81" s="5"/>
      <c r="M81" s="5"/>
      <c r="X81" s="2"/>
      <c r="Y81" s="1"/>
    </row>
    <row r="82" spans="1:25" s="3" customFormat="1" x14ac:dyDescent="0.2">
      <c r="A82" s="1"/>
      <c r="B82" s="1"/>
      <c r="C82" s="1"/>
      <c r="D82" s="1"/>
      <c r="E82" s="1"/>
      <c r="F82" s="1"/>
      <c r="G82" s="1"/>
      <c r="H82" s="1"/>
      <c r="I82" s="1"/>
      <c r="J82" s="4"/>
      <c r="K82" s="5"/>
      <c r="L82" s="5"/>
      <c r="M82" s="5"/>
      <c r="X82" s="2"/>
      <c r="Y82" s="1"/>
    </row>
    <row r="83" spans="1:25" s="3" customFormat="1" x14ac:dyDescent="0.2">
      <c r="A83" s="1"/>
      <c r="B83" s="1"/>
      <c r="C83" s="1"/>
      <c r="D83" s="1"/>
      <c r="E83" s="1"/>
      <c r="F83" s="1"/>
      <c r="G83" s="1"/>
      <c r="H83" s="1"/>
      <c r="I83" s="1"/>
      <c r="J83" s="4"/>
      <c r="K83" s="5"/>
      <c r="L83" s="5"/>
      <c r="M83" s="5"/>
      <c r="X83" s="2"/>
      <c r="Y83" s="1"/>
    </row>
    <row r="84" spans="1:25" s="3" customFormat="1" x14ac:dyDescent="0.2">
      <c r="A84" s="1"/>
      <c r="B84" s="1"/>
      <c r="C84" s="1"/>
      <c r="D84" s="1"/>
      <c r="E84" s="1"/>
      <c r="F84" s="1"/>
      <c r="G84" s="1"/>
      <c r="H84" s="1"/>
      <c r="I84" s="1"/>
      <c r="J84" s="4"/>
      <c r="K84" s="5"/>
      <c r="L84" s="5"/>
      <c r="M84" s="5"/>
      <c r="X84" s="2"/>
      <c r="Y84" s="1"/>
    </row>
    <row r="85" spans="1:25" s="3" customFormat="1" x14ac:dyDescent="0.2">
      <c r="A85" s="1"/>
      <c r="B85" s="1"/>
      <c r="C85" s="1"/>
      <c r="D85" s="1"/>
      <c r="E85" s="1"/>
      <c r="F85" s="1"/>
      <c r="G85" s="1"/>
      <c r="H85" s="1"/>
      <c r="I85" s="1"/>
      <c r="J85" s="4"/>
      <c r="K85" s="5"/>
      <c r="L85" s="5"/>
      <c r="M85" s="5"/>
      <c r="X85" s="2"/>
      <c r="Y85" s="1"/>
    </row>
    <row r="86" spans="1:25" s="3" customFormat="1" x14ac:dyDescent="0.2">
      <c r="A86" s="1"/>
      <c r="B86" s="1"/>
      <c r="C86" s="1"/>
      <c r="D86" s="1"/>
      <c r="E86" s="1"/>
      <c r="F86" s="1"/>
      <c r="G86" s="1"/>
      <c r="H86" s="1"/>
      <c r="I86" s="1"/>
      <c r="J86" s="4"/>
      <c r="K86" s="5"/>
      <c r="L86" s="5"/>
      <c r="M86" s="5"/>
      <c r="X86" s="2"/>
      <c r="Y86" s="1"/>
    </row>
    <row r="87" spans="1:25" s="3" customFormat="1" x14ac:dyDescent="0.2">
      <c r="A87" s="1"/>
      <c r="B87" s="1"/>
      <c r="C87" s="1"/>
      <c r="D87" s="1"/>
      <c r="E87" s="1"/>
      <c r="F87" s="1"/>
      <c r="G87" s="1"/>
      <c r="H87" s="1"/>
      <c r="I87" s="1"/>
      <c r="J87" s="4"/>
      <c r="K87" s="5"/>
      <c r="L87" s="5"/>
      <c r="M87" s="5"/>
      <c r="X87" s="2"/>
      <c r="Y87" s="1"/>
    </row>
    <row r="88" spans="1:25" s="3" customFormat="1" x14ac:dyDescent="0.2">
      <c r="A88" s="1"/>
      <c r="B88" s="1"/>
      <c r="C88" s="1"/>
      <c r="D88" s="1"/>
      <c r="E88" s="1"/>
      <c r="F88" s="1"/>
      <c r="G88" s="1"/>
      <c r="H88" s="1"/>
      <c r="I88" s="1"/>
      <c r="J88" s="4"/>
      <c r="K88" s="5"/>
      <c r="L88" s="5"/>
      <c r="M88" s="5"/>
      <c r="X88" s="2"/>
      <c r="Y88" s="1"/>
    </row>
    <row r="89" spans="1:25" s="3" customFormat="1" x14ac:dyDescent="0.2">
      <c r="A89" s="1"/>
      <c r="B89" s="1"/>
      <c r="C89" s="1"/>
      <c r="D89" s="1"/>
      <c r="E89" s="1"/>
      <c r="F89" s="1"/>
      <c r="G89" s="1"/>
      <c r="H89" s="1"/>
      <c r="I89" s="1"/>
      <c r="J89" s="4"/>
      <c r="K89" s="5"/>
      <c r="L89" s="5"/>
      <c r="M89" s="5"/>
      <c r="X89" s="2"/>
      <c r="Y89" s="1"/>
    </row>
    <row r="90" spans="1:25" s="3" customFormat="1" x14ac:dyDescent="0.2">
      <c r="A90" s="1"/>
      <c r="B90" s="1"/>
      <c r="C90" s="1"/>
      <c r="D90" s="1"/>
      <c r="E90" s="1"/>
      <c r="F90" s="1"/>
      <c r="G90" s="1"/>
      <c r="H90" s="1"/>
      <c r="I90" s="1"/>
      <c r="J90" s="4"/>
      <c r="K90" s="5"/>
      <c r="L90" s="5"/>
      <c r="M90" s="5"/>
      <c r="X90" s="2"/>
      <c r="Y90" s="1"/>
    </row>
    <row r="91" spans="1:25" s="3" customFormat="1" x14ac:dyDescent="0.2">
      <c r="A91" s="1"/>
      <c r="B91" s="1"/>
      <c r="C91" s="1"/>
      <c r="D91" s="1"/>
      <c r="E91" s="1"/>
      <c r="F91" s="1"/>
      <c r="G91" s="1"/>
      <c r="H91" s="1"/>
      <c r="I91" s="1"/>
      <c r="J91" s="4"/>
      <c r="K91" s="5"/>
      <c r="L91" s="5"/>
      <c r="M91" s="5"/>
      <c r="X91" s="2"/>
      <c r="Y91" s="1"/>
    </row>
    <row r="92" spans="1:25" s="3" customFormat="1" x14ac:dyDescent="0.2">
      <c r="A92" s="1"/>
      <c r="B92" s="1"/>
      <c r="C92" s="1"/>
      <c r="D92" s="1"/>
      <c r="E92" s="1"/>
      <c r="F92" s="1"/>
      <c r="G92" s="1"/>
      <c r="H92" s="1"/>
      <c r="I92" s="1"/>
      <c r="J92" s="4"/>
      <c r="K92" s="5"/>
      <c r="L92" s="5"/>
      <c r="M92" s="5"/>
      <c r="X92" s="2"/>
      <c r="Y92" s="1"/>
    </row>
    <row r="93" spans="1:25" s="3" customFormat="1" x14ac:dyDescent="0.2">
      <c r="A93" s="1"/>
      <c r="B93" s="1"/>
      <c r="C93" s="1"/>
      <c r="D93" s="1"/>
      <c r="E93" s="1"/>
      <c r="F93" s="1"/>
      <c r="G93" s="1"/>
      <c r="H93" s="1"/>
      <c r="I93" s="1"/>
      <c r="J93" s="4"/>
      <c r="K93" s="5"/>
      <c r="L93" s="5"/>
      <c r="M93" s="5"/>
      <c r="X93" s="2"/>
      <c r="Y93" s="1"/>
    </row>
    <row r="94" spans="1:25" s="3" customFormat="1" x14ac:dyDescent="0.2">
      <c r="A94" s="1"/>
      <c r="B94" s="1"/>
      <c r="C94" s="1"/>
      <c r="D94" s="1"/>
      <c r="E94" s="1"/>
      <c r="F94" s="1"/>
      <c r="G94" s="1"/>
      <c r="H94" s="1"/>
      <c r="I94" s="1"/>
      <c r="J94" s="4"/>
      <c r="K94" s="5"/>
      <c r="L94" s="5"/>
      <c r="M94" s="5"/>
      <c r="X94" s="2"/>
      <c r="Y94" s="1"/>
    </row>
    <row r="95" spans="1:25" s="3" customFormat="1" x14ac:dyDescent="0.2">
      <c r="A95" s="1"/>
      <c r="B95" s="1"/>
      <c r="C95" s="1"/>
      <c r="D95" s="1"/>
      <c r="E95" s="1"/>
      <c r="F95" s="1"/>
      <c r="G95" s="1"/>
      <c r="H95" s="1"/>
      <c r="I95" s="1"/>
      <c r="J95" s="4"/>
      <c r="K95" s="5"/>
      <c r="L95" s="5"/>
      <c r="M95" s="5"/>
      <c r="X95" s="2"/>
      <c r="Y95" s="1"/>
    </row>
    <row r="96" spans="1:25" s="3" customFormat="1" x14ac:dyDescent="0.2">
      <c r="A96" s="1"/>
      <c r="B96" s="1"/>
      <c r="C96" s="1"/>
      <c r="D96" s="1"/>
      <c r="E96" s="1"/>
      <c r="F96" s="1"/>
      <c r="G96" s="1"/>
      <c r="H96" s="1"/>
      <c r="I96" s="1"/>
      <c r="J96" s="4"/>
      <c r="K96" s="5"/>
      <c r="L96" s="5"/>
      <c r="M96" s="5"/>
      <c r="X96" s="2"/>
      <c r="Y96" s="1"/>
    </row>
    <row r="97" spans="1:25" s="3" customFormat="1" x14ac:dyDescent="0.2">
      <c r="A97" s="1"/>
      <c r="B97" s="1"/>
      <c r="C97" s="1"/>
      <c r="D97" s="1"/>
      <c r="E97" s="1"/>
      <c r="F97" s="1"/>
      <c r="G97" s="1"/>
      <c r="H97" s="1"/>
      <c r="I97" s="1"/>
      <c r="J97" s="4"/>
      <c r="K97" s="5"/>
      <c r="L97" s="5"/>
      <c r="M97" s="5"/>
      <c r="X97" s="2"/>
      <c r="Y97" s="1"/>
    </row>
    <row r="98" spans="1:25" s="3" customFormat="1" x14ac:dyDescent="0.2">
      <c r="A98" s="1"/>
      <c r="B98" s="1"/>
      <c r="C98" s="1"/>
      <c r="D98" s="1"/>
      <c r="E98" s="1"/>
      <c r="F98" s="1"/>
      <c r="G98" s="1"/>
      <c r="H98" s="1"/>
      <c r="I98" s="1"/>
      <c r="J98" s="4"/>
      <c r="K98" s="5"/>
      <c r="L98" s="5"/>
      <c r="M98" s="5"/>
      <c r="X98" s="2"/>
      <c r="Y98" s="1"/>
    </row>
    <row r="99" spans="1:25" s="3" customFormat="1" x14ac:dyDescent="0.2">
      <c r="A99" s="1"/>
      <c r="B99" s="1"/>
      <c r="C99" s="1"/>
      <c r="D99" s="1"/>
      <c r="E99" s="1"/>
      <c r="F99" s="1"/>
      <c r="G99" s="1"/>
      <c r="H99" s="1"/>
      <c r="I99" s="1"/>
      <c r="J99" s="4"/>
      <c r="K99" s="5"/>
      <c r="L99" s="5"/>
      <c r="M99" s="5"/>
      <c r="X99" s="2"/>
      <c r="Y99" s="1"/>
    </row>
    <row r="100" spans="1:25" s="3" customFormat="1" x14ac:dyDescent="0.2">
      <c r="A100" s="1"/>
      <c r="B100" s="1"/>
      <c r="C100" s="1"/>
      <c r="D100" s="1"/>
      <c r="E100" s="1"/>
      <c r="F100" s="1"/>
      <c r="G100" s="1"/>
      <c r="H100" s="1"/>
      <c r="I100" s="1"/>
      <c r="J100" s="4"/>
      <c r="K100" s="5"/>
      <c r="L100" s="5"/>
      <c r="M100" s="5"/>
      <c r="X100" s="2"/>
      <c r="Y100" s="1"/>
    </row>
    <row r="101" spans="1:25" s="3" customFormat="1" x14ac:dyDescent="0.2">
      <c r="A101" s="1"/>
      <c r="B101" s="1"/>
      <c r="C101" s="1"/>
      <c r="D101" s="1"/>
      <c r="E101" s="1"/>
      <c r="F101" s="1"/>
      <c r="G101" s="1"/>
      <c r="H101" s="1"/>
      <c r="I101" s="1"/>
      <c r="J101" s="4"/>
      <c r="K101" s="5"/>
      <c r="L101" s="5"/>
      <c r="M101" s="5"/>
      <c r="X101" s="2"/>
      <c r="Y101" s="1"/>
    </row>
    <row r="102" spans="1:25" s="3" customFormat="1" x14ac:dyDescent="0.2">
      <c r="A102" s="1"/>
      <c r="B102" s="1"/>
      <c r="C102" s="1"/>
      <c r="D102" s="1"/>
      <c r="E102" s="1"/>
      <c r="F102" s="1"/>
      <c r="G102" s="1"/>
      <c r="H102" s="1"/>
      <c r="I102" s="1"/>
      <c r="J102" s="4"/>
      <c r="K102" s="5"/>
      <c r="L102" s="5"/>
      <c r="M102" s="5"/>
      <c r="X102" s="2"/>
      <c r="Y102" s="1"/>
    </row>
    <row r="103" spans="1:25" s="3" customFormat="1" x14ac:dyDescent="0.2">
      <c r="A103" s="1"/>
      <c r="B103" s="1"/>
      <c r="C103" s="1"/>
      <c r="D103" s="1"/>
      <c r="E103" s="1"/>
      <c r="F103" s="1"/>
      <c r="G103" s="1"/>
      <c r="H103" s="1"/>
      <c r="I103" s="1"/>
      <c r="J103" s="4"/>
      <c r="K103" s="5"/>
      <c r="L103" s="5"/>
      <c r="M103" s="5"/>
      <c r="X103" s="2"/>
      <c r="Y103" s="1"/>
    </row>
    <row r="104" spans="1:25" s="3" customFormat="1" x14ac:dyDescent="0.2">
      <c r="A104" s="1"/>
      <c r="B104" s="1"/>
      <c r="C104" s="1"/>
      <c r="D104" s="1"/>
      <c r="E104" s="1"/>
      <c r="F104" s="1"/>
      <c r="G104" s="1"/>
      <c r="H104" s="1"/>
      <c r="I104" s="1"/>
      <c r="J104" s="4"/>
      <c r="K104" s="5"/>
      <c r="L104" s="5"/>
      <c r="M104" s="5"/>
      <c r="X104" s="2"/>
      <c r="Y104" s="1"/>
    </row>
    <row r="105" spans="1:25" s="3" customFormat="1" x14ac:dyDescent="0.2">
      <c r="A105" s="1"/>
      <c r="B105" s="1"/>
      <c r="C105" s="1"/>
      <c r="D105" s="1"/>
      <c r="E105" s="1"/>
      <c r="F105" s="1"/>
      <c r="G105" s="1"/>
      <c r="H105" s="1"/>
      <c r="I105" s="1"/>
      <c r="J105" s="4"/>
      <c r="K105" s="5"/>
      <c r="L105" s="5"/>
      <c r="M105" s="5"/>
      <c r="X105" s="2"/>
      <c r="Y105" s="1"/>
    </row>
    <row r="106" spans="1:25" s="3" customFormat="1" x14ac:dyDescent="0.2">
      <c r="A106" s="1"/>
      <c r="B106" s="1"/>
      <c r="C106" s="1"/>
      <c r="D106" s="1"/>
      <c r="E106" s="1"/>
      <c r="F106" s="1"/>
      <c r="G106" s="1"/>
      <c r="H106" s="1"/>
      <c r="I106" s="1"/>
      <c r="J106" s="4"/>
      <c r="K106" s="5"/>
      <c r="L106" s="5"/>
      <c r="M106" s="5"/>
      <c r="X106" s="2"/>
      <c r="Y106" s="1"/>
    </row>
    <row r="107" spans="1:25" s="3" customFormat="1" x14ac:dyDescent="0.2">
      <c r="A107" s="1"/>
      <c r="B107" s="1"/>
      <c r="C107" s="1"/>
      <c r="D107" s="1"/>
      <c r="E107" s="1"/>
      <c r="F107" s="1"/>
      <c r="G107" s="1"/>
      <c r="H107" s="1"/>
      <c r="I107" s="1"/>
      <c r="J107" s="4"/>
      <c r="K107" s="5"/>
      <c r="L107" s="5"/>
      <c r="M107" s="5"/>
      <c r="X107" s="2"/>
      <c r="Y107" s="1"/>
    </row>
    <row r="108" spans="1:25" s="3" customFormat="1" x14ac:dyDescent="0.2">
      <c r="A108" s="1"/>
      <c r="B108" s="1"/>
      <c r="C108" s="1"/>
      <c r="D108" s="1"/>
      <c r="E108" s="1"/>
      <c r="F108" s="1"/>
      <c r="G108" s="1"/>
      <c r="H108" s="1"/>
      <c r="I108" s="1"/>
      <c r="J108" s="4"/>
      <c r="K108" s="5"/>
      <c r="L108" s="5"/>
      <c r="M108" s="5"/>
      <c r="X108" s="2"/>
      <c r="Y108" s="1"/>
    </row>
    <row r="109" spans="1:25" s="3" customFormat="1" x14ac:dyDescent="0.2">
      <c r="A109" s="1"/>
      <c r="B109" s="1"/>
      <c r="C109" s="1"/>
      <c r="D109" s="1"/>
      <c r="E109" s="1"/>
      <c r="F109" s="1"/>
      <c r="G109" s="1"/>
      <c r="H109" s="1"/>
      <c r="I109" s="1"/>
      <c r="J109" s="4"/>
      <c r="K109" s="5"/>
      <c r="L109" s="5"/>
      <c r="M109" s="5"/>
      <c r="X109" s="2"/>
      <c r="Y109" s="1"/>
    </row>
    <row r="110" spans="1:25" s="3" customFormat="1" x14ac:dyDescent="0.2">
      <c r="A110" s="1"/>
      <c r="B110" s="1"/>
      <c r="C110" s="1"/>
      <c r="D110" s="1"/>
      <c r="E110" s="1"/>
      <c r="F110" s="1"/>
      <c r="G110" s="1"/>
      <c r="H110" s="1"/>
      <c r="I110" s="1"/>
      <c r="J110" s="4"/>
      <c r="K110" s="5"/>
      <c r="L110" s="5"/>
      <c r="M110" s="5"/>
      <c r="X110" s="2"/>
      <c r="Y110" s="1"/>
    </row>
    <row r="111" spans="1:25" s="3" customFormat="1" x14ac:dyDescent="0.2">
      <c r="A111" s="1"/>
      <c r="B111" s="1"/>
      <c r="C111" s="1"/>
      <c r="D111" s="1"/>
      <c r="E111" s="1"/>
      <c r="F111" s="1"/>
      <c r="G111" s="1"/>
      <c r="H111" s="1"/>
      <c r="I111" s="1"/>
      <c r="J111" s="4"/>
      <c r="K111" s="5"/>
      <c r="L111" s="5"/>
      <c r="M111" s="5"/>
      <c r="X111" s="2"/>
      <c r="Y111" s="1"/>
    </row>
    <row r="112" spans="1:25" s="3" customFormat="1" x14ac:dyDescent="0.2">
      <c r="A112" s="1"/>
      <c r="B112" s="1"/>
      <c r="C112" s="1"/>
      <c r="D112" s="1"/>
      <c r="E112" s="1"/>
      <c r="F112" s="1"/>
      <c r="G112" s="1"/>
      <c r="H112" s="1"/>
      <c r="I112" s="1"/>
      <c r="J112" s="4"/>
      <c r="K112" s="5"/>
      <c r="L112" s="5"/>
      <c r="M112" s="5"/>
      <c r="X112" s="2"/>
      <c r="Y112" s="1"/>
    </row>
  </sheetData>
  <sortState ref="F8:W25">
    <sortCondition ref="F8"/>
  </sortState>
  <mergeCells count="21">
    <mergeCell ref="A5:W5"/>
    <mergeCell ref="G6:G7"/>
    <mergeCell ref="H6:H7"/>
    <mergeCell ref="I6:I7"/>
    <mergeCell ref="O6:O7"/>
    <mergeCell ref="A6:A7"/>
    <mergeCell ref="B6:B7"/>
    <mergeCell ref="F6:F7"/>
    <mergeCell ref="C6:C7"/>
    <mergeCell ref="D6:D7"/>
    <mergeCell ref="E6:E7"/>
    <mergeCell ref="X6:X7"/>
    <mergeCell ref="J6:J7"/>
    <mergeCell ref="K6:K7"/>
    <mergeCell ref="L6:L7"/>
    <mergeCell ref="M6:M7"/>
    <mergeCell ref="N6:N7"/>
    <mergeCell ref="W6:W7"/>
    <mergeCell ref="P6:P7"/>
    <mergeCell ref="Q6:Q7"/>
    <mergeCell ref="T6:T7"/>
  </mergeCells>
  <printOptions horizontalCentered="1"/>
  <pageMargins left="0.78740157480314965" right="0.78740157480314965" top="0.6692913385826772" bottom="0.86614173228346458" header="0.27559055118110237" footer="0.39370078740157483"/>
  <pageSetup paperSize="9" scale="42" firstPageNumber="120" fitToHeight="3" orientation="landscape" useFirstPageNumber="1" r:id="rId1"/>
  <headerFooter alignWithMargins="0">
    <oddFooter>&amp;L&amp;"Arial,Kurzíva"Zastupitelstvo Olomouckého kraje 18-12-2017
6. - Rozpočet Olomouckého kraje 2018 - návrh rozpočtu
Příloha č. 5b) Projekty spolufinancované z evropských fondů a národních fondů&amp;R&amp;"Arial,Kurzíva"&amp;12Strana &amp;P (celkem 171)</oddFooter>
  </headerFooter>
  <rowBreaks count="2" manualBreakCount="2">
    <brk id="15" max="22" man="1"/>
    <brk id="21" max="2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T16"/>
  <sheetViews>
    <sheetView showGridLines="0" view="pageBreakPreview" zoomScale="80" zoomScaleNormal="70" zoomScaleSheetLayoutView="80" workbookViewId="0"/>
  </sheetViews>
  <sheetFormatPr defaultRowHeight="12.75" x14ac:dyDescent="0.2"/>
  <cols>
    <col min="1" max="1" width="9.140625" style="123"/>
    <col min="2" max="2" width="0" style="123" hidden="1" customWidth="1"/>
    <col min="3" max="5" width="9.140625" style="123" hidden="1" customWidth="1"/>
    <col min="6" max="6" width="9.140625" style="123" customWidth="1"/>
    <col min="7" max="7" width="9.140625" style="123" hidden="1" customWidth="1"/>
    <col min="8" max="8" width="54.140625" style="123" customWidth="1"/>
    <col min="9" max="9" width="18.42578125" style="123" customWidth="1"/>
    <col min="10" max="11" width="9.140625" style="123"/>
    <col min="12" max="14" width="14.7109375" style="123" customWidth="1"/>
    <col min="15" max="16" width="12.7109375" style="123" customWidth="1"/>
    <col min="17" max="18" width="16.7109375" style="123" customWidth="1"/>
    <col min="19" max="19" width="18" style="123" customWidth="1"/>
    <col min="20" max="20" width="16.7109375" style="123" customWidth="1"/>
    <col min="21" max="16384" width="9.140625" style="123"/>
  </cols>
  <sheetData>
    <row r="1" spans="1:20" ht="18" x14ac:dyDescent="0.25">
      <c r="A1" s="116" t="s">
        <v>193</v>
      </c>
      <c r="B1" s="117"/>
      <c r="C1" s="117"/>
      <c r="D1" s="117"/>
      <c r="E1" s="117"/>
      <c r="F1" s="117"/>
      <c r="G1" s="117"/>
      <c r="H1" s="118"/>
      <c r="I1" s="117"/>
      <c r="J1" s="119"/>
      <c r="K1" s="120"/>
      <c r="L1" s="121"/>
      <c r="M1" s="121"/>
      <c r="N1" s="120"/>
      <c r="O1" s="121"/>
      <c r="P1" s="121"/>
      <c r="Q1" s="121"/>
      <c r="R1" s="122"/>
      <c r="S1" s="122"/>
      <c r="T1" s="122"/>
    </row>
    <row r="2" spans="1:20" ht="15" x14ac:dyDescent="0.25">
      <c r="A2" s="253" t="s">
        <v>274</v>
      </c>
      <c r="B2" s="117"/>
      <c r="C2" s="260"/>
      <c r="D2" s="117"/>
      <c r="E2" s="117"/>
      <c r="F2" s="117"/>
      <c r="G2" s="117"/>
      <c r="H2" s="124" t="s">
        <v>194</v>
      </c>
      <c r="I2" s="173" t="s">
        <v>195</v>
      </c>
      <c r="J2" s="119"/>
      <c r="K2" s="120"/>
      <c r="L2" s="121"/>
      <c r="M2" s="121"/>
      <c r="N2" s="120"/>
      <c r="O2" s="121"/>
      <c r="P2" s="121"/>
      <c r="Q2" s="121"/>
      <c r="R2" s="125"/>
      <c r="S2" s="125"/>
      <c r="T2" s="125"/>
    </row>
    <row r="3" spans="1:20" ht="23.25" x14ac:dyDescent="0.35">
      <c r="A3" s="126"/>
      <c r="B3" s="117"/>
      <c r="D3" s="117"/>
      <c r="E3" s="117"/>
      <c r="F3" s="117"/>
      <c r="G3" s="117"/>
      <c r="H3" s="251" t="s">
        <v>20</v>
      </c>
      <c r="I3" s="118"/>
      <c r="J3" s="119"/>
      <c r="K3" s="120"/>
      <c r="L3" s="121"/>
      <c r="M3" s="121"/>
      <c r="N3" s="120"/>
      <c r="O3" s="121"/>
      <c r="P3" s="121"/>
      <c r="Q3" s="121"/>
      <c r="R3" s="125"/>
      <c r="S3" s="125"/>
      <c r="T3" s="125"/>
    </row>
    <row r="4" spans="1:20" ht="14.25" x14ac:dyDescent="0.2">
      <c r="A4" s="127"/>
      <c r="B4" s="127"/>
      <c r="C4" s="127"/>
      <c r="D4" s="127"/>
      <c r="E4" s="127"/>
      <c r="F4" s="127"/>
      <c r="G4" s="127"/>
      <c r="H4" s="128"/>
      <c r="I4" s="127"/>
      <c r="J4" s="119"/>
      <c r="K4" s="120"/>
      <c r="L4" s="129"/>
      <c r="M4" s="129"/>
      <c r="N4" s="120"/>
      <c r="O4" s="129"/>
      <c r="P4" s="129"/>
      <c r="Q4" s="129"/>
      <c r="R4" s="125"/>
      <c r="S4" s="125"/>
      <c r="T4" s="125" t="s">
        <v>72</v>
      </c>
    </row>
    <row r="5" spans="1:20" ht="23.25" x14ac:dyDescent="0.2">
      <c r="A5" s="358" t="s">
        <v>388</v>
      </c>
      <c r="B5" s="359"/>
      <c r="C5" s="359"/>
      <c r="D5" s="359"/>
      <c r="E5" s="359"/>
      <c r="F5" s="359"/>
      <c r="G5" s="359"/>
      <c r="H5" s="359"/>
      <c r="I5" s="359"/>
      <c r="J5" s="359"/>
      <c r="K5" s="359"/>
      <c r="L5" s="359"/>
      <c r="M5" s="359"/>
      <c r="N5" s="359"/>
      <c r="O5" s="359"/>
      <c r="P5" s="359"/>
      <c r="Q5" s="359"/>
      <c r="R5" s="359"/>
      <c r="S5" s="359"/>
      <c r="T5" s="359"/>
    </row>
    <row r="6" spans="1:20" ht="24" customHeight="1" x14ac:dyDescent="0.2">
      <c r="A6" s="403" t="s">
        <v>19</v>
      </c>
      <c r="B6" s="403" t="s">
        <v>18</v>
      </c>
      <c r="C6" s="402" t="s">
        <v>17</v>
      </c>
      <c r="D6" s="402" t="s">
        <v>16</v>
      </c>
      <c r="E6" s="402" t="s">
        <v>15</v>
      </c>
      <c r="F6" s="402" t="s">
        <v>253</v>
      </c>
      <c r="G6" s="402" t="s">
        <v>196</v>
      </c>
      <c r="H6" s="402" t="s">
        <v>14</v>
      </c>
      <c r="I6" s="401" t="s">
        <v>13</v>
      </c>
      <c r="J6" s="405" t="s">
        <v>12</v>
      </c>
      <c r="K6" s="401" t="s">
        <v>11</v>
      </c>
      <c r="L6" s="401" t="s">
        <v>10</v>
      </c>
      <c r="M6" s="406" t="s">
        <v>9</v>
      </c>
      <c r="N6" s="406" t="s">
        <v>8</v>
      </c>
      <c r="O6" s="401" t="s">
        <v>7</v>
      </c>
      <c r="P6" s="404" t="s">
        <v>155</v>
      </c>
      <c r="Q6" s="399" t="s">
        <v>5</v>
      </c>
      <c r="R6" s="354" t="s">
        <v>225</v>
      </c>
      <c r="S6" s="399" t="s">
        <v>431</v>
      </c>
      <c r="T6" s="404" t="s">
        <v>167</v>
      </c>
    </row>
    <row r="7" spans="1:20" ht="58.7" customHeight="1" x14ac:dyDescent="0.2">
      <c r="A7" s="403"/>
      <c r="B7" s="403"/>
      <c r="C7" s="402"/>
      <c r="D7" s="402"/>
      <c r="E7" s="402"/>
      <c r="F7" s="402"/>
      <c r="G7" s="402"/>
      <c r="H7" s="402"/>
      <c r="I7" s="401"/>
      <c r="J7" s="405"/>
      <c r="K7" s="401"/>
      <c r="L7" s="401"/>
      <c r="M7" s="407"/>
      <c r="N7" s="407"/>
      <c r="O7" s="401"/>
      <c r="P7" s="404"/>
      <c r="Q7" s="400"/>
      <c r="R7" s="355"/>
      <c r="S7" s="400"/>
      <c r="T7" s="404"/>
    </row>
    <row r="8" spans="1:20" ht="20.25" x14ac:dyDescent="0.2">
      <c r="A8" s="234" t="s">
        <v>3</v>
      </c>
      <c r="B8" s="235"/>
      <c r="C8" s="235"/>
      <c r="D8" s="235"/>
      <c r="E8" s="235"/>
      <c r="F8" s="235"/>
      <c r="G8" s="235"/>
      <c r="H8" s="235"/>
      <c r="I8" s="235"/>
      <c r="J8" s="235"/>
      <c r="K8" s="235"/>
      <c r="L8" s="130">
        <f>SUM(L9:L11)</f>
        <v>394000</v>
      </c>
      <c r="M8" s="130">
        <f>SUM(M9:M11)</f>
        <v>346535</v>
      </c>
      <c r="N8" s="130">
        <f>SUM(N9:N11)</f>
        <v>47465</v>
      </c>
      <c r="O8" s="130"/>
      <c r="P8" s="130">
        <f>SUM(P9:P11)</f>
        <v>87500</v>
      </c>
      <c r="Q8" s="131">
        <f>SUM(Q9:Q11)</f>
        <v>306500</v>
      </c>
      <c r="R8" s="131">
        <f>SUM(R9:R11)</f>
        <v>270035</v>
      </c>
      <c r="S8" s="131">
        <f>SUM(S9:S11)</f>
        <v>36465</v>
      </c>
      <c r="T8" s="130">
        <f>SUM(T9:T11)</f>
        <v>0</v>
      </c>
    </row>
    <row r="9" spans="1:20" ht="35.1" customHeight="1" x14ac:dyDescent="0.2">
      <c r="A9" s="132">
        <v>1</v>
      </c>
      <c r="B9" s="132" t="s">
        <v>29</v>
      </c>
      <c r="C9" s="133"/>
      <c r="D9" s="134"/>
      <c r="E9" s="134"/>
      <c r="F9" s="134">
        <v>63</v>
      </c>
      <c r="G9" s="134"/>
      <c r="H9" s="135" t="s">
        <v>197</v>
      </c>
      <c r="I9" s="136"/>
      <c r="J9" s="134"/>
      <c r="K9" s="134"/>
      <c r="L9" s="137">
        <v>175000</v>
      </c>
      <c r="M9" s="137">
        <v>153000</v>
      </c>
      <c r="N9" s="137">
        <v>22000</v>
      </c>
      <c r="O9" s="138" t="s">
        <v>22</v>
      </c>
      <c r="P9" s="139">
        <v>87500</v>
      </c>
      <c r="Q9" s="140">
        <v>87500</v>
      </c>
      <c r="R9" s="139">
        <v>76500</v>
      </c>
      <c r="S9" s="141">
        <v>11000</v>
      </c>
      <c r="T9" s="141">
        <v>0</v>
      </c>
    </row>
    <row r="10" spans="1:20" ht="35.1" customHeight="1" x14ac:dyDescent="0.2">
      <c r="A10" s="132">
        <v>2</v>
      </c>
      <c r="B10" s="142" t="s">
        <v>26</v>
      </c>
      <c r="C10" s="133"/>
      <c r="D10" s="134"/>
      <c r="E10" s="134"/>
      <c r="F10" s="134">
        <v>63</v>
      </c>
      <c r="G10" s="134"/>
      <c r="H10" s="135" t="s">
        <v>198</v>
      </c>
      <c r="I10" s="136"/>
      <c r="J10" s="143"/>
      <c r="K10" s="143"/>
      <c r="L10" s="137">
        <v>181900</v>
      </c>
      <c r="M10" s="137">
        <v>162000</v>
      </c>
      <c r="N10" s="137">
        <v>19900</v>
      </c>
      <c r="O10" s="138">
        <v>2018</v>
      </c>
      <c r="P10" s="139">
        <v>0</v>
      </c>
      <c r="Q10" s="140">
        <v>181900</v>
      </c>
      <c r="R10" s="139">
        <v>162000</v>
      </c>
      <c r="S10" s="141">
        <v>19900</v>
      </c>
      <c r="T10" s="141">
        <v>0</v>
      </c>
    </row>
    <row r="11" spans="1:20" ht="35.1" customHeight="1" x14ac:dyDescent="0.2">
      <c r="A11" s="132">
        <v>3</v>
      </c>
      <c r="B11" s="144" t="s">
        <v>29</v>
      </c>
      <c r="C11" s="133"/>
      <c r="D11" s="134"/>
      <c r="E11" s="134"/>
      <c r="F11" s="134">
        <v>63</v>
      </c>
      <c r="G11" s="134"/>
      <c r="H11" s="145" t="s">
        <v>199</v>
      </c>
      <c r="I11" s="136"/>
      <c r="J11" s="143"/>
      <c r="K11" s="143"/>
      <c r="L11" s="137">
        <v>37100</v>
      </c>
      <c r="M11" s="137">
        <v>31535</v>
      </c>
      <c r="N11" s="137">
        <v>5565</v>
      </c>
      <c r="O11" s="138">
        <v>2018</v>
      </c>
      <c r="P11" s="139">
        <v>0</v>
      </c>
      <c r="Q11" s="140">
        <v>37100</v>
      </c>
      <c r="R11" s="139">
        <v>31535</v>
      </c>
      <c r="S11" s="141">
        <v>5565</v>
      </c>
      <c r="T11" s="141">
        <v>0</v>
      </c>
    </row>
    <row r="12" spans="1:20" ht="23.25" x14ac:dyDescent="0.2">
      <c r="A12" s="146" t="s">
        <v>407</v>
      </c>
      <c r="B12" s="147"/>
      <c r="C12" s="147"/>
      <c r="D12" s="147"/>
      <c r="E12" s="147"/>
      <c r="F12" s="147"/>
      <c r="G12" s="147"/>
      <c r="H12" s="147"/>
      <c r="I12" s="147"/>
      <c r="J12" s="147"/>
      <c r="K12" s="147"/>
      <c r="L12" s="23">
        <f>SUM(L9:L11)</f>
        <v>394000</v>
      </c>
      <c r="M12" s="23">
        <f>SUM(M9:M11)</f>
        <v>346535</v>
      </c>
      <c r="N12" s="23">
        <f>SUM(N9:N11)</f>
        <v>47465</v>
      </c>
      <c r="O12" s="23"/>
      <c r="P12" s="23">
        <f>SUM(P9:P11)</f>
        <v>87500</v>
      </c>
      <c r="Q12" s="23">
        <f>SUM(Q9:Q11)</f>
        <v>306500</v>
      </c>
      <c r="R12" s="23">
        <f>SUM(R9:R11)</f>
        <v>270035</v>
      </c>
      <c r="S12" s="23">
        <f>SUM(S9:S11)</f>
        <v>36465</v>
      </c>
      <c r="T12" s="23">
        <f>SUM(T9:T11)</f>
        <v>0</v>
      </c>
    </row>
    <row r="13" spans="1:20" x14ac:dyDescent="0.2">
      <c r="A13" s="148"/>
      <c r="B13" s="148"/>
      <c r="C13" s="148"/>
      <c r="D13" s="148"/>
      <c r="E13" s="148"/>
      <c r="F13" s="148"/>
      <c r="G13" s="148"/>
      <c r="H13" s="149"/>
      <c r="I13" s="148"/>
      <c r="J13" s="150"/>
      <c r="K13" s="151"/>
      <c r="L13" s="152"/>
      <c r="M13" s="152"/>
      <c r="N13" s="152"/>
      <c r="O13" s="153"/>
      <c r="P13" s="153"/>
      <c r="Q13" s="154"/>
      <c r="R13" s="154"/>
      <c r="S13" s="154"/>
      <c r="T13" s="154"/>
    </row>
    <row r="14" spans="1:20" x14ac:dyDescent="0.2">
      <c r="A14" s="148"/>
      <c r="B14" s="148"/>
      <c r="C14" s="148"/>
      <c r="D14" s="148"/>
      <c r="E14" s="148"/>
      <c r="F14" s="148"/>
      <c r="G14" s="148"/>
      <c r="H14" s="148"/>
      <c r="I14" s="148"/>
      <c r="J14" s="155"/>
      <c r="K14" s="156"/>
      <c r="L14" s="157"/>
      <c r="M14" s="157"/>
      <c r="N14" s="157"/>
      <c r="O14" s="154"/>
      <c r="P14" s="154"/>
      <c r="Q14" s="154"/>
      <c r="R14" s="154"/>
      <c r="S14" s="154"/>
      <c r="T14" s="154"/>
    </row>
    <row r="15" spans="1:20" x14ac:dyDescent="0.2">
      <c r="A15" s="148"/>
      <c r="B15" s="148"/>
      <c r="C15" s="148"/>
      <c r="D15" s="148"/>
      <c r="E15" s="148"/>
      <c r="F15" s="148"/>
      <c r="G15" s="148"/>
      <c r="H15" s="148"/>
      <c r="I15" s="148"/>
      <c r="J15" s="155"/>
      <c r="K15" s="156"/>
      <c r="L15" s="157"/>
      <c r="M15" s="157"/>
      <c r="N15" s="157"/>
      <c r="O15" s="154"/>
      <c r="P15" s="154"/>
      <c r="Q15" s="154"/>
      <c r="R15" s="154"/>
      <c r="S15" s="154"/>
      <c r="T15" s="154"/>
    </row>
    <row r="16" spans="1:20" ht="15" x14ac:dyDescent="0.2">
      <c r="A16" s="158"/>
      <c r="B16" s="158"/>
      <c r="C16" s="158"/>
      <c r="D16" s="159"/>
      <c r="E16" s="158"/>
      <c r="F16" s="158"/>
      <c r="G16" s="158"/>
      <c r="H16" s="158"/>
      <c r="I16" s="158"/>
      <c r="J16" s="160"/>
      <c r="K16" s="161"/>
      <c r="L16" s="162"/>
      <c r="M16" s="162"/>
      <c r="N16" s="162"/>
      <c r="O16" s="163"/>
      <c r="P16" s="163"/>
      <c r="Q16" s="163"/>
      <c r="R16" s="163"/>
      <c r="S16" s="163"/>
      <c r="T16" s="163"/>
    </row>
  </sheetData>
  <mergeCells count="21">
    <mergeCell ref="J6:J7"/>
    <mergeCell ref="K6:K7"/>
    <mergeCell ref="L6:L7"/>
    <mergeCell ref="M6:M7"/>
    <mergeCell ref="N6:N7"/>
    <mergeCell ref="S6:S7"/>
    <mergeCell ref="O6:O7"/>
    <mergeCell ref="F6:F7"/>
    <mergeCell ref="A5:T5"/>
    <mergeCell ref="A6:A7"/>
    <mergeCell ref="B6:B7"/>
    <mergeCell ref="C6:C7"/>
    <mergeCell ref="D6:D7"/>
    <mergeCell ref="E6:E7"/>
    <mergeCell ref="G6:G7"/>
    <mergeCell ref="H6:H7"/>
    <mergeCell ref="I6:I7"/>
    <mergeCell ref="P6:P7"/>
    <mergeCell ref="T6:T7"/>
    <mergeCell ref="Q6:Q7"/>
    <mergeCell ref="R6:R7"/>
  </mergeCells>
  <pageMargins left="0.70866141732283472" right="0.70866141732283472" top="0.78740157480314965" bottom="0.78740157480314965" header="0.31496062992125984" footer="0.31496062992125984"/>
  <pageSetup paperSize="9" scale="54" firstPageNumber="123" orientation="landscape" useFirstPageNumber="1" r:id="rId1"/>
  <headerFooter>
    <oddFooter>&amp;L&amp;"Arial,Kurzíva"Zastupitelstvo Olomouckého kraje 18-12-2017
6. - Rozpočet Olomouckého kraje 2018 - návrh rozpočtu
Příloha č. 5b) Projekty spolufinancované z evropských fondů a národních fondů&amp;R&amp;"Arial,Kurzíva"Strana &amp;P (celkem 171)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Y81"/>
  <sheetViews>
    <sheetView showGridLines="0" view="pageBreakPreview" zoomScale="80" zoomScaleNormal="70" zoomScaleSheetLayoutView="80" workbookViewId="0"/>
  </sheetViews>
  <sheetFormatPr defaultColWidth="9.140625" defaultRowHeight="12.75" outlineLevelCol="1" x14ac:dyDescent="0.2"/>
  <cols>
    <col min="1" max="1" width="5.42578125" style="1" customWidth="1"/>
    <col min="2" max="2" width="5.7109375" style="1" hidden="1" customWidth="1"/>
    <col min="3" max="3" width="7.7109375" style="1" hidden="1" customWidth="1" outlineLevel="1"/>
    <col min="4" max="4" width="7.28515625" style="1" hidden="1" customWidth="1" outlineLevel="1"/>
    <col min="5" max="5" width="7.28515625" style="1" customWidth="1" outlineLevel="1"/>
    <col min="6" max="6" width="17.7109375" style="1" hidden="1" customWidth="1" outlineLevel="1"/>
    <col min="7" max="7" width="41.42578125" style="1" customWidth="1" collapsed="1"/>
    <col min="8" max="8" width="60.42578125" style="1" customWidth="1"/>
    <col min="9" max="9" width="7.140625" style="1" customWidth="1"/>
    <col min="10" max="10" width="14.7109375" style="4" customWidth="1"/>
    <col min="11" max="11" width="14.42578125" style="3" customWidth="1"/>
    <col min="12" max="12" width="15.140625" style="3" customWidth="1"/>
    <col min="13" max="13" width="13.5703125" style="3" customWidth="1"/>
    <col min="14" max="14" width="13.7109375" style="3" customWidth="1"/>
    <col min="15" max="15" width="12.42578125" style="3" customWidth="1"/>
    <col min="16" max="16" width="14.85546875" style="3" customWidth="1"/>
    <col min="17" max="17" width="17.140625" style="3" customWidth="1"/>
    <col min="18" max="19" width="14.85546875" style="3" hidden="1" customWidth="1"/>
    <col min="20" max="20" width="14.85546875" style="3" customWidth="1"/>
    <col min="21" max="21" width="14.7109375" style="3" hidden="1" customWidth="1"/>
    <col min="22" max="22" width="14.85546875" style="3" hidden="1" customWidth="1"/>
    <col min="23" max="23" width="14.42578125" style="3" customWidth="1"/>
    <col min="24" max="24" width="22.7109375" style="2" customWidth="1"/>
    <col min="25" max="16384" width="9.140625" style="1"/>
  </cols>
  <sheetData>
    <row r="1" spans="1:25" ht="18" x14ac:dyDescent="0.25">
      <c r="A1" s="164" t="s">
        <v>321</v>
      </c>
      <c r="B1" s="165"/>
      <c r="C1" s="165"/>
      <c r="D1" s="165"/>
      <c r="E1" s="165"/>
      <c r="F1" s="166"/>
      <c r="G1" s="167"/>
      <c r="H1" s="168"/>
      <c r="I1" s="165"/>
      <c r="K1" s="169"/>
      <c r="N1" s="170"/>
      <c r="O1" s="170"/>
      <c r="Q1" s="170"/>
      <c r="R1" s="170"/>
      <c r="S1" s="170"/>
      <c r="T1" s="38"/>
      <c r="U1" s="35"/>
      <c r="V1" s="1"/>
      <c r="W1" s="1"/>
      <c r="X1" s="1"/>
    </row>
    <row r="2" spans="1:25" ht="15.75" x14ac:dyDescent="0.25">
      <c r="A2" s="253" t="s">
        <v>274</v>
      </c>
      <c r="B2" s="117"/>
      <c r="D2" s="117"/>
      <c r="E2" s="171"/>
      <c r="F2" s="172"/>
      <c r="G2" s="253" t="s">
        <v>21</v>
      </c>
      <c r="H2" s="173" t="s">
        <v>322</v>
      </c>
      <c r="I2" s="175"/>
      <c r="K2" s="169"/>
      <c r="N2" s="37"/>
      <c r="O2" s="37"/>
      <c r="Q2" s="37"/>
      <c r="R2" s="37"/>
      <c r="S2" s="37"/>
      <c r="T2" s="36"/>
      <c r="U2" s="35"/>
      <c r="V2" s="1"/>
      <c r="W2" s="1"/>
      <c r="X2" s="1"/>
    </row>
    <row r="3" spans="1:25" ht="23.25" x14ac:dyDescent="0.35">
      <c r="A3" s="126"/>
      <c r="B3" s="117"/>
      <c r="D3" s="117"/>
      <c r="E3" s="171"/>
      <c r="F3" s="172"/>
      <c r="G3" s="251" t="s">
        <v>20</v>
      </c>
      <c r="H3" s="174"/>
      <c r="I3" s="175"/>
      <c r="K3" s="169"/>
      <c r="N3" s="37"/>
      <c r="O3" s="37"/>
      <c r="Q3" s="37"/>
      <c r="R3" s="37"/>
      <c r="S3" s="37"/>
      <c r="T3" s="36"/>
      <c r="U3" s="35"/>
      <c r="V3" s="1"/>
      <c r="W3" s="1"/>
      <c r="X3" s="1"/>
    </row>
    <row r="4" spans="1:25" ht="17.25" customHeight="1" x14ac:dyDescent="0.2">
      <c r="A4" s="89"/>
      <c r="B4" s="89"/>
      <c r="C4" s="89"/>
      <c r="D4" s="89"/>
      <c r="E4" s="89"/>
      <c r="F4" s="89"/>
      <c r="G4" s="89"/>
      <c r="H4" s="89"/>
      <c r="I4" s="89"/>
      <c r="J4" s="89"/>
      <c r="K4" s="90"/>
      <c r="L4" s="89"/>
      <c r="M4" s="90"/>
      <c r="N4" s="89"/>
      <c r="O4" s="89"/>
      <c r="P4" s="89"/>
      <c r="Q4" s="89"/>
      <c r="R4" s="89"/>
      <c r="S4" s="89"/>
      <c r="T4" s="89"/>
      <c r="U4" s="89"/>
      <c r="V4" s="91"/>
      <c r="W4" s="91" t="s">
        <v>72</v>
      </c>
      <c r="X4" s="36"/>
      <c r="Y4" s="35"/>
    </row>
    <row r="5" spans="1:25" ht="25.5" customHeight="1" x14ac:dyDescent="0.2">
      <c r="A5" s="358" t="s">
        <v>389</v>
      </c>
      <c r="B5" s="359"/>
      <c r="C5" s="359"/>
      <c r="D5" s="359"/>
      <c r="E5" s="359"/>
      <c r="F5" s="359"/>
      <c r="G5" s="359"/>
      <c r="H5" s="359"/>
      <c r="I5" s="359"/>
      <c r="J5" s="359"/>
      <c r="K5" s="359"/>
      <c r="L5" s="359"/>
      <c r="M5" s="359"/>
      <c r="N5" s="359"/>
      <c r="O5" s="359"/>
      <c r="P5" s="359"/>
      <c r="Q5" s="359"/>
      <c r="R5" s="359"/>
      <c r="S5" s="359"/>
      <c r="T5" s="359"/>
      <c r="U5" s="359"/>
      <c r="V5" s="358"/>
      <c r="W5" s="359"/>
      <c r="X5" s="34"/>
    </row>
    <row r="6" spans="1:25" ht="25.5" customHeight="1" x14ac:dyDescent="0.2">
      <c r="A6" s="360" t="s">
        <v>19</v>
      </c>
      <c r="B6" s="360" t="s">
        <v>18</v>
      </c>
      <c r="C6" s="361" t="s">
        <v>16</v>
      </c>
      <c r="D6" s="361" t="s">
        <v>15</v>
      </c>
      <c r="E6" s="362" t="s">
        <v>253</v>
      </c>
      <c r="F6" s="361" t="s">
        <v>17</v>
      </c>
      <c r="G6" s="361" t="s">
        <v>14</v>
      </c>
      <c r="H6" s="350" t="s">
        <v>13</v>
      </c>
      <c r="I6" s="364" t="s">
        <v>12</v>
      </c>
      <c r="J6" s="350" t="s">
        <v>11</v>
      </c>
      <c r="K6" s="350" t="s">
        <v>10</v>
      </c>
      <c r="L6" s="351" t="s">
        <v>9</v>
      </c>
      <c r="M6" s="351" t="s">
        <v>8</v>
      </c>
      <c r="N6" s="350" t="s">
        <v>7</v>
      </c>
      <c r="O6" s="353" t="s">
        <v>155</v>
      </c>
      <c r="P6" s="354" t="s">
        <v>5</v>
      </c>
      <c r="Q6" s="354" t="s">
        <v>225</v>
      </c>
      <c r="R6" s="334"/>
      <c r="S6" s="334"/>
      <c r="T6" s="354" t="s">
        <v>431</v>
      </c>
      <c r="U6" s="332"/>
      <c r="V6" s="333"/>
      <c r="W6" s="353" t="s">
        <v>167</v>
      </c>
      <c r="X6" s="395" t="s">
        <v>6</v>
      </c>
    </row>
    <row r="7" spans="1:25" ht="58.7" customHeight="1" x14ac:dyDescent="0.2">
      <c r="A7" s="360"/>
      <c r="B7" s="360"/>
      <c r="C7" s="361"/>
      <c r="D7" s="361"/>
      <c r="E7" s="363"/>
      <c r="F7" s="361"/>
      <c r="G7" s="361"/>
      <c r="H7" s="350"/>
      <c r="I7" s="364"/>
      <c r="J7" s="350"/>
      <c r="K7" s="350"/>
      <c r="L7" s="352"/>
      <c r="M7" s="352"/>
      <c r="N7" s="350"/>
      <c r="O7" s="353"/>
      <c r="P7" s="355"/>
      <c r="Q7" s="355"/>
      <c r="R7" s="224" t="s">
        <v>163</v>
      </c>
      <c r="S7" s="224" t="s">
        <v>164</v>
      </c>
      <c r="T7" s="355"/>
      <c r="U7" s="335" t="s">
        <v>165</v>
      </c>
      <c r="V7" s="224" t="s">
        <v>166</v>
      </c>
      <c r="W7" s="353"/>
      <c r="X7" s="395"/>
    </row>
    <row r="8" spans="1:25" s="30" customFormat="1" ht="25.5" customHeight="1" x14ac:dyDescent="0.3">
      <c r="A8" s="85" t="s">
        <v>3</v>
      </c>
      <c r="B8" s="86"/>
      <c r="C8" s="86"/>
      <c r="D8" s="86"/>
      <c r="E8" s="102"/>
      <c r="F8" s="86"/>
      <c r="G8" s="86"/>
      <c r="H8" s="86"/>
      <c r="I8" s="86"/>
      <c r="J8" s="86"/>
      <c r="K8" s="92">
        <f>SUM(K9:K12)</f>
        <v>266900</v>
      </c>
      <c r="L8" s="92">
        <f>SUM(L9:L12)</f>
        <v>216075</v>
      </c>
      <c r="M8" s="92">
        <f>SUM(M9:M12)</f>
        <v>50825</v>
      </c>
      <c r="N8" s="92"/>
      <c r="O8" s="92">
        <f>SUM(O9:O12)</f>
        <v>51784</v>
      </c>
      <c r="P8" s="92">
        <f>SUM(P9:P12)</f>
        <v>173877</v>
      </c>
      <c r="Q8" s="92">
        <f>SUM(Q9:Q12)</f>
        <v>148202</v>
      </c>
      <c r="R8" s="92">
        <f t="shared" ref="R8:V8" si="0">SUM(R9:R12)</f>
        <v>140382</v>
      </c>
      <c r="S8" s="92">
        <f t="shared" si="0"/>
        <v>7820</v>
      </c>
      <c r="T8" s="92">
        <f>SUM(T9:T12)</f>
        <v>25675</v>
      </c>
      <c r="U8" s="92">
        <f t="shared" si="0"/>
        <v>16467</v>
      </c>
      <c r="V8" s="92">
        <f t="shared" si="0"/>
        <v>9208</v>
      </c>
      <c r="W8" s="92">
        <f>SUM(W9:W12)</f>
        <v>41239</v>
      </c>
      <c r="X8" s="31"/>
    </row>
    <row r="9" spans="1:25" s="26" customFormat="1" ht="66.75" customHeight="1" x14ac:dyDescent="0.2">
      <c r="A9" s="25">
        <v>1</v>
      </c>
      <c r="B9" s="25" t="s">
        <v>26</v>
      </c>
      <c r="C9" s="25">
        <v>3315</v>
      </c>
      <c r="D9" s="25">
        <v>6121</v>
      </c>
      <c r="E9" s="222">
        <v>61</v>
      </c>
      <c r="F9" s="47">
        <v>60003100768</v>
      </c>
      <c r="G9" s="43" t="s">
        <v>25</v>
      </c>
      <c r="H9" s="82" t="s">
        <v>24</v>
      </c>
      <c r="I9" s="45" t="s">
        <v>23</v>
      </c>
      <c r="J9" s="45" t="s">
        <v>2</v>
      </c>
      <c r="K9" s="50">
        <v>76316</v>
      </c>
      <c r="L9" s="50">
        <v>56076</v>
      </c>
      <c r="M9" s="50">
        <f>K9-L9</f>
        <v>20240</v>
      </c>
      <c r="N9" s="48" t="s">
        <v>89</v>
      </c>
      <c r="O9" s="40">
        <v>12047</v>
      </c>
      <c r="P9" s="41">
        <f>Q9+T9</f>
        <v>35660</v>
      </c>
      <c r="Q9" s="310">
        <f>R9+S9</f>
        <v>31914</v>
      </c>
      <c r="R9" s="310">
        <v>30141</v>
      </c>
      <c r="S9" s="310">
        <v>1773</v>
      </c>
      <c r="T9" s="310">
        <f>U9+V9</f>
        <v>3746</v>
      </c>
      <c r="U9" s="40">
        <v>3546</v>
      </c>
      <c r="V9" s="39">
        <v>200</v>
      </c>
      <c r="W9" s="39">
        <f>K9-O9-P9</f>
        <v>28609</v>
      </c>
      <c r="X9" s="53"/>
    </row>
    <row r="10" spans="1:25" ht="165" customHeight="1" x14ac:dyDescent="0.2">
      <c r="A10" s="25">
        <v>2</v>
      </c>
      <c r="B10" s="25" t="s">
        <v>26</v>
      </c>
      <c r="C10" s="25">
        <v>3314</v>
      </c>
      <c r="D10" s="25">
        <v>6121</v>
      </c>
      <c r="E10" s="222">
        <v>61</v>
      </c>
      <c r="F10" s="47">
        <v>60003101011</v>
      </c>
      <c r="G10" s="49" t="s">
        <v>52</v>
      </c>
      <c r="H10" s="81" t="s">
        <v>51</v>
      </c>
      <c r="I10" s="45"/>
      <c r="J10" s="45" t="s">
        <v>55</v>
      </c>
      <c r="K10" s="42">
        <v>121455</v>
      </c>
      <c r="L10" s="42">
        <v>105210</v>
      </c>
      <c r="M10" s="42">
        <f>K10-L10</f>
        <v>16245</v>
      </c>
      <c r="N10" s="48" t="s">
        <v>89</v>
      </c>
      <c r="O10" s="40">
        <v>30390</v>
      </c>
      <c r="P10" s="41">
        <f t="shared" ref="P10:P14" si="1">Q10+T10</f>
        <v>87065</v>
      </c>
      <c r="Q10" s="310">
        <f t="shared" ref="Q10:Q14" si="2">R10+S10</f>
        <v>74473</v>
      </c>
      <c r="R10" s="310">
        <v>70749</v>
      </c>
      <c r="S10" s="310">
        <v>3724</v>
      </c>
      <c r="T10" s="310">
        <f t="shared" ref="T10:T14" si="3">U10+V10</f>
        <v>12592</v>
      </c>
      <c r="U10" s="40">
        <v>8275</v>
      </c>
      <c r="V10" s="39">
        <v>4317</v>
      </c>
      <c r="W10" s="39">
        <f>K10-O10-P10</f>
        <v>4000</v>
      </c>
      <c r="X10" s="53"/>
    </row>
    <row r="11" spans="1:25" ht="113.25" customHeight="1" x14ac:dyDescent="0.2">
      <c r="A11" s="25">
        <v>3</v>
      </c>
      <c r="B11" s="25" t="s">
        <v>26</v>
      </c>
      <c r="C11" s="25">
        <v>3315</v>
      </c>
      <c r="D11" s="25">
        <v>6121</v>
      </c>
      <c r="E11" s="222">
        <v>61</v>
      </c>
      <c r="F11" s="47">
        <v>60003101080</v>
      </c>
      <c r="G11" s="46" t="s">
        <v>28</v>
      </c>
      <c r="H11" s="81" t="s">
        <v>27</v>
      </c>
      <c r="I11" s="45" t="s">
        <v>23</v>
      </c>
      <c r="J11" s="45" t="s">
        <v>2</v>
      </c>
      <c r="K11" s="42">
        <f>48902+460+4235</f>
        <v>53597</v>
      </c>
      <c r="L11" s="42">
        <f>38543+2267</f>
        <v>40810</v>
      </c>
      <c r="M11" s="42">
        <f>K11-L11</f>
        <v>12787</v>
      </c>
      <c r="N11" s="48" t="s">
        <v>22</v>
      </c>
      <c r="O11" s="40">
        <f>460+8355</f>
        <v>8815</v>
      </c>
      <c r="P11" s="41">
        <f t="shared" si="1"/>
        <v>41152</v>
      </c>
      <c r="Q11" s="310">
        <f t="shared" si="2"/>
        <v>32815</v>
      </c>
      <c r="R11" s="310">
        <v>30992</v>
      </c>
      <c r="S11" s="310">
        <v>1823</v>
      </c>
      <c r="T11" s="310">
        <f t="shared" si="3"/>
        <v>8337</v>
      </c>
      <c r="U11" s="40">
        <v>3646</v>
      </c>
      <c r="V11" s="39">
        <f>408+48+4235</f>
        <v>4691</v>
      </c>
      <c r="W11" s="39">
        <f>K11-O11-P11</f>
        <v>3630</v>
      </c>
      <c r="X11" s="53"/>
    </row>
    <row r="12" spans="1:25" ht="113.25" customHeight="1" x14ac:dyDescent="0.2">
      <c r="A12" s="306">
        <v>4</v>
      </c>
      <c r="B12" s="306" t="s">
        <v>61</v>
      </c>
      <c r="C12" s="306">
        <v>3315</v>
      </c>
      <c r="D12" s="306">
        <v>6121</v>
      </c>
      <c r="E12" s="306">
        <v>61</v>
      </c>
      <c r="F12" s="307">
        <v>60003101187</v>
      </c>
      <c r="G12" s="46" t="s">
        <v>374</v>
      </c>
      <c r="H12" s="308" t="s">
        <v>375</v>
      </c>
      <c r="I12" s="45" t="s">
        <v>23</v>
      </c>
      <c r="J12" s="45" t="s">
        <v>2</v>
      </c>
      <c r="K12" s="300">
        <v>15532</v>
      </c>
      <c r="L12" s="300">
        <v>13979</v>
      </c>
      <c r="M12" s="300">
        <f>K12-L12</f>
        <v>1553</v>
      </c>
      <c r="N12" s="48" t="s">
        <v>138</v>
      </c>
      <c r="O12" s="40">
        <v>532</v>
      </c>
      <c r="P12" s="303">
        <f t="shared" si="1"/>
        <v>10000</v>
      </c>
      <c r="Q12" s="310">
        <f t="shared" si="2"/>
        <v>9000</v>
      </c>
      <c r="R12" s="310">
        <v>8500</v>
      </c>
      <c r="S12" s="310">
        <v>500</v>
      </c>
      <c r="T12" s="310">
        <f t="shared" si="3"/>
        <v>1000</v>
      </c>
      <c r="U12" s="40">
        <v>1000</v>
      </c>
      <c r="V12" s="304"/>
      <c r="W12" s="304">
        <f>K12-O12-P12</f>
        <v>5000</v>
      </c>
      <c r="X12" s="53"/>
    </row>
    <row r="13" spans="1:25" s="30" customFormat="1" ht="25.5" customHeight="1" x14ac:dyDescent="0.3">
      <c r="A13" s="103" t="s">
        <v>168</v>
      </c>
      <c r="B13" s="104"/>
      <c r="C13" s="104"/>
      <c r="D13" s="104"/>
      <c r="E13" s="104"/>
      <c r="F13" s="104"/>
      <c r="G13" s="104"/>
      <c r="H13" s="104"/>
      <c r="I13" s="104"/>
      <c r="J13" s="95"/>
      <c r="K13" s="95">
        <f>SUM(K14:K14)</f>
        <v>53600</v>
      </c>
      <c r="L13" s="95">
        <f>SUM(L14:L14)</f>
        <v>48240</v>
      </c>
      <c r="M13" s="95">
        <f>SUM(M14:M14)</f>
        <v>5360</v>
      </c>
      <c r="N13" s="95"/>
      <c r="O13" s="95">
        <f>SUM(O14:O14)</f>
        <v>4</v>
      </c>
      <c r="P13" s="95">
        <f>SUM(P14:P14)</f>
        <v>2200</v>
      </c>
      <c r="Q13" s="95">
        <f>SUM(Q14:Q14)</f>
        <v>0</v>
      </c>
      <c r="R13" s="95">
        <f t="shared" ref="R13:V13" si="4">SUM(R14:R14)</f>
        <v>0</v>
      </c>
      <c r="S13" s="95">
        <f t="shared" si="4"/>
        <v>0</v>
      </c>
      <c r="T13" s="95">
        <f>SUM(T14:T14)</f>
        <v>2200</v>
      </c>
      <c r="U13" s="95">
        <f t="shared" si="4"/>
        <v>2200</v>
      </c>
      <c r="V13" s="95">
        <f t="shared" si="4"/>
        <v>0</v>
      </c>
      <c r="W13" s="95">
        <f>SUM(W14:W14)</f>
        <v>51396</v>
      </c>
      <c r="X13" s="108"/>
    </row>
    <row r="14" spans="1:25" ht="75" x14ac:dyDescent="0.2">
      <c r="A14" s="25">
        <v>1</v>
      </c>
      <c r="B14" s="25" t="s">
        <v>26</v>
      </c>
      <c r="C14" s="25">
        <v>3315</v>
      </c>
      <c r="D14" s="25">
        <v>6121</v>
      </c>
      <c r="E14" s="222">
        <v>61</v>
      </c>
      <c r="F14" s="47">
        <v>60003101242</v>
      </c>
      <c r="G14" s="46" t="s">
        <v>154</v>
      </c>
      <c r="H14" s="81" t="s">
        <v>186</v>
      </c>
      <c r="I14" s="45"/>
      <c r="J14" s="45" t="s">
        <v>95</v>
      </c>
      <c r="K14" s="42">
        <v>53600</v>
      </c>
      <c r="L14" s="42">
        <v>48240</v>
      </c>
      <c r="M14" s="42">
        <v>5360</v>
      </c>
      <c r="N14" s="48">
        <v>2019</v>
      </c>
      <c r="O14" s="40">
        <v>4</v>
      </c>
      <c r="P14" s="41">
        <f t="shared" si="1"/>
        <v>2200</v>
      </c>
      <c r="Q14" s="310">
        <f t="shared" si="2"/>
        <v>0</v>
      </c>
      <c r="R14" s="310"/>
      <c r="S14" s="310"/>
      <c r="T14" s="310">
        <f t="shared" si="3"/>
        <v>2200</v>
      </c>
      <c r="U14" s="40">
        <v>2200</v>
      </c>
      <c r="V14" s="39"/>
      <c r="W14" s="39">
        <f>K14-O14-P14</f>
        <v>51396</v>
      </c>
      <c r="X14" s="53"/>
    </row>
    <row r="15" spans="1:25" ht="35.25" customHeight="1" x14ac:dyDescent="0.2">
      <c r="A15" s="87" t="s">
        <v>408</v>
      </c>
      <c r="B15" s="88"/>
      <c r="C15" s="88"/>
      <c r="D15" s="88"/>
      <c r="E15" s="220"/>
      <c r="F15" s="88"/>
      <c r="G15" s="88"/>
      <c r="H15" s="88"/>
      <c r="I15" s="88"/>
      <c r="J15" s="88"/>
      <c r="K15" s="23">
        <f>K8+K13</f>
        <v>320500</v>
      </c>
      <c r="L15" s="23">
        <f t="shared" ref="L15:W15" si="5">L8+L13</f>
        <v>264315</v>
      </c>
      <c r="M15" s="23">
        <f t="shared" si="5"/>
        <v>56185</v>
      </c>
      <c r="N15" s="23"/>
      <c r="O15" s="23">
        <f t="shared" si="5"/>
        <v>51788</v>
      </c>
      <c r="P15" s="23">
        <f t="shared" si="5"/>
        <v>176077</v>
      </c>
      <c r="Q15" s="23">
        <f t="shared" si="5"/>
        <v>148202</v>
      </c>
      <c r="R15" s="23">
        <f t="shared" si="5"/>
        <v>140382</v>
      </c>
      <c r="S15" s="23">
        <f t="shared" si="5"/>
        <v>7820</v>
      </c>
      <c r="T15" s="23">
        <f t="shared" si="5"/>
        <v>27875</v>
      </c>
      <c r="U15" s="23">
        <f t="shared" si="5"/>
        <v>18667</v>
      </c>
      <c r="V15" s="23">
        <f t="shared" si="5"/>
        <v>9208</v>
      </c>
      <c r="W15" s="23">
        <f t="shared" si="5"/>
        <v>92635</v>
      </c>
      <c r="X15" s="21"/>
    </row>
    <row r="16" spans="1:25" s="3" customFormat="1" x14ac:dyDescent="0.2">
      <c r="A16" s="4"/>
      <c r="B16" s="4"/>
      <c r="C16" s="4"/>
      <c r="D16" s="4"/>
      <c r="E16" s="4"/>
      <c r="F16" s="4"/>
      <c r="G16" s="20"/>
      <c r="H16" s="4"/>
      <c r="I16" s="19"/>
      <c r="J16" s="18"/>
      <c r="K16" s="17"/>
      <c r="L16" s="17"/>
      <c r="M16" s="17"/>
      <c r="N16" s="16"/>
      <c r="O16" s="16"/>
      <c r="X16" s="2"/>
      <c r="Y16" s="1"/>
    </row>
    <row r="17" spans="1:25" s="3" customFormat="1" x14ac:dyDescent="0.2">
      <c r="A17" s="4"/>
      <c r="B17" s="4"/>
      <c r="C17" s="4"/>
      <c r="D17" s="4"/>
      <c r="E17" s="4"/>
      <c r="F17" s="4"/>
      <c r="G17" s="4"/>
      <c r="H17" s="4"/>
      <c r="I17" s="15"/>
      <c r="J17" s="6"/>
      <c r="K17" s="5"/>
      <c r="L17" s="5"/>
      <c r="M17" s="5"/>
      <c r="X17" s="2"/>
      <c r="Y17" s="1"/>
    </row>
    <row r="18" spans="1:25" s="3" customFormat="1" x14ac:dyDescent="0.2">
      <c r="A18" s="4"/>
      <c r="B18" s="4"/>
      <c r="C18" s="4"/>
      <c r="D18" s="4"/>
      <c r="E18" s="4"/>
      <c r="F18" s="4"/>
      <c r="G18" s="4"/>
      <c r="H18" s="4"/>
      <c r="I18" s="15"/>
      <c r="J18" s="6"/>
      <c r="K18" s="5"/>
      <c r="L18" s="5"/>
      <c r="M18" s="5"/>
      <c r="X18" s="2"/>
      <c r="Y18" s="1"/>
    </row>
    <row r="19" spans="1:25" s="3" customFormat="1" x14ac:dyDescent="0.2">
      <c r="A19" s="4"/>
      <c r="B19" s="4"/>
      <c r="C19" s="4"/>
      <c r="D19" s="4"/>
      <c r="E19" s="4"/>
      <c r="F19" s="4"/>
      <c r="G19" s="4"/>
      <c r="H19" s="4"/>
      <c r="I19" s="1"/>
      <c r="J19" s="4"/>
      <c r="K19" s="5"/>
      <c r="L19" s="5"/>
      <c r="M19" s="5"/>
      <c r="X19" s="2"/>
      <c r="Y19" s="1"/>
    </row>
    <row r="20" spans="1:25" s="3" customFormat="1" x14ac:dyDescent="0.2">
      <c r="A20" s="4"/>
      <c r="B20" s="4"/>
      <c r="C20" s="4"/>
      <c r="D20" s="4"/>
      <c r="E20" s="4"/>
      <c r="F20" s="4"/>
      <c r="G20" s="4"/>
      <c r="H20" s="4"/>
      <c r="I20" s="1"/>
      <c r="J20" s="4"/>
      <c r="K20" s="5"/>
      <c r="L20" s="5"/>
      <c r="M20" s="5"/>
      <c r="X20" s="2"/>
      <c r="Y20" s="1"/>
    </row>
    <row r="21" spans="1:25" s="3" customFormat="1" x14ac:dyDescent="0.2">
      <c r="A21" s="4"/>
      <c r="B21" s="4"/>
      <c r="C21" s="4"/>
      <c r="D21" s="4"/>
      <c r="E21" s="4"/>
      <c r="F21" s="4"/>
      <c r="G21" s="4"/>
      <c r="H21" s="4"/>
      <c r="I21" s="1"/>
      <c r="J21" s="4"/>
      <c r="K21" s="5"/>
      <c r="L21" s="5"/>
      <c r="M21" s="5"/>
      <c r="X21" s="2"/>
      <c r="Y21" s="1"/>
    </row>
    <row r="22" spans="1:25" s="3" customFormat="1" x14ac:dyDescent="0.2">
      <c r="A22" s="4"/>
      <c r="B22" s="4"/>
      <c r="C22" s="4"/>
      <c r="D22" s="4"/>
      <c r="E22" s="4"/>
      <c r="F22" s="4"/>
      <c r="G22" s="4"/>
      <c r="H22" s="4"/>
      <c r="I22" s="1"/>
      <c r="J22" s="4"/>
      <c r="K22" s="5"/>
      <c r="L22" s="5"/>
      <c r="M22" s="5"/>
      <c r="X22" s="2"/>
      <c r="Y22" s="1"/>
    </row>
    <row r="23" spans="1:25" s="3" customFormat="1" x14ac:dyDescent="0.2">
      <c r="A23" s="4"/>
      <c r="B23" s="4"/>
      <c r="C23" s="4"/>
      <c r="D23" s="4"/>
      <c r="E23" s="4"/>
      <c r="F23" s="4"/>
      <c r="G23" s="4"/>
      <c r="H23" s="4"/>
      <c r="I23" s="1"/>
      <c r="J23" s="4"/>
      <c r="K23" s="5"/>
      <c r="L23" s="5"/>
      <c r="M23" s="5"/>
      <c r="X23" s="2"/>
      <c r="Y23" s="1"/>
    </row>
    <row r="24" spans="1:25" s="3" customFormat="1" x14ac:dyDescent="0.2">
      <c r="A24" s="4"/>
      <c r="B24" s="4"/>
      <c r="C24" s="4"/>
      <c r="D24" s="4"/>
      <c r="E24" s="4"/>
      <c r="F24" s="4"/>
      <c r="G24" s="4"/>
      <c r="H24" s="4"/>
      <c r="I24" s="1"/>
      <c r="J24" s="4"/>
      <c r="K24" s="5"/>
      <c r="L24" s="5"/>
      <c r="M24" s="5"/>
      <c r="X24" s="2"/>
      <c r="Y24" s="1"/>
    </row>
    <row r="25" spans="1:25" s="3" customFormat="1" x14ac:dyDescent="0.2">
      <c r="A25" s="4"/>
      <c r="B25" s="4"/>
      <c r="C25" s="4"/>
      <c r="D25" s="4"/>
      <c r="E25" s="4"/>
      <c r="F25" s="4"/>
      <c r="G25" s="4"/>
      <c r="H25" s="4"/>
      <c r="I25" s="1"/>
      <c r="J25" s="4"/>
      <c r="K25" s="5"/>
      <c r="L25" s="5"/>
      <c r="M25" s="5"/>
      <c r="X25" s="2"/>
      <c r="Y25" s="1"/>
    </row>
    <row r="26" spans="1:25" s="3" customFormat="1" x14ac:dyDescent="0.2">
      <c r="A26" s="4"/>
      <c r="B26" s="4"/>
      <c r="C26" s="4"/>
      <c r="D26" s="4"/>
      <c r="E26" s="4"/>
      <c r="F26" s="4"/>
      <c r="G26" s="4"/>
      <c r="H26" s="4"/>
      <c r="I26" s="1"/>
      <c r="J26" s="4"/>
      <c r="K26" s="5"/>
      <c r="L26" s="5"/>
      <c r="M26" s="5"/>
      <c r="X26" s="2"/>
      <c r="Y26" s="1"/>
    </row>
    <row r="27" spans="1:25" s="3" customFormat="1" x14ac:dyDescent="0.2">
      <c r="A27" s="4"/>
      <c r="B27" s="4"/>
      <c r="C27" s="4"/>
      <c r="D27" s="4"/>
      <c r="E27" s="4"/>
      <c r="F27" s="4"/>
      <c r="G27" s="4"/>
      <c r="H27" s="4"/>
      <c r="I27" s="1"/>
      <c r="J27" s="4"/>
      <c r="K27" s="5"/>
      <c r="L27" s="5"/>
      <c r="M27" s="5"/>
      <c r="X27" s="2"/>
      <c r="Y27" s="1"/>
    </row>
    <row r="28" spans="1:25" s="3" customFormat="1" x14ac:dyDescent="0.2">
      <c r="A28" s="4"/>
      <c r="B28" s="4"/>
      <c r="C28" s="4"/>
      <c r="D28" s="4"/>
      <c r="E28" s="4"/>
      <c r="F28" s="4"/>
      <c r="G28" s="4"/>
      <c r="H28" s="4"/>
      <c r="I28" s="1"/>
      <c r="J28" s="4"/>
      <c r="K28" s="5"/>
      <c r="L28" s="5"/>
      <c r="M28" s="5"/>
      <c r="X28" s="2"/>
      <c r="Y28" s="1"/>
    </row>
    <row r="29" spans="1:25" s="3" customFormat="1" x14ac:dyDescent="0.2">
      <c r="A29" s="4"/>
      <c r="B29" s="4"/>
      <c r="C29" s="4"/>
      <c r="D29" s="4"/>
      <c r="E29" s="4"/>
      <c r="F29" s="4"/>
      <c r="G29" s="4"/>
      <c r="H29" s="4"/>
      <c r="I29" s="1"/>
      <c r="J29" s="4"/>
      <c r="K29" s="5"/>
      <c r="L29" s="5"/>
      <c r="M29" s="5"/>
      <c r="X29" s="2"/>
      <c r="Y29" s="1"/>
    </row>
    <row r="30" spans="1:25" s="3" customFormat="1" x14ac:dyDescent="0.2">
      <c r="A30" s="1"/>
      <c r="B30" s="1"/>
      <c r="C30" s="1"/>
      <c r="D30" s="1"/>
      <c r="E30" s="1"/>
      <c r="F30" s="1"/>
      <c r="G30" s="1"/>
      <c r="H30" s="1"/>
      <c r="I30" s="1"/>
      <c r="J30" s="4"/>
      <c r="K30" s="5"/>
      <c r="L30" s="5"/>
      <c r="M30" s="5"/>
      <c r="X30" s="2"/>
      <c r="Y30" s="1"/>
    </row>
    <row r="31" spans="1:25" s="3" customFormat="1" x14ac:dyDescent="0.2">
      <c r="A31" s="1"/>
      <c r="B31" s="1"/>
      <c r="C31" s="1"/>
      <c r="D31" s="1"/>
      <c r="E31" s="1"/>
      <c r="F31" s="1"/>
      <c r="G31" s="1"/>
      <c r="H31" s="1"/>
      <c r="I31" s="1"/>
      <c r="J31" s="4"/>
      <c r="K31" s="5"/>
      <c r="L31" s="5"/>
      <c r="M31" s="5"/>
      <c r="X31" s="2"/>
      <c r="Y31" s="1"/>
    </row>
    <row r="32" spans="1:25" s="3" customFormat="1" x14ac:dyDescent="0.2">
      <c r="A32" s="1"/>
      <c r="B32" s="1"/>
      <c r="C32" s="1"/>
      <c r="D32" s="1"/>
      <c r="E32" s="1"/>
      <c r="F32" s="1"/>
      <c r="G32" s="1"/>
      <c r="H32" s="1"/>
      <c r="I32" s="1"/>
      <c r="J32" s="4"/>
      <c r="K32" s="5"/>
      <c r="L32" s="5"/>
      <c r="M32" s="5"/>
      <c r="X32" s="2"/>
      <c r="Y32" s="1"/>
    </row>
    <row r="33" spans="1:25" s="3" customFormat="1" x14ac:dyDescent="0.2">
      <c r="A33" s="1"/>
      <c r="B33" s="1"/>
      <c r="C33" s="1"/>
      <c r="D33" s="1"/>
      <c r="E33" s="1"/>
      <c r="F33" s="1"/>
      <c r="G33" s="1"/>
      <c r="H33" s="1"/>
      <c r="I33" s="1"/>
      <c r="J33" s="4"/>
      <c r="K33" s="5"/>
      <c r="L33" s="5"/>
      <c r="M33" s="5"/>
      <c r="X33" s="2"/>
      <c r="Y33" s="1"/>
    </row>
    <row r="34" spans="1:25" s="3" customFormat="1" x14ac:dyDescent="0.2">
      <c r="A34" s="1"/>
      <c r="B34" s="1"/>
      <c r="C34" s="1"/>
      <c r="D34" s="1"/>
      <c r="E34" s="1"/>
      <c r="F34" s="1"/>
      <c r="G34" s="1"/>
      <c r="H34" s="1"/>
      <c r="I34" s="1"/>
      <c r="J34" s="4"/>
      <c r="K34" s="5"/>
      <c r="L34" s="5"/>
      <c r="M34" s="5"/>
      <c r="X34" s="2"/>
      <c r="Y34" s="1"/>
    </row>
    <row r="35" spans="1:25" s="3" customFormat="1" x14ac:dyDescent="0.2">
      <c r="A35" s="1"/>
      <c r="B35" s="1"/>
      <c r="C35" s="1"/>
      <c r="D35" s="1"/>
      <c r="E35" s="1"/>
      <c r="F35" s="1"/>
      <c r="G35" s="1"/>
      <c r="H35" s="1"/>
      <c r="I35" s="1"/>
      <c r="J35" s="4"/>
      <c r="K35" s="5"/>
      <c r="L35" s="5"/>
      <c r="M35" s="5"/>
      <c r="X35" s="2"/>
      <c r="Y35" s="1"/>
    </row>
    <row r="36" spans="1:25" s="3" customFormat="1" x14ac:dyDescent="0.2">
      <c r="A36" s="1"/>
      <c r="B36" s="1"/>
      <c r="C36" s="1"/>
      <c r="D36" s="1"/>
      <c r="E36" s="1"/>
      <c r="F36" s="1"/>
      <c r="G36" s="1"/>
      <c r="H36" s="1"/>
      <c r="I36" s="1"/>
      <c r="J36" s="4"/>
      <c r="K36" s="5"/>
      <c r="L36" s="5"/>
      <c r="M36" s="5"/>
      <c r="X36" s="2"/>
      <c r="Y36" s="1"/>
    </row>
    <row r="37" spans="1:25" s="3" customFormat="1" x14ac:dyDescent="0.2">
      <c r="A37" s="1"/>
      <c r="B37" s="1"/>
      <c r="C37" s="1"/>
      <c r="D37" s="1"/>
      <c r="E37" s="1"/>
      <c r="F37" s="1"/>
      <c r="G37" s="1"/>
      <c r="H37" s="1"/>
      <c r="I37" s="1"/>
      <c r="J37" s="4"/>
      <c r="K37" s="5"/>
      <c r="L37" s="5"/>
      <c r="M37" s="5"/>
      <c r="X37" s="2"/>
      <c r="Y37" s="1"/>
    </row>
    <row r="38" spans="1:25" s="3" customFormat="1" x14ac:dyDescent="0.2">
      <c r="A38" s="1"/>
      <c r="B38" s="1"/>
      <c r="C38" s="1"/>
      <c r="D38" s="1"/>
      <c r="E38" s="1"/>
      <c r="F38" s="1"/>
      <c r="G38" s="1"/>
      <c r="H38" s="1"/>
      <c r="I38" s="1"/>
      <c r="J38" s="4"/>
      <c r="K38" s="5"/>
      <c r="L38" s="5"/>
      <c r="M38" s="5"/>
      <c r="X38" s="2"/>
      <c r="Y38" s="1"/>
    </row>
    <row r="39" spans="1:25" s="3" customFormat="1" x14ac:dyDescent="0.2">
      <c r="A39" s="1"/>
      <c r="B39" s="1"/>
      <c r="C39" s="1"/>
      <c r="D39" s="1"/>
      <c r="E39" s="1"/>
      <c r="F39" s="1"/>
      <c r="G39" s="1"/>
      <c r="H39" s="1"/>
      <c r="I39" s="1"/>
      <c r="J39" s="4"/>
      <c r="K39" s="5"/>
      <c r="L39" s="5"/>
      <c r="M39" s="5"/>
      <c r="X39" s="2"/>
      <c r="Y39" s="1"/>
    </row>
    <row r="40" spans="1:25" s="3" customFormat="1" x14ac:dyDescent="0.2">
      <c r="A40" s="1"/>
      <c r="B40" s="1"/>
      <c r="C40" s="1"/>
      <c r="D40" s="1"/>
      <c r="E40" s="1"/>
      <c r="F40" s="1"/>
      <c r="G40" s="1"/>
      <c r="H40" s="1"/>
      <c r="I40" s="1"/>
      <c r="J40" s="4"/>
      <c r="K40" s="5"/>
      <c r="L40" s="5"/>
      <c r="M40" s="5"/>
      <c r="X40" s="2"/>
      <c r="Y40" s="1"/>
    </row>
    <row r="41" spans="1:25" s="3" customFormat="1" x14ac:dyDescent="0.2">
      <c r="A41" s="1"/>
      <c r="B41" s="1"/>
      <c r="C41" s="1"/>
      <c r="D41" s="1"/>
      <c r="E41" s="1"/>
      <c r="F41" s="1"/>
      <c r="G41" s="1"/>
      <c r="H41" s="1"/>
      <c r="I41" s="1"/>
      <c r="J41" s="4"/>
      <c r="K41" s="5"/>
      <c r="L41" s="5"/>
      <c r="M41" s="5"/>
      <c r="X41" s="2"/>
      <c r="Y41" s="1"/>
    </row>
    <row r="42" spans="1:25" s="3" customFormat="1" x14ac:dyDescent="0.2">
      <c r="A42" s="1"/>
      <c r="B42" s="1"/>
      <c r="C42" s="1"/>
      <c r="D42" s="1"/>
      <c r="E42" s="1"/>
      <c r="F42" s="1"/>
      <c r="G42" s="1"/>
      <c r="H42" s="1"/>
      <c r="I42" s="1"/>
      <c r="J42" s="4"/>
      <c r="K42" s="5"/>
      <c r="L42" s="5"/>
      <c r="M42" s="5"/>
      <c r="X42" s="2"/>
      <c r="Y42" s="1"/>
    </row>
    <row r="43" spans="1:25" s="3" customFormat="1" x14ac:dyDescent="0.2">
      <c r="A43" s="1"/>
      <c r="B43" s="1"/>
      <c r="C43" s="1"/>
      <c r="D43" s="1"/>
      <c r="E43" s="1"/>
      <c r="F43" s="1"/>
      <c r="G43" s="1"/>
      <c r="H43" s="1"/>
      <c r="I43" s="1"/>
      <c r="J43" s="4"/>
      <c r="K43" s="5"/>
      <c r="L43" s="5"/>
      <c r="M43" s="5"/>
      <c r="X43" s="2"/>
      <c r="Y43" s="1"/>
    </row>
    <row r="44" spans="1:25" s="3" customFormat="1" x14ac:dyDescent="0.2">
      <c r="A44" s="1"/>
      <c r="B44" s="1"/>
      <c r="C44" s="1"/>
      <c r="D44" s="1"/>
      <c r="E44" s="1"/>
      <c r="F44" s="1"/>
      <c r="G44" s="1"/>
      <c r="H44" s="1"/>
      <c r="I44" s="1"/>
      <c r="J44" s="4"/>
      <c r="K44" s="5"/>
      <c r="L44" s="5"/>
      <c r="M44" s="5"/>
      <c r="X44" s="2"/>
      <c r="Y44" s="1"/>
    </row>
    <row r="45" spans="1:25" s="3" customFormat="1" x14ac:dyDescent="0.2">
      <c r="A45" s="1"/>
      <c r="B45" s="1"/>
      <c r="C45" s="1"/>
      <c r="D45" s="1"/>
      <c r="E45" s="1"/>
      <c r="F45" s="1"/>
      <c r="G45" s="1"/>
      <c r="H45" s="1"/>
      <c r="I45" s="1"/>
      <c r="J45" s="4"/>
      <c r="K45" s="5"/>
      <c r="L45" s="5"/>
      <c r="M45" s="5"/>
      <c r="X45" s="2"/>
      <c r="Y45" s="1"/>
    </row>
    <row r="46" spans="1:25" s="3" customFormat="1" x14ac:dyDescent="0.2">
      <c r="A46" s="1"/>
      <c r="B46" s="1"/>
      <c r="C46" s="1"/>
      <c r="D46" s="1"/>
      <c r="E46" s="1"/>
      <c r="F46" s="1"/>
      <c r="G46" s="1"/>
      <c r="H46" s="1"/>
      <c r="I46" s="1"/>
      <c r="J46" s="4"/>
      <c r="K46" s="5"/>
      <c r="L46" s="5"/>
      <c r="M46" s="5"/>
      <c r="X46" s="2"/>
      <c r="Y46" s="1"/>
    </row>
    <row r="47" spans="1:25" s="3" customFormat="1" x14ac:dyDescent="0.2">
      <c r="A47" s="1"/>
      <c r="B47" s="1"/>
      <c r="C47" s="1"/>
      <c r="D47" s="1"/>
      <c r="E47" s="1"/>
      <c r="F47" s="1"/>
      <c r="G47" s="1"/>
      <c r="H47" s="1"/>
      <c r="I47" s="1"/>
      <c r="J47" s="4"/>
      <c r="K47" s="5"/>
      <c r="L47" s="5"/>
      <c r="M47" s="5"/>
      <c r="X47" s="2"/>
      <c r="Y47" s="1"/>
    </row>
    <row r="48" spans="1:25" s="3" customFormat="1" x14ac:dyDescent="0.2">
      <c r="A48" s="1"/>
      <c r="B48" s="1"/>
      <c r="C48" s="1"/>
      <c r="D48" s="1"/>
      <c r="E48" s="1"/>
      <c r="F48" s="1"/>
      <c r="G48" s="1"/>
      <c r="H48" s="1"/>
      <c r="I48" s="1"/>
      <c r="J48" s="4"/>
      <c r="K48" s="5"/>
      <c r="L48" s="5"/>
      <c r="M48" s="5"/>
      <c r="X48" s="2"/>
      <c r="Y48" s="1"/>
    </row>
    <row r="49" spans="1:25" s="3" customFormat="1" x14ac:dyDescent="0.2">
      <c r="A49" s="1"/>
      <c r="B49" s="1"/>
      <c r="C49" s="1"/>
      <c r="D49" s="1"/>
      <c r="E49" s="1"/>
      <c r="F49" s="1"/>
      <c r="G49" s="1"/>
      <c r="H49" s="1"/>
      <c r="I49" s="1"/>
      <c r="J49" s="4"/>
      <c r="K49" s="5"/>
      <c r="L49" s="5"/>
      <c r="M49" s="5"/>
      <c r="X49" s="2"/>
      <c r="Y49" s="1"/>
    </row>
    <row r="50" spans="1:25" s="3" customFormat="1" x14ac:dyDescent="0.2">
      <c r="A50" s="1"/>
      <c r="B50" s="1"/>
      <c r="C50" s="1"/>
      <c r="D50" s="1"/>
      <c r="E50" s="1"/>
      <c r="F50" s="1"/>
      <c r="G50" s="1"/>
      <c r="H50" s="1"/>
      <c r="I50" s="1"/>
      <c r="J50" s="4"/>
      <c r="K50" s="5"/>
      <c r="L50" s="5"/>
      <c r="M50" s="5"/>
      <c r="X50" s="2"/>
      <c r="Y50" s="1"/>
    </row>
    <row r="51" spans="1:25" s="3" customFormat="1" x14ac:dyDescent="0.2">
      <c r="A51" s="1"/>
      <c r="B51" s="1"/>
      <c r="C51" s="1"/>
      <c r="D51" s="1"/>
      <c r="E51" s="1"/>
      <c r="F51" s="1"/>
      <c r="G51" s="1"/>
      <c r="H51" s="1"/>
      <c r="I51" s="1"/>
      <c r="J51" s="4"/>
      <c r="K51" s="5"/>
      <c r="L51" s="5"/>
      <c r="M51" s="5"/>
      <c r="X51" s="2"/>
      <c r="Y51" s="1"/>
    </row>
    <row r="52" spans="1:25" s="3" customFormat="1" x14ac:dyDescent="0.2">
      <c r="A52" s="1"/>
      <c r="B52" s="1"/>
      <c r="C52" s="1"/>
      <c r="D52" s="1"/>
      <c r="E52" s="1"/>
      <c r="F52" s="1"/>
      <c r="G52" s="1"/>
      <c r="H52" s="1"/>
      <c r="I52" s="1"/>
      <c r="J52" s="4"/>
      <c r="K52" s="5"/>
      <c r="L52" s="5"/>
      <c r="M52" s="5"/>
      <c r="X52" s="2"/>
      <c r="Y52" s="1"/>
    </row>
    <row r="53" spans="1:25" s="3" customFormat="1" x14ac:dyDescent="0.2">
      <c r="A53" s="1"/>
      <c r="B53" s="1"/>
      <c r="C53" s="1"/>
      <c r="D53" s="1"/>
      <c r="E53" s="1"/>
      <c r="F53" s="1"/>
      <c r="G53" s="1"/>
      <c r="H53" s="1"/>
      <c r="I53" s="1"/>
      <c r="J53" s="4"/>
      <c r="K53" s="5"/>
      <c r="L53" s="5"/>
      <c r="M53" s="5"/>
      <c r="X53" s="2"/>
      <c r="Y53" s="1"/>
    </row>
    <row r="54" spans="1:25" s="3" customFormat="1" x14ac:dyDescent="0.2">
      <c r="A54" s="1"/>
      <c r="B54" s="1"/>
      <c r="C54" s="1"/>
      <c r="D54" s="1"/>
      <c r="E54" s="1"/>
      <c r="F54" s="1"/>
      <c r="G54" s="1"/>
      <c r="H54" s="1"/>
      <c r="I54" s="1"/>
      <c r="J54" s="4"/>
      <c r="K54" s="5"/>
      <c r="L54" s="5"/>
      <c r="M54" s="5"/>
      <c r="X54" s="2"/>
      <c r="Y54" s="1"/>
    </row>
    <row r="55" spans="1:25" s="3" customFormat="1" x14ac:dyDescent="0.2">
      <c r="A55" s="1"/>
      <c r="B55" s="1"/>
      <c r="C55" s="1"/>
      <c r="D55" s="1"/>
      <c r="E55" s="1"/>
      <c r="F55" s="1"/>
      <c r="G55" s="1"/>
      <c r="H55" s="1"/>
      <c r="I55" s="1"/>
      <c r="J55" s="4"/>
      <c r="K55" s="5"/>
      <c r="L55" s="5"/>
      <c r="M55" s="5"/>
      <c r="X55" s="2"/>
      <c r="Y55" s="1"/>
    </row>
    <row r="56" spans="1:25" s="3" customFormat="1" x14ac:dyDescent="0.2">
      <c r="A56" s="1"/>
      <c r="B56" s="1"/>
      <c r="C56" s="1"/>
      <c r="D56" s="1"/>
      <c r="E56" s="1"/>
      <c r="F56" s="1"/>
      <c r="G56" s="1"/>
      <c r="H56" s="1"/>
      <c r="I56" s="1"/>
      <c r="J56" s="4"/>
      <c r="K56" s="5"/>
      <c r="L56" s="5"/>
      <c r="M56" s="5"/>
      <c r="X56" s="2"/>
      <c r="Y56" s="1"/>
    </row>
    <row r="57" spans="1:25" s="3" customFormat="1" x14ac:dyDescent="0.2">
      <c r="A57" s="1"/>
      <c r="B57" s="1"/>
      <c r="C57" s="1"/>
      <c r="D57" s="1"/>
      <c r="E57" s="1"/>
      <c r="F57" s="1"/>
      <c r="G57" s="1"/>
      <c r="H57" s="1"/>
      <c r="I57" s="1"/>
      <c r="J57" s="4"/>
      <c r="K57" s="5"/>
      <c r="L57" s="5"/>
      <c r="M57" s="5"/>
      <c r="X57" s="2"/>
      <c r="Y57" s="1"/>
    </row>
    <row r="58" spans="1:25" s="3" customFormat="1" x14ac:dyDescent="0.2">
      <c r="A58" s="1"/>
      <c r="B58" s="1"/>
      <c r="C58" s="1"/>
      <c r="D58" s="1"/>
      <c r="E58" s="1"/>
      <c r="F58" s="1"/>
      <c r="G58" s="1"/>
      <c r="H58" s="1"/>
      <c r="I58" s="1"/>
      <c r="J58" s="4"/>
      <c r="K58" s="5"/>
      <c r="L58" s="5"/>
      <c r="M58" s="5"/>
      <c r="X58" s="2"/>
      <c r="Y58" s="1"/>
    </row>
    <row r="59" spans="1:25" s="3" customFormat="1" x14ac:dyDescent="0.2">
      <c r="A59" s="1"/>
      <c r="B59" s="1"/>
      <c r="C59" s="1"/>
      <c r="D59" s="1"/>
      <c r="E59" s="1"/>
      <c r="F59" s="1"/>
      <c r="G59" s="1"/>
      <c r="H59" s="1"/>
      <c r="I59" s="1"/>
      <c r="J59" s="4"/>
      <c r="K59" s="5"/>
      <c r="L59" s="5"/>
      <c r="M59" s="5"/>
      <c r="X59" s="2"/>
      <c r="Y59" s="1"/>
    </row>
    <row r="60" spans="1:25" s="3" customFormat="1" x14ac:dyDescent="0.2">
      <c r="A60" s="1"/>
      <c r="B60" s="1"/>
      <c r="C60" s="1"/>
      <c r="D60" s="1"/>
      <c r="E60" s="1"/>
      <c r="F60" s="1"/>
      <c r="G60" s="1"/>
      <c r="H60" s="1"/>
      <c r="I60" s="1"/>
      <c r="J60" s="4"/>
      <c r="K60" s="5"/>
      <c r="L60" s="5"/>
      <c r="M60" s="5"/>
      <c r="X60" s="2"/>
      <c r="Y60" s="1"/>
    </row>
    <row r="61" spans="1:25" s="3" customFormat="1" x14ac:dyDescent="0.2">
      <c r="A61" s="1"/>
      <c r="B61" s="1"/>
      <c r="C61" s="1"/>
      <c r="D61" s="1"/>
      <c r="E61" s="1"/>
      <c r="F61" s="1"/>
      <c r="G61" s="1"/>
      <c r="H61" s="1"/>
      <c r="I61" s="1"/>
      <c r="J61" s="4"/>
      <c r="K61" s="5"/>
      <c r="L61" s="5"/>
      <c r="M61" s="5"/>
      <c r="X61" s="2"/>
      <c r="Y61" s="1"/>
    </row>
    <row r="62" spans="1:25" s="3" customFormat="1" x14ac:dyDescent="0.2">
      <c r="A62" s="1"/>
      <c r="B62" s="1"/>
      <c r="C62" s="1"/>
      <c r="D62" s="1"/>
      <c r="E62" s="1"/>
      <c r="F62" s="1"/>
      <c r="G62" s="1"/>
      <c r="H62" s="1"/>
      <c r="I62" s="1"/>
      <c r="J62" s="4"/>
      <c r="K62" s="5"/>
      <c r="L62" s="5"/>
      <c r="M62" s="5"/>
      <c r="X62" s="2"/>
      <c r="Y62" s="1"/>
    </row>
    <row r="63" spans="1:25" s="3" customFormat="1" x14ac:dyDescent="0.2">
      <c r="A63" s="1"/>
      <c r="B63" s="1"/>
      <c r="C63" s="1"/>
      <c r="D63" s="1"/>
      <c r="E63" s="1"/>
      <c r="F63" s="1"/>
      <c r="G63" s="1"/>
      <c r="H63" s="1"/>
      <c r="I63" s="1"/>
      <c r="J63" s="4"/>
      <c r="K63" s="5"/>
      <c r="L63" s="5"/>
      <c r="M63" s="5"/>
      <c r="X63" s="2"/>
      <c r="Y63" s="1"/>
    </row>
    <row r="64" spans="1:25" s="3" customFormat="1" x14ac:dyDescent="0.2">
      <c r="A64" s="1"/>
      <c r="B64" s="1"/>
      <c r="C64" s="1"/>
      <c r="D64" s="1"/>
      <c r="E64" s="1"/>
      <c r="F64" s="1"/>
      <c r="G64" s="1"/>
      <c r="H64" s="1"/>
      <c r="I64" s="1"/>
      <c r="J64" s="4"/>
      <c r="K64" s="5"/>
      <c r="L64" s="5"/>
      <c r="M64" s="5"/>
      <c r="X64" s="2"/>
      <c r="Y64" s="1"/>
    </row>
    <row r="65" spans="1:25" s="3" customFormat="1" x14ac:dyDescent="0.2">
      <c r="A65" s="1"/>
      <c r="B65" s="1"/>
      <c r="C65" s="1"/>
      <c r="D65" s="1"/>
      <c r="E65" s="1"/>
      <c r="F65" s="1"/>
      <c r="G65" s="1"/>
      <c r="H65" s="1"/>
      <c r="I65" s="1"/>
      <c r="J65" s="4"/>
      <c r="K65" s="5"/>
      <c r="L65" s="5"/>
      <c r="M65" s="5"/>
      <c r="X65" s="2"/>
      <c r="Y65" s="1"/>
    </row>
    <row r="66" spans="1:25" s="3" customFormat="1" x14ac:dyDescent="0.2">
      <c r="A66" s="1"/>
      <c r="B66" s="1"/>
      <c r="C66" s="1"/>
      <c r="D66" s="1"/>
      <c r="E66" s="1"/>
      <c r="F66" s="1"/>
      <c r="G66" s="1"/>
      <c r="H66" s="1"/>
      <c r="I66" s="1"/>
      <c r="J66" s="4"/>
      <c r="K66" s="5"/>
      <c r="L66" s="5"/>
      <c r="M66" s="5"/>
      <c r="X66" s="2"/>
      <c r="Y66" s="1"/>
    </row>
    <row r="67" spans="1:25" s="3" customFormat="1" x14ac:dyDescent="0.2">
      <c r="A67" s="1"/>
      <c r="B67" s="1"/>
      <c r="C67" s="1"/>
      <c r="D67" s="1"/>
      <c r="E67" s="1"/>
      <c r="F67" s="1"/>
      <c r="G67" s="1"/>
      <c r="H67" s="1"/>
      <c r="I67" s="1"/>
      <c r="J67" s="4"/>
      <c r="K67" s="5"/>
      <c r="L67" s="5"/>
      <c r="M67" s="5"/>
      <c r="X67" s="2"/>
      <c r="Y67" s="1"/>
    </row>
    <row r="68" spans="1:25" s="3" customFormat="1" x14ac:dyDescent="0.2">
      <c r="A68" s="1"/>
      <c r="B68" s="1"/>
      <c r="C68" s="1"/>
      <c r="D68" s="1"/>
      <c r="E68" s="1"/>
      <c r="F68" s="1"/>
      <c r="G68" s="1"/>
      <c r="H68" s="1"/>
      <c r="I68" s="1"/>
      <c r="J68" s="4"/>
      <c r="K68" s="5"/>
      <c r="L68" s="5"/>
      <c r="M68" s="5"/>
      <c r="X68" s="2"/>
      <c r="Y68" s="1"/>
    </row>
    <row r="69" spans="1:25" s="3" customFormat="1" x14ac:dyDescent="0.2">
      <c r="A69" s="1"/>
      <c r="B69" s="1"/>
      <c r="C69" s="1"/>
      <c r="D69" s="1"/>
      <c r="E69" s="1"/>
      <c r="F69" s="1"/>
      <c r="G69" s="1"/>
      <c r="H69" s="1"/>
      <c r="I69" s="1"/>
      <c r="J69" s="4"/>
      <c r="K69" s="5"/>
      <c r="L69" s="5"/>
      <c r="M69" s="5"/>
      <c r="X69" s="2"/>
      <c r="Y69" s="1"/>
    </row>
    <row r="70" spans="1:25" s="3" customFormat="1" x14ac:dyDescent="0.2">
      <c r="A70" s="1"/>
      <c r="B70" s="1"/>
      <c r="C70" s="1"/>
      <c r="D70" s="1"/>
      <c r="E70" s="1"/>
      <c r="F70" s="1"/>
      <c r="G70" s="1"/>
      <c r="H70" s="1"/>
      <c r="I70" s="1"/>
      <c r="J70" s="4"/>
      <c r="K70" s="5"/>
      <c r="L70" s="5"/>
      <c r="M70" s="5"/>
      <c r="X70" s="2"/>
      <c r="Y70" s="1"/>
    </row>
    <row r="71" spans="1:25" s="3" customFormat="1" x14ac:dyDescent="0.2">
      <c r="A71" s="1"/>
      <c r="B71" s="1"/>
      <c r="C71" s="1"/>
      <c r="D71" s="1"/>
      <c r="E71" s="1"/>
      <c r="F71" s="1"/>
      <c r="G71" s="1"/>
      <c r="H71" s="1"/>
      <c r="I71" s="1"/>
      <c r="J71" s="4"/>
      <c r="K71" s="5"/>
      <c r="L71" s="5"/>
      <c r="M71" s="5"/>
      <c r="X71" s="2"/>
      <c r="Y71" s="1"/>
    </row>
    <row r="72" spans="1:25" s="3" customFormat="1" x14ac:dyDescent="0.2">
      <c r="A72" s="1"/>
      <c r="B72" s="1"/>
      <c r="C72" s="1"/>
      <c r="D72" s="1"/>
      <c r="E72" s="1"/>
      <c r="F72" s="1"/>
      <c r="G72" s="1"/>
      <c r="H72" s="1"/>
      <c r="I72" s="1"/>
      <c r="J72" s="4"/>
      <c r="K72" s="5"/>
      <c r="L72" s="5"/>
      <c r="M72" s="5"/>
      <c r="X72" s="2"/>
      <c r="Y72" s="1"/>
    </row>
    <row r="73" spans="1:25" s="3" customFormat="1" x14ac:dyDescent="0.2">
      <c r="A73" s="1"/>
      <c r="B73" s="1"/>
      <c r="C73" s="1"/>
      <c r="D73" s="1"/>
      <c r="E73" s="1"/>
      <c r="F73" s="1"/>
      <c r="G73" s="1"/>
      <c r="H73" s="1"/>
      <c r="I73" s="1"/>
      <c r="J73" s="4"/>
      <c r="K73" s="5"/>
      <c r="L73" s="5"/>
      <c r="M73" s="5"/>
      <c r="X73" s="2"/>
      <c r="Y73" s="1"/>
    </row>
    <row r="74" spans="1:25" s="3" customFormat="1" x14ac:dyDescent="0.2">
      <c r="A74" s="1"/>
      <c r="B74" s="1"/>
      <c r="C74" s="1"/>
      <c r="D74" s="1"/>
      <c r="E74" s="1"/>
      <c r="F74" s="1"/>
      <c r="G74" s="1"/>
      <c r="H74" s="1"/>
      <c r="I74" s="1"/>
      <c r="J74" s="4"/>
      <c r="K74" s="5"/>
      <c r="L74" s="5"/>
      <c r="M74" s="5"/>
      <c r="X74" s="2"/>
      <c r="Y74" s="1"/>
    </row>
    <row r="75" spans="1:25" s="3" customFormat="1" x14ac:dyDescent="0.2">
      <c r="A75" s="1"/>
      <c r="B75" s="1"/>
      <c r="C75" s="1"/>
      <c r="D75" s="1"/>
      <c r="E75" s="1"/>
      <c r="F75" s="1"/>
      <c r="G75" s="1"/>
      <c r="H75" s="1"/>
      <c r="I75" s="1"/>
      <c r="J75" s="4"/>
      <c r="K75" s="5"/>
      <c r="L75" s="5"/>
      <c r="M75" s="5"/>
      <c r="X75" s="2"/>
      <c r="Y75" s="1"/>
    </row>
    <row r="76" spans="1:25" s="3" customFormat="1" x14ac:dyDescent="0.2">
      <c r="A76" s="1"/>
      <c r="B76" s="1"/>
      <c r="C76" s="1"/>
      <c r="D76" s="1"/>
      <c r="E76" s="1"/>
      <c r="F76" s="1"/>
      <c r="G76" s="1"/>
      <c r="H76" s="1"/>
      <c r="I76" s="1"/>
      <c r="J76" s="4"/>
      <c r="K76" s="5"/>
      <c r="L76" s="5"/>
      <c r="M76" s="5"/>
      <c r="X76" s="2"/>
      <c r="Y76" s="1"/>
    </row>
    <row r="77" spans="1:25" s="3" customFormat="1" x14ac:dyDescent="0.2">
      <c r="A77" s="1"/>
      <c r="B77" s="1"/>
      <c r="C77" s="1"/>
      <c r="D77" s="1"/>
      <c r="E77" s="1"/>
      <c r="F77" s="1"/>
      <c r="G77" s="1"/>
      <c r="H77" s="1"/>
      <c r="I77" s="1"/>
      <c r="J77" s="4"/>
      <c r="K77" s="5"/>
      <c r="L77" s="5"/>
      <c r="M77" s="5"/>
      <c r="X77" s="2"/>
      <c r="Y77" s="1"/>
    </row>
    <row r="78" spans="1:25" s="3" customFormat="1" x14ac:dyDescent="0.2">
      <c r="A78" s="1"/>
      <c r="B78" s="1"/>
      <c r="C78" s="1"/>
      <c r="D78" s="1"/>
      <c r="E78" s="1"/>
      <c r="F78" s="1"/>
      <c r="G78" s="1"/>
      <c r="H78" s="1"/>
      <c r="I78" s="1"/>
      <c r="J78" s="4"/>
      <c r="K78" s="5"/>
      <c r="L78" s="5"/>
      <c r="M78" s="5"/>
      <c r="X78" s="2"/>
      <c r="Y78" s="1"/>
    </row>
    <row r="79" spans="1:25" s="3" customFormat="1" x14ac:dyDescent="0.2">
      <c r="A79" s="1"/>
      <c r="B79" s="1"/>
      <c r="C79" s="1"/>
      <c r="D79" s="1"/>
      <c r="E79" s="1"/>
      <c r="F79" s="1"/>
      <c r="G79" s="1"/>
      <c r="H79" s="1"/>
      <c r="I79" s="1"/>
      <c r="J79" s="4"/>
      <c r="K79" s="5"/>
      <c r="L79" s="5"/>
      <c r="M79" s="5"/>
      <c r="X79" s="2"/>
      <c r="Y79" s="1"/>
    </row>
    <row r="80" spans="1:25" s="3" customFormat="1" x14ac:dyDescent="0.2">
      <c r="A80" s="1"/>
      <c r="B80" s="1"/>
      <c r="C80" s="1"/>
      <c r="D80" s="1"/>
      <c r="E80" s="1"/>
      <c r="F80" s="1"/>
      <c r="G80" s="1"/>
      <c r="H80" s="1"/>
      <c r="I80" s="1"/>
      <c r="J80" s="4"/>
      <c r="K80" s="5"/>
      <c r="L80" s="5"/>
      <c r="M80" s="5"/>
      <c r="X80" s="2"/>
      <c r="Y80" s="1"/>
    </row>
    <row r="81" spans="1:25" s="3" customFormat="1" x14ac:dyDescent="0.2">
      <c r="A81" s="1"/>
      <c r="B81" s="1"/>
      <c r="C81" s="1"/>
      <c r="D81" s="1"/>
      <c r="E81" s="1"/>
      <c r="F81" s="1"/>
      <c r="G81" s="1"/>
      <c r="H81" s="1"/>
      <c r="I81" s="1"/>
      <c r="J81" s="4"/>
      <c r="K81" s="5"/>
      <c r="L81" s="5"/>
      <c r="M81" s="5"/>
      <c r="X81" s="2"/>
      <c r="Y81" s="1"/>
    </row>
  </sheetData>
  <mergeCells count="22">
    <mergeCell ref="X6:X7"/>
    <mergeCell ref="L6:L7"/>
    <mergeCell ref="M6:M7"/>
    <mergeCell ref="J6:J7"/>
    <mergeCell ref="K6:K7"/>
    <mergeCell ref="N6:N7"/>
    <mergeCell ref="O6:O7"/>
    <mergeCell ref="W6:W7"/>
    <mergeCell ref="D6:D7"/>
    <mergeCell ref="G6:G7"/>
    <mergeCell ref="H6:H7"/>
    <mergeCell ref="A5:U5"/>
    <mergeCell ref="V5:W5"/>
    <mergeCell ref="I6:I7"/>
    <mergeCell ref="A6:A7"/>
    <mergeCell ref="B6:B7"/>
    <mergeCell ref="F6:F7"/>
    <mergeCell ref="C6:C7"/>
    <mergeCell ref="E6:E7"/>
    <mergeCell ref="P6:P7"/>
    <mergeCell ref="Q6:Q7"/>
    <mergeCell ref="T6:T7"/>
  </mergeCells>
  <printOptions horizontalCentered="1"/>
  <pageMargins left="0.78740157480314965" right="0.78740157480314965" top="0.6692913385826772" bottom="0.86614173228346458" header="0.27559055118110237" footer="0.39370078740157483"/>
  <pageSetup paperSize="9" scale="49" firstPageNumber="124" orientation="landscape" useFirstPageNumber="1" r:id="rId1"/>
  <headerFooter alignWithMargins="0">
    <oddFooter>&amp;L&amp;"Arial,Kurzíva"Zastupitelstvo Olomouckého kraje 18-12-2017
6. - Rozpočet Olomouckého kraje 2018 - návrh rozpočtu
Příloha č. 5b) Projekty spolufinancované z evropských fondů a národních fondů&amp;R&amp;"Arial,Kurzíva"&amp;12Strana &amp;P (celkem 171)</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21</vt:i4>
      </vt:variant>
      <vt:variant>
        <vt:lpstr>Pojmenované oblasti</vt:lpstr>
      </vt:variant>
      <vt:variant>
        <vt:i4>31</vt:i4>
      </vt:variant>
    </vt:vector>
  </HeadingPairs>
  <TitlesOfParts>
    <vt:vector size="52" baseType="lpstr">
      <vt:lpstr>Souhrn</vt:lpstr>
      <vt:lpstr>Školství - ORJ 52 </vt:lpstr>
      <vt:lpstr>Školství - ORJ 59</vt:lpstr>
      <vt:lpstr>Školství - ORJ 19</vt:lpstr>
      <vt:lpstr>Sociální - ORJ 52</vt:lpstr>
      <vt:lpstr>Sociální - ORJ 19</vt:lpstr>
      <vt:lpstr>Doprava - ORJ 50</vt:lpstr>
      <vt:lpstr>Doprava - SSOK</vt:lpstr>
      <vt:lpstr>Kultura - ORJ 52</vt:lpstr>
      <vt:lpstr>Zdravotnictví - ORJ 52 </vt:lpstr>
      <vt:lpstr>Zdravotnictví - ORJ 52  SMN</vt:lpstr>
      <vt:lpstr>Zdravotnictví - ORJ 59</vt:lpstr>
      <vt:lpstr>Zdravotnictví - ORJ 19</vt:lpstr>
      <vt:lpstr>IT - ORJ 59</vt:lpstr>
      <vt:lpstr>Krizové řízení - ORJ 59</vt:lpstr>
      <vt:lpstr>Evropské programy - ORJ 59</vt:lpstr>
      <vt:lpstr>Evropské programy - ORJ 60</vt:lpstr>
      <vt:lpstr>Evropské programy - ORJ 64</vt:lpstr>
      <vt:lpstr>Evropské programy - ORJ 74</vt:lpstr>
      <vt:lpstr>Evropské programy - ORJ 76</vt:lpstr>
      <vt:lpstr>Projektová příprava - ORJ 30</vt:lpstr>
      <vt:lpstr>'Doprava - ORJ 50'!Názvy_tisku</vt:lpstr>
      <vt:lpstr>'Evropské programy - ORJ 74'!Názvy_tisku</vt:lpstr>
      <vt:lpstr>'Kultura - ORJ 52'!Názvy_tisku</vt:lpstr>
      <vt:lpstr>'Sociální - ORJ 19'!Názvy_tisku</vt:lpstr>
      <vt:lpstr>'Sociální - ORJ 52'!Názvy_tisku</vt:lpstr>
      <vt:lpstr>'Školství - ORJ 19'!Názvy_tisku</vt:lpstr>
      <vt:lpstr>'Školství - ORJ 52 '!Názvy_tisku</vt:lpstr>
      <vt:lpstr>'Školství - ORJ 59'!Názvy_tisku</vt:lpstr>
      <vt:lpstr>'Zdravotnictví - ORJ 19'!Názvy_tisku</vt:lpstr>
      <vt:lpstr>'Zdravotnictví - ORJ 52 '!Názvy_tisku</vt:lpstr>
      <vt:lpstr>'Zdravotnictví - ORJ 52  SMN'!Názvy_tisku</vt:lpstr>
      <vt:lpstr>'Doprava - ORJ 50'!Oblast_tisku</vt:lpstr>
      <vt:lpstr>'Evropské programy - ORJ 59'!Oblast_tisku</vt:lpstr>
      <vt:lpstr>'Evropské programy - ORJ 60'!Oblast_tisku</vt:lpstr>
      <vt:lpstr>'Evropské programy - ORJ 64'!Oblast_tisku</vt:lpstr>
      <vt:lpstr>'Evropské programy - ORJ 74'!Oblast_tisku</vt:lpstr>
      <vt:lpstr>'Evropské programy - ORJ 76'!Oblast_tisku</vt:lpstr>
      <vt:lpstr>'IT - ORJ 59'!Oblast_tisku</vt:lpstr>
      <vt:lpstr>'Krizové řízení - ORJ 59'!Oblast_tisku</vt:lpstr>
      <vt:lpstr>'Kultura - ORJ 52'!Oblast_tisku</vt:lpstr>
      <vt:lpstr>'Projektová příprava - ORJ 30'!Oblast_tisku</vt:lpstr>
      <vt:lpstr>'Sociální - ORJ 19'!Oblast_tisku</vt:lpstr>
      <vt:lpstr>'Sociální - ORJ 52'!Oblast_tisku</vt:lpstr>
      <vt:lpstr>Souhrn!Oblast_tisku</vt:lpstr>
      <vt:lpstr>'Školství - ORJ 19'!Oblast_tisku</vt:lpstr>
      <vt:lpstr>'Školství - ORJ 52 '!Oblast_tisku</vt:lpstr>
      <vt:lpstr>'Školství - ORJ 59'!Oblast_tisku</vt:lpstr>
      <vt:lpstr>'Zdravotnictví - ORJ 19'!Oblast_tisku</vt:lpstr>
      <vt:lpstr>'Zdravotnictví - ORJ 52 '!Oblast_tisku</vt:lpstr>
      <vt:lpstr>'Zdravotnictví - ORJ 52  SMN'!Oblast_tisku</vt:lpstr>
      <vt:lpstr>'Zdravotnictví - ORJ 59'!Oblast_tisku</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Kypusová Marta</dc:creator>
  <cp:lastModifiedBy>Foret Oldřich</cp:lastModifiedBy>
  <cp:lastPrinted>2017-11-21T13:51:49Z</cp:lastPrinted>
  <dcterms:created xsi:type="dcterms:W3CDTF">2016-08-30T04:34:57Z</dcterms:created>
  <dcterms:modified xsi:type="dcterms:W3CDTF">2017-11-27T14:49:59Z</dcterms:modified>
</cp:coreProperties>
</file>