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120" yWindow="870" windowWidth="24915" windowHeight="11355"/>
  </bookViews>
  <sheets>
    <sheet name="Souhrn" sheetId="14" r:id="rId1"/>
    <sheet name="Školství - ORJ 17 " sheetId="8" r:id="rId2"/>
    <sheet name="Sociální - ORJ 17 " sheetId="4" r:id="rId3"/>
    <sheet name="Doprava - ORJ 17 " sheetId="6" r:id="rId4"/>
    <sheet name="Doprava - SSOK" sheetId="15" r:id="rId5"/>
    <sheet name="Kultura - ORJ 17" sheetId="1" r:id="rId6"/>
    <sheet name="Kultura - ORJ 19" sheetId="17" r:id="rId7"/>
    <sheet name="Zdravotnictví - ORJ 17 " sheetId="7" r:id="rId8"/>
    <sheet name="Zdravotnictví - SMN - ORJ 17  " sheetId="13" r:id="rId9"/>
    <sheet name="Krizové řízení - ORJ 17" sheetId="16" r:id="rId10"/>
  </sheets>
  <definedNames>
    <definedName name="_xlnm._FilterDatabase" localSheetId="1" hidden="1">'Školství - ORJ 17 '!$B$1:$B$121</definedName>
    <definedName name="_xlnm.Print_Titles" localSheetId="3">'Doprava - ORJ 17 '!$1:$7</definedName>
    <definedName name="_xlnm.Print_Titles" localSheetId="4">'Doprava - SSOK'!$1:$7</definedName>
    <definedName name="_xlnm.Print_Titles" localSheetId="9">'Krizové řízení - ORJ 17'!$1:$7</definedName>
    <definedName name="_xlnm.Print_Titles" localSheetId="5">'Kultura - ORJ 17'!$1:$7</definedName>
    <definedName name="_xlnm.Print_Titles" localSheetId="6">'Kultura - ORJ 19'!$1:$7</definedName>
    <definedName name="_xlnm.Print_Titles" localSheetId="2">'Sociální - ORJ 17 '!$1:$7</definedName>
    <definedName name="_xlnm.Print_Titles" localSheetId="1">'Školství - ORJ 17 '!$1:$7</definedName>
    <definedName name="_xlnm.Print_Titles" localSheetId="7">'Zdravotnictví - ORJ 17 '!$1:$7</definedName>
    <definedName name="_xlnm.Print_Titles" localSheetId="8">'Zdravotnictví - SMN - ORJ 17  '!$1:$7</definedName>
    <definedName name="_xlnm.Print_Area" localSheetId="3">'Doprava - ORJ 17 '!$A$1:$R$25</definedName>
    <definedName name="_xlnm.Print_Area" localSheetId="4">'Doprava - SSOK'!$A$1:$R$11</definedName>
    <definedName name="_xlnm.Print_Area" localSheetId="9">'Krizové řízení - ORJ 17'!$A$1:$S$10</definedName>
    <definedName name="_xlnm.Print_Area" localSheetId="5">'Kultura - ORJ 17'!$A$1:$R$16</definedName>
    <definedName name="_xlnm.Print_Area" localSheetId="6">'Kultura - ORJ 19'!$A$1:$R$10</definedName>
    <definedName name="_xlnm.Print_Area" localSheetId="2">'Sociální - ORJ 17 '!$A$1:$R$27</definedName>
    <definedName name="_xlnm.Print_Area" localSheetId="0">Souhrn!$A$1:$H$24</definedName>
    <definedName name="_xlnm.Print_Area" localSheetId="1">'Školství - ORJ 17 '!$A$1:$R$38</definedName>
    <definedName name="_xlnm.Print_Area" localSheetId="7">'Zdravotnictví - ORJ 17 '!$A$1:$R$15</definedName>
    <definedName name="_xlnm.Print_Area" localSheetId="8">'Zdravotnictví - SMN - ORJ 17  '!$A$1:$R$14</definedName>
  </definedNames>
  <calcPr calcId="162913"/>
</workbook>
</file>

<file path=xl/calcChain.xml><?xml version="1.0" encoding="utf-8"?>
<calcChain xmlns="http://schemas.openxmlformats.org/spreadsheetml/2006/main">
  <c r="L8" i="7" l="1"/>
  <c r="L8" i="1"/>
  <c r="R13" i="6"/>
  <c r="L13" i="6"/>
  <c r="L24" i="4"/>
  <c r="L31" i="8"/>
  <c r="L8" i="8"/>
  <c r="Q9" i="6" l="1"/>
  <c r="L9" i="6"/>
  <c r="O37" i="8" l="1"/>
  <c r="O31" i="8" s="1"/>
  <c r="N31" i="8"/>
  <c r="P31" i="8"/>
  <c r="Q31" i="8"/>
  <c r="R37" i="8" l="1"/>
  <c r="R31" i="8" s="1"/>
  <c r="L10" i="16"/>
  <c r="L14" i="13"/>
  <c r="H9" i="14" l="1"/>
  <c r="R14" i="13"/>
  <c r="Q14" i="13"/>
  <c r="P14" i="13"/>
  <c r="O14" i="13"/>
  <c r="N14" i="13"/>
  <c r="P15" i="7"/>
  <c r="N15" i="7"/>
  <c r="L15" i="7"/>
  <c r="P38" i="8"/>
  <c r="L38" i="8"/>
  <c r="N27" i="4"/>
  <c r="P27" i="4"/>
  <c r="L27" i="4"/>
  <c r="N25" i="6"/>
  <c r="P25" i="6"/>
  <c r="P16" i="1"/>
  <c r="N16" i="1"/>
  <c r="L16" i="1"/>
  <c r="Q13" i="1"/>
  <c r="P13" i="1"/>
  <c r="N13" i="1"/>
  <c r="L13" i="1"/>
  <c r="Q8" i="1"/>
  <c r="P8" i="1"/>
  <c r="N8" i="1"/>
  <c r="R8" i="15"/>
  <c r="Q8" i="15"/>
  <c r="P8" i="15"/>
  <c r="O8" i="15"/>
  <c r="N8" i="15"/>
  <c r="L8" i="15"/>
  <c r="N13" i="6"/>
  <c r="O13" i="6"/>
  <c r="P13" i="6"/>
  <c r="Q13" i="6"/>
  <c r="Q8" i="6"/>
  <c r="Q25" i="6" s="1"/>
  <c r="P8" i="6"/>
  <c r="N8" i="6"/>
  <c r="L8" i="6"/>
  <c r="L25" i="6" s="1"/>
  <c r="N24" i="4"/>
  <c r="O24" i="4"/>
  <c r="P24" i="4"/>
  <c r="Q24" i="4"/>
  <c r="R24" i="4"/>
  <c r="N8" i="4"/>
  <c r="P8" i="4"/>
  <c r="Q8" i="4"/>
  <c r="Q27" i="4" s="1"/>
  <c r="L8" i="4"/>
  <c r="N8" i="8"/>
  <c r="N38" i="8" s="1"/>
  <c r="P8" i="8"/>
  <c r="Q8" i="8"/>
  <c r="Q38" i="8" s="1"/>
  <c r="Q16" i="1" l="1"/>
  <c r="Q11" i="13"/>
  <c r="P11" i="13"/>
  <c r="O11" i="13"/>
  <c r="Q8" i="13"/>
  <c r="P8" i="13"/>
  <c r="O8" i="13"/>
  <c r="N8" i="7" l="1"/>
  <c r="P8" i="7"/>
  <c r="Q8" i="7"/>
  <c r="Q15" i="7" s="1"/>
  <c r="G17" i="14"/>
  <c r="O9" i="17"/>
  <c r="R9" i="17" s="1"/>
  <c r="R8" i="17" s="1"/>
  <c r="R10" i="17" s="1"/>
  <c r="Q8" i="17"/>
  <c r="Q10" i="17" s="1"/>
  <c r="P8" i="17"/>
  <c r="P10" i="17" s="1"/>
  <c r="N8" i="17"/>
  <c r="N10" i="17" s="1"/>
  <c r="L8" i="17"/>
  <c r="L10" i="17" s="1"/>
  <c r="O8" i="17" l="1"/>
  <c r="O10" i="17" s="1"/>
  <c r="O18" i="4"/>
  <c r="R18" i="4" s="1"/>
  <c r="F23" i="14" l="1"/>
  <c r="E23" i="14"/>
  <c r="E18" i="14"/>
  <c r="E14" i="14"/>
  <c r="E10" i="14"/>
  <c r="E7" i="14"/>
  <c r="N11" i="13"/>
  <c r="O9" i="16" l="1"/>
  <c r="R9" i="16" s="1"/>
  <c r="R8" i="16" s="1"/>
  <c r="R10" i="16" s="1"/>
  <c r="Q8" i="16"/>
  <c r="Q10" i="16" s="1"/>
  <c r="P8" i="16"/>
  <c r="P10" i="16" s="1"/>
  <c r="N8" i="16"/>
  <c r="N10" i="16" s="1"/>
  <c r="L8" i="16"/>
  <c r="O13" i="7"/>
  <c r="R13" i="7" s="1"/>
  <c r="S8" i="7"/>
  <c r="O9" i="7"/>
  <c r="O26" i="4"/>
  <c r="N26" i="4"/>
  <c r="R26" i="4" s="1"/>
  <c r="R9" i="7" l="1"/>
  <c r="O8" i="16"/>
  <c r="O10" i="16" s="1"/>
  <c r="G22" i="14" s="1"/>
  <c r="G23" i="14" l="1"/>
  <c r="H22" i="14"/>
  <c r="H23" i="14" s="1"/>
  <c r="N8" i="13"/>
  <c r="L8" i="13"/>
  <c r="L11" i="15"/>
  <c r="L11" i="13" l="1"/>
  <c r="O19" i="13" l="1"/>
  <c r="S11" i="15" l="1"/>
  <c r="O14" i="7" l="1"/>
  <c r="R14" i="7" l="1"/>
  <c r="H17" i="14" l="1"/>
  <c r="O11" i="8"/>
  <c r="R11" i="8" s="1"/>
  <c r="O12" i="8"/>
  <c r="O13" i="8"/>
  <c r="R13" i="8" s="1"/>
  <c r="O14" i="8"/>
  <c r="O15" i="8"/>
  <c r="R15" i="8" s="1"/>
  <c r="O16" i="8"/>
  <c r="R16" i="8" s="1"/>
  <c r="O29" i="8"/>
  <c r="R29" i="8" s="1"/>
  <c r="O30" i="8"/>
  <c r="O28" i="8"/>
  <c r="R28" i="8" s="1"/>
  <c r="O27" i="8"/>
  <c r="R27" i="8" s="1"/>
  <c r="O26" i="8"/>
  <c r="R26" i="8" s="1"/>
  <c r="O25" i="8"/>
  <c r="R25" i="8" s="1"/>
  <c r="O24" i="8"/>
  <c r="R24" i="8" s="1"/>
  <c r="O23" i="8"/>
  <c r="R23" i="8" s="1"/>
  <c r="O22" i="8"/>
  <c r="R22" i="8" s="1"/>
  <c r="O17" i="8"/>
  <c r="R17" i="8" s="1"/>
  <c r="O18" i="8"/>
  <c r="R18" i="8" s="1"/>
  <c r="O19" i="8"/>
  <c r="R19" i="8" s="1"/>
  <c r="O20" i="8"/>
  <c r="R20" i="8" s="1"/>
  <c r="O21" i="8"/>
  <c r="R21" i="8" s="1"/>
  <c r="O32" i="8"/>
  <c r="R12" i="8" l="1"/>
  <c r="O8" i="8"/>
  <c r="O38" i="8" s="1"/>
  <c r="R14" i="8"/>
  <c r="R30" i="8"/>
  <c r="R32" i="8"/>
  <c r="L22" i="6"/>
  <c r="R8" i="8" l="1"/>
  <c r="R38" i="8" s="1"/>
  <c r="O12" i="6"/>
  <c r="R12" i="6" s="1"/>
  <c r="O11" i="6" l="1"/>
  <c r="R11" i="6" l="1"/>
  <c r="O12" i="7"/>
  <c r="O8" i="7" s="1"/>
  <c r="O15" i="7" s="1"/>
  <c r="O10" i="7"/>
  <c r="R10" i="7" l="1"/>
  <c r="R12" i="7"/>
  <c r="R8" i="7" s="1"/>
  <c r="R15" i="7" s="1"/>
  <c r="O20" i="4"/>
  <c r="R20" i="4" s="1"/>
  <c r="O19" i="4"/>
  <c r="R19" i="4" s="1"/>
  <c r="O17" i="4"/>
  <c r="R17" i="4" s="1"/>
  <c r="O16" i="4"/>
  <c r="R16" i="4" s="1"/>
  <c r="O22" i="4"/>
  <c r="O15" i="4"/>
  <c r="R15" i="4" s="1"/>
  <c r="O14" i="4"/>
  <c r="O13" i="4"/>
  <c r="R13" i="4" s="1"/>
  <c r="O23" i="4"/>
  <c r="R23" i="4" s="1"/>
  <c r="O21" i="4"/>
  <c r="R21" i="4" s="1"/>
  <c r="R14" i="4" l="1"/>
  <c r="R22" i="4"/>
  <c r="O9" i="1"/>
  <c r="O11" i="1"/>
  <c r="R11" i="1" s="1"/>
  <c r="O12" i="1"/>
  <c r="R9" i="1" l="1"/>
  <c r="R12" i="1"/>
  <c r="O34" i="8"/>
  <c r="R34" i="8" l="1"/>
  <c r="O11" i="4"/>
  <c r="R11" i="4" l="1"/>
  <c r="R8" i="4" s="1"/>
  <c r="R27" i="4" s="1"/>
  <c r="O8" i="4"/>
  <c r="O27" i="4" s="1"/>
  <c r="O12" i="13"/>
  <c r="R12" i="13" s="1"/>
  <c r="O15" i="6" l="1"/>
  <c r="R15" i="6" s="1"/>
  <c r="O24" i="6" l="1"/>
  <c r="R24" i="6" s="1"/>
  <c r="O23" i="6"/>
  <c r="R23" i="6" s="1"/>
  <c r="O22" i="6"/>
  <c r="R22" i="6" s="1"/>
  <c r="O10" i="6"/>
  <c r="R10" i="6" s="1"/>
  <c r="O10" i="1" l="1"/>
  <c r="O8" i="1" s="1"/>
  <c r="R10" i="1" l="1"/>
  <c r="R8" i="1" s="1"/>
  <c r="O33" i="8"/>
  <c r="R33" i="8" l="1"/>
  <c r="O13" i="13"/>
  <c r="D18" i="14"/>
  <c r="D14" i="14"/>
  <c r="D10" i="14"/>
  <c r="D7" i="14"/>
  <c r="O11" i="7" l="1"/>
  <c r="R11" i="7" l="1"/>
  <c r="O12" i="4"/>
  <c r="R12" i="4" l="1"/>
  <c r="O14" i="6"/>
  <c r="O19" i="6"/>
  <c r="O21" i="6"/>
  <c r="O20" i="6"/>
  <c r="O18" i="6"/>
  <c r="O17" i="6"/>
  <c r="O16" i="6"/>
  <c r="O10" i="8" l="1"/>
  <c r="R10" i="8" s="1"/>
  <c r="P11" i="15" l="1"/>
  <c r="N11" i="15"/>
  <c r="G13" i="14" l="1"/>
  <c r="Q11" i="15"/>
  <c r="F13" i="14"/>
  <c r="R11" i="15"/>
  <c r="O11" i="15"/>
  <c r="H13" i="14" l="1"/>
  <c r="F14" i="14"/>
  <c r="O35" i="8"/>
  <c r="O36" i="8"/>
  <c r="R35" i="8" l="1"/>
  <c r="R36" i="8"/>
  <c r="G15" i="14" l="1"/>
  <c r="F15" i="14"/>
  <c r="G8" i="14"/>
  <c r="F8" i="14"/>
  <c r="G5" i="14"/>
  <c r="F5" i="14"/>
  <c r="G10" i="14" l="1"/>
  <c r="H8" i="14"/>
  <c r="H10" i="14" s="1"/>
  <c r="H5" i="14"/>
  <c r="H15" i="14"/>
  <c r="R13" i="13" l="1"/>
  <c r="R11" i="13" s="1"/>
  <c r="G20" i="14"/>
  <c r="O10" i="13"/>
  <c r="R10" i="13" s="1"/>
  <c r="O9" i="13"/>
  <c r="E20" i="14" l="1"/>
  <c r="E21" i="14" s="1"/>
  <c r="E24" i="14" s="1"/>
  <c r="D21" i="14"/>
  <c r="R9" i="13"/>
  <c r="R8" i="13" s="1"/>
  <c r="G11" i="14"/>
  <c r="G14" i="14" s="1"/>
  <c r="H11" i="14" l="1"/>
  <c r="H14" i="14" s="1"/>
  <c r="D24" i="14"/>
  <c r="D23" i="14"/>
  <c r="H20" i="14"/>
  <c r="R16" i="6"/>
  <c r="R14" i="6"/>
  <c r="R19" i="6"/>
  <c r="R21" i="6"/>
  <c r="R20" i="6"/>
  <c r="R18" i="6"/>
  <c r="G6" i="14" l="1"/>
  <c r="G7" i="14" s="1"/>
  <c r="F6" i="14"/>
  <c r="O9" i="8"/>
  <c r="R17" i="6"/>
  <c r="O9" i="6"/>
  <c r="O8" i="6" s="1"/>
  <c r="O25" i="6" s="1"/>
  <c r="F7" i="14" l="1"/>
  <c r="H6" i="14"/>
  <c r="H7" i="14" s="1"/>
  <c r="G12" i="14"/>
  <c r="R9" i="8"/>
  <c r="R9" i="6"/>
  <c r="R8" i="6" s="1"/>
  <c r="R25" i="6" s="1"/>
  <c r="H12" i="14" l="1"/>
  <c r="O25" i="4"/>
  <c r="G9" i="14"/>
  <c r="F9" i="14"/>
  <c r="O10" i="4"/>
  <c r="O9" i="4"/>
  <c r="F10" i="14" l="1"/>
  <c r="R10" i="4"/>
  <c r="R25" i="4"/>
  <c r="R9" i="4"/>
  <c r="O14" i="1" l="1"/>
  <c r="R14" i="1" l="1"/>
  <c r="O15" i="1"/>
  <c r="R15" i="1" l="1"/>
  <c r="R13" i="1" s="1"/>
  <c r="R16" i="1" s="1"/>
  <c r="O13" i="1"/>
  <c r="O16" i="1" s="1"/>
  <c r="F16" i="14"/>
  <c r="F18" i="14" s="1"/>
  <c r="G16" i="14"/>
  <c r="G18" i="14" s="1"/>
  <c r="H16" i="14" l="1"/>
  <c r="H18" i="14" s="1"/>
  <c r="G19" i="14" l="1"/>
  <c r="F19" i="14"/>
  <c r="F21" i="14" s="1"/>
  <c r="F24" i="14" s="1"/>
  <c r="G21" i="14" l="1"/>
  <c r="G24" i="14" s="1"/>
  <c r="H19" i="14"/>
  <c r="H21" i="14" l="1"/>
  <c r="H24" i="14" s="1"/>
</calcChain>
</file>

<file path=xl/sharedStrings.xml><?xml version="1.0" encoding="utf-8"?>
<sst xmlns="http://schemas.openxmlformats.org/spreadsheetml/2006/main" count="812" uniqueCount="326">
  <si>
    <t>Ing. Miroslav Kubín</t>
  </si>
  <si>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</si>
  <si>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</si>
  <si>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</si>
  <si>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</si>
  <si>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</si>
  <si>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</si>
  <si>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</si>
  <si>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</si>
  <si>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</si>
  <si>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</si>
  <si>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</si>
  <si>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</si>
  <si>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</si>
  <si>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>PV</t>
  </si>
  <si>
    <t>OL</t>
  </si>
  <si>
    <t xml:space="preserve">Vlastivědné muzeum v Olomouci - rekonstrukce krovů v budově VMO a oprava římsy nad parkánem </t>
  </si>
  <si>
    <t xml:space="preserve"> Jedná se o celkovou výměnu cca 1/5 konstrukcí krovů, jak ukázala předprojektová příprava a o opravu římsy nad parkánem na východní a severní straně VMO</t>
  </si>
  <si>
    <t>PD, DPS</t>
  </si>
  <si>
    <t>realizace</t>
  </si>
  <si>
    <t>PR</t>
  </si>
  <si>
    <t>DPS</t>
  </si>
  <si>
    <t>2017-2018</t>
  </si>
  <si>
    <t>Realizace</t>
  </si>
  <si>
    <t>Opravy</t>
  </si>
  <si>
    <t>Projektová dokumentace</t>
  </si>
  <si>
    <t>Celkem za ORJ 17 - oblast kultury - rozpracované investice</t>
  </si>
  <si>
    <t xml:space="preserve">Celkové náklady s DPH v tis. Kč           </t>
  </si>
  <si>
    <t xml:space="preserve">Celkem               v tis. Kč    </t>
  </si>
  <si>
    <t>odhad rozpočtových nákladů 11 000 tis. Kč</t>
  </si>
  <si>
    <t>vedoucí odboru</t>
  </si>
  <si>
    <t>Celkem za ORJ 17 - oblast sociální - rozpracované investice</t>
  </si>
  <si>
    <t>Domov seniorů FRANTIŠEK Náměšť na Hané - Přístavba pavilonu</t>
  </si>
  <si>
    <t>PD</t>
  </si>
  <si>
    <t>aktualizace PD, realizace</t>
  </si>
  <si>
    <t>2014-2016 poté splátky</t>
  </si>
  <si>
    <t>SU</t>
  </si>
  <si>
    <t>Domov u Třebůvky Loštice - rekonstrukce bytových jader</t>
  </si>
  <si>
    <t>2016-2017</t>
  </si>
  <si>
    <t>4350</t>
  </si>
  <si>
    <t>6121</t>
  </si>
  <si>
    <t>Domov důchodců Prostějov - Modernizace sociálních zařízení</t>
  </si>
  <si>
    <t>DSP+DPS bude řešit odstranění původních umakartových jader bytových buněk a provedení nových zděných v bezbariérovém provedení uzpůsobených pro imobilní klienty. Modernizace se týká 147 ks obytných buněk a 4 ks buněk pro rehabilitaci a zájmovou činnost klientů a dále zřízení společné koupelny ve 3. NP se 2 vanami a čistící místností.</t>
  </si>
  <si>
    <t>Celkem za ORJ 17 - oblast dopravy - rozpracované investice</t>
  </si>
  <si>
    <t>Celkem za ORJ 17 - oblast školství - rozpracované investice</t>
  </si>
  <si>
    <t>Celkem za ORJ 17 - oblast zdravotnictví - rozpracované investice</t>
  </si>
  <si>
    <t>Střední průmyslová škola strojnická Olomouc - rozšíření učeben</t>
  </si>
  <si>
    <t>Přístavba 9 nových učeben nad částí přízemního objektu dílen, včetně kabinetů a sociálního zázemí.</t>
  </si>
  <si>
    <t>2017 DPS a st. povolení</t>
  </si>
  <si>
    <t>3122</t>
  </si>
  <si>
    <t>3121</t>
  </si>
  <si>
    <t>JE</t>
  </si>
  <si>
    <t>3147</t>
  </si>
  <si>
    <t>VOŠ a SPŠ elektrotechnická Olomouc - Školní tělocvična</t>
  </si>
  <si>
    <t>Střední odborná škola a Střední odborné učiliště strojírenské a stavební, Jeseník, Dukelská 1240 - Rekonstrukce rozvodů, sociálního zařízení a elektroinstalace</t>
  </si>
  <si>
    <t>SOŠ a SOU stroj. a stav. Jeseník - komplexní rekonstrukce systému rozvodů vody, kanalizace, sociálního zařízení včetně elektroinstalace a VZT v budově školy navazuje na již provedenou realizaci energeticky úsporných opatření.</t>
  </si>
  <si>
    <t>realizační cena je předpoklad</t>
  </si>
  <si>
    <t>5171</t>
  </si>
  <si>
    <t>Gymnázium, Olomouc, Čajkovského 9 - Elektroinstalace</t>
  </si>
  <si>
    <t>Výměna již nevyhovující, zastaralé a poruchové sítě elektrorozvodů školních budov a jejich interiéru-učeben-tříd-kabinetů (stáří přes 40 let), množí se závady i výpadky dané jednak stářím materiálu, tak i nedostatečnou kapacitou vzhledem k většímu počtu zařízení, než k tomu bývalo před 40 lety.</t>
  </si>
  <si>
    <t>PD, realizace</t>
  </si>
  <si>
    <t>60004100130</t>
  </si>
  <si>
    <t>Vypořádání staveb</t>
  </si>
  <si>
    <t>-</t>
  </si>
  <si>
    <t>výkupy</t>
  </si>
  <si>
    <t xml:space="preserve">Jedná se o stavební úpravy silnice II/435 v celkové délce 5,81 km. Jedná se o dva úseky. 1. úsek začíná v křižovatce se sil. II/367 v obci Polkovice a končí v křižovatce s III/43518 v obci Tovačov - Annín.   2. úsek začíná v Tovačově od křižovatky se sil. II/434 končí v km 17,06. </t>
  </si>
  <si>
    <t>DSP</t>
  </si>
  <si>
    <t>DPS, SP</t>
  </si>
  <si>
    <t>Rekonstrukce komunikace rozdělená na 5 úseků. Dva úseky v přerovských městských částech Penčice a Čekyně nutno realizovat až po stavbě kanalizace VaK kolem r. 2020. Malý úsek v Předmostí a 2 úseky v Tršicích a Doloplazech lze realizovat. Nutno však dokončit maj.práv. vypořádávání a získat SP.</t>
  </si>
  <si>
    <t>Projektová dokumentace řeší stavební úpravy komunikace II/370 – Leština – Hrabišín. Počátek ve směru od Zábřehu je na křižovatce se silnicí  II/315 v obci Leština, konec řešeného úseku je na označení počátku obce Hrabišín. 
Celý úsek komunikace k řešení je dlouhý cca 6,3 km. V řešeném úseku se nachází pět mostů: Most ev. č. 370 -001, Most ev. č. 370 -005 , Most ev. č. 370 -003 , Most ev. č. 370 -004 (zařizuje si to sama SSOK), Most ev. č. 370 -002</t>
  </si>
  <si>
    <t>DSP. DPS, SP</t>
  </si>
  <si>
    <t>Stavební úpravy komunikace II/312 hr. okr. Ústí nad O. – křiž. II/446 před Hanušovicemi, v úseku od hranice okresu Ústí nad Orlicí po křižovatku se silnicí  II/446 na Staré Město před městem Hanušovice (podjezd). Jedná se o úsek komunikace ve trase Hanušovice – Králíky cca v km 56,456 – 47,355, tj. délka úseku 9,1 km.</t>
  </si>
  <si>
    <t>Přestavba klasické průsečné křižovatky silnic III/43613 a III/4468 na okružní křižovatku.</t>
  </si>
  <si>
    <t>VS</t>
  </si>
  <si>
    <t>DSP, DPS, SP</t>
  </si>
  <si>
    <t>Stavební úpravy silnic III/4375 a III/4377 v extravilánu v celkové délce 3,520 km a mostu ev. č. 4377 - 7 za obcí Podhoří. 1. úsek silnice mezi obcemi Loučka a Podhoří. 2. úsek za obcí Podhoří po kř. se silnicí III/44025.</t>
  </si>
  <si>
    <t>Stavební úpravy silnice III/4468 v intravilánu v celkové délce 1,200 km.</t>
  </si>
  <si>
    <t>III/44436 Bělkovice - Lašťany, průtah</t>
  </si>
  <si>
    <t>Jedná se o rekonstrukci silnice v inravilánu obce Bělkovice-Lašťany v celkové délce 1,6 km. Začátek stavebních úprav je od začátku obce (ve směru od silnice I/46) a končí křižovatkou silnic III/44436 s III/44440 a místní komunikací. Součástí stavby budou přeložky IS, Veřejné osvětlení, parkovací stání a dešťová kanalizace.</t>
  </si>
  <si>
    <t>II/436 Přerov - Doloplazy - kř. II/437</t>
  </si>
  <si>
    <t>II/435, kř. II/367 - Tovačov</t>
  </si>
  <si>
    <t>II/370 Leština - Hrabišín</t>
  </si>
  <si>
    <t>II/312 hr.okr.Ustí nad O - křiž. II/446 před Hanušovicemi</t>
  </si>
  <si>
    <t>III/44613, III/4468 Štěpánov, křižovatka Březecká</t>
  </si>
  <si>
    <t>III/4375, III4377 Loučka po kř. S III/44025</t>
  </si>
  <si>
    <t>III/4468 Štarnov - průtah</t>
  </si>
  <si>
    <t>III/4359, III/4353 - Velký Týnec - rekonstrukce, IV. etapa</t>
  </si>
  <si>
    <t>Jedná se o stavební úpravy silnic třetí třídy III/4359, III/4353 v obci Velký Týnec. Počátek řešeného silničního úseku je na komunikaci III/4359 ve směru od Olomouce na vjezdu do obce, v místě napojení nového silničního nadjezdu nad silnicí I/55. Konec rekonstrukce komunikace III/4359  je na křižovatce se silnicí III/4353, kde je současně počátek řešeného úseku komunikace III/4353 s ukončením na výjezdu s obce Velký Týnec ve směru na Velkou Bystřici. Délka úseku cca 1,200 km</t>
  </si>
  <si>
    <t>aktualizace DPS</t>
  </si>
  <si>
    <t xml:space="preserve">SMN a.s. - o.z. Nemocnice Prostějov - Vybudování dětské jednotky pro dlouhodbou péči </t>
  </si>
  <si>
    <t>Centrum dětské následné intenzivní péče na Moravě v gesci MZČR - 10 lůžek. (I. Etapa)</t>
  </si>
  <si>
    <t>investiční záměr</t>
  </si>
  <si>
    <t>SMN a.s. - o.z. Nemocnice Prostějov - Rekonstrukce neurologie</t>
  </si>
  <si>
    <t>Nová JIP,  projekt schválený MZČR "Iktové centrum"</t>
  </si>
  <si>
    <t>SMN a.s. - o.z. Nemocnice Prostějov</t>
  </si>
  <si>
    <t>SMN a.s. - o.z. Nemocnice Šternberk</t>
  </si>
  <si>
    <t>SMN a.s. - o.z. Nemocnice Šternberk - Interní pavilon</t>
  </si>
  <si>
    <t>Nová budova pavilonu interních oborů.</t>
  </si>
  <si>
    <t>z toho rozpočet OK UZ 15</t>
  </si>
  <si>
    <t>z toho rozpočet OK UZ 23 (DPH)</t>
  </si>
  <si>
    <t>Celkem za ORJ 17 - oblast zdravotnictví - rozpracované investice hrazené z nájemného SMN a.s.</t>
  </si>
  <si>
    <t>ORJ 17 - Oblast zdravotnictví  - rozpracované investice hrazené z nájemného SMN a.s.</t>
  </si>
  <si>
    <t>v tis. Kč</t>
  </si>
  <si>
    <t>Název přílohy</t>
  </si>
  <si>
    <t>Návrh na rozpočet OK</t>
  </si>
  <si>
    <t>Návrh na rozpočet OK celkem</t>
  </si>
  <si>
    <t>Oblast školství</t>
  </si>
  <si>
    <t>Oblast školství - součet</t>
  </si>
  <si>
    <t>Oblast sociální</t>
  </si>
  <si>
    <t>Oblast sociální - součet</t>
  </si>
  <si>
    <t>Oblast kultury</t>
  </si>
  <si>
    <t>Oblast kultury - součet</t>
  </si>
  <si>
    <t>Oblast dopravy</t>
  </si>
  <si>
    <t>Oblast dopravy - součet</t>
  </si>
  <si>
    <t>Oblast zdravotnictví</t>
  </si>
  <si>
    <t>Oblast zdravotnictví - součet</t>
  </si>
  <si>
    <t>CELKEM</t>
  </si>
  <si>
    <t>Rozpracované investice - realizace (ORJ 17)</t>
  </si>
  <si>
    <t>Rozpracované investice - opravy (ORJ 17)</t>
  </si>
  <si>
    <t>Rozpracované investice - projektová dokumentace (ORJ 17)</t>
  </si>
  <si>
    <t>Investiční akce přístavby nového pavilonu a rekonstrukce stávajícího objektu. Akce ukončena v roce 2016, v letech 2017 - 2018 pouze splátky</t>
  </si>
  <si>
    <t>poslední splátka 1. čtvr. 2018 ve výši  4 722 tis. Kč</t>
  </si>
  <si>
    <t>2017 - 2018</t>
  </si>
  <si>
    <t>Haničák</t>
  </si>
  <si>
    <t>Urbánek</t>
  </si>
  <si>
    <t>Rozpracované investice - realizace (SSOK)</t>
  </si>
  <si>
    <t>III/37349 Ptení - obchvat</t>
  </si>
  <si>
    <t xml:space="preserve">Gymnázium Olomouc - Hejčín, Tomkova 45 - revitalizace sportovního areálu  </t>
  </si>
  <si>
    <t>předpokládané náklady dle projektového záměru investora 22 000 000,- Kč</t>
  </si>
  <si>
    <t>Střední průmyslová škola a Střední odborné učiliště, Uničov, Školní 164 - školní kuchyň a jídelna</t>
  </si>
  <si>
    <r>
      <t xml:space="preserve">splátky do 31.12.2018 (17 421 tis. Kč), </t>
    </r>
    <r>
      <rPr>
        <sz val="12"/>
        <color rgb="FFFF0000"/>
        <rFont val="Arial"/>
        <family val="2"/>
        <charset val="238"/>
      </rPr>
      <t xml:space="preserve">VCP cca 3 mil.Kč </t>
    </r>
  </si>
  <si>
    <t>Zámek Čechy pod Kosířem - rekonstrukce a využití objektů, V. etapa</t>
  </si>
  <si>
    <t>2017-2019</t>
  </si>
  <si>
    <t>Crlíková</t>
  </si>
  <si>
    <t>Přetavba stávající kočárkárny zdravotního střediska  na dvougaráž pro sanitní vozy</t>
  </si>
  <si>
    <t>Vincentinum – poskytovatel sociálních služeb Šternberk – stravovací provoz</t>
  </si>
  <si>
    <t>ZZS OK - výstavba dvougaráže  výjezdové základny v Hanušovicích</t>
  </si>
  <si>
    <t xml:space="preserve">Jedná se o rekonstrukci stravovacího provozu Vincentina, odstranění vzlínající vlhkosti ve stěnách i podlahách; řešení organizace návazností prostorů a technologie kuchyně a ostatních prostor, kompletní rekonstrukce vnitřních prostor a doplnění technického vybavení kuchyně.
</t>
  </si>
  <si>
    <t>Nový obchvat obce Ptení.</t>
  </si>
  <si>
    <t>DPH</t>
  </si>
  <si>
    <t>Rozpracované investice - SMN (ORJ 17)</t>
  </si>
  <si>
    <t>ORJ 17 - Oblast dopravy  - rozpracované investice  hrazené z rozpočtu</t>
  </si>
  <si>
    <t>SSOK - Oblast dopravy  - rozpracované investice  hrazené z rozpočtu</t>
  </si>
  <si>
    <t>ORJ 17 - Oblast kultury  - rozpracované investice  hrazené z rozpočtu</t>
  </si>
  <si>
    <t>Gymnázium Jakuba Škody, Přerov, Komenského 29 - výměna oken a oprava fasády historické budovy</t>
  </si>
  <si>
    <t>Chytil</t>
  </si>
  <si>
    <r>
      <rPr>
        <sz val="12"/>
        <rFont val="Arial"/>
        <family val="2"/>
        <charset val="238"/>
      </rPr>
      <t xml:space="preserve">probíhá soutěž na projektanta, předpokládané náklady realizace ze studie:  77 230 tis. Kč    </t>
    </r>
    <r>
      <rPr>
        <sz val="12"/>
        <color rgb="FFFF0000"/>
        <rFont val="Arial"/>
        <family val="2"/>
        <charset val="238"/>
      </rPr>
      <t xml:space="preserve">                           </t>
    </r>
  </si>
  <si>
    <t>Odbor dopravy a silničního hospodářství</t>
  </si>
  <si>
    <t>Ing. Ladislav Růžička</t>
  </si>
  <si>
    <t>Celkem ORJ 12 - oblast dopravy - rozpracované investice SSOK</t>
  </si>
  <si>
    <t>Nájemné SMN</t>
  </si>
  <si>
    <t>DUR</t>
  </si>
  <si>
    <t>Návrh na rok 2018</t>
  </si>
  <si>
    <t>Pokračování v roce 2019 a dalších</t>
  </si>
  <si>
    <t>Vynaloženo k 31. 12. 2017 v tis. Kč</t>
  </si>
  <si>
    <t>Výstavba nové tělocvičny školy - Akce ukončena v roce 2017, v roce 2018 pouze splátky</t>
  </si>
  <si>
    <t>Muzeum galerie v Prostějově - Červený domek Petra Bezruče v Kostelci na Hané</t>
  </si>
  <si>
    <t xml:space="preserve">Vlastivědné muzeum Jesenicka - Expozice Vincenze Priessnitze </t>
  </si>
  <si>
    <t>Vědecká knihovna Olomouc - stavební úpravy objektu Červeného kostela</t>
  </si>
  <si>
    <t>Vlastivědné muzeum v Olomouci - Revitalizace vodních prvků v zámeckém parku Čechy pod Kosířem</t>
  </si>
  <si>
    <t>3314</t>
  </si>
  <si>
    <t>II/434 Kozlovice - průtah</t>
  </si>
  <si>
    <t>II/366, III/37760 Přestavba křiž. před žel. přejezdem u obce Smržice</t>
  </si>
  <si>
    <t>2212</t>
  </si>
  <si>
    <t>II/369 Hanušovice - křižovatka I/11</t>
  </si>
  <si>
    <t>III/37354, III/36618 Horní Štěpánov</t>
  </si>
  <si>
    <t>3523</t>
  </si>
  <si>
    <t>OLÚ Paseka - pracoviště Moravský Beroun - Úpravy ploch kolem pavilonu 2</t>
  </si>
  <si>
    <t>OLÚ Paseka - Budova ,,C,, I. Etapa, část II. - nástavba o 4. NP a rekonstrukce 3. NP</t>
  </si>
  <si>
    <t>3522</t>
  </si>
  <si>
    <t>SMN a.s. - o.z. Nemocnice Šternberk - rekonstrukce střech a oken</t>
  </si>
  <si>
    <t>4357</t>
  </si>
  <si>
    <t>Domov pro seniory Červenka - Nadstavba a přístavba hospodářské budovy</t>
  </si>
  <si>
    <t>Sociální služby pro seniory Šumperk - výstavba parkoviště</t>
  </si>
  <si>
    <t>Domov na Zámečku Rokytnice - Výměna elektroinstalace</t>
  </si>
  <si>
    <t>Domov pro seniory Červenka - Vybudování šaten pro zaměstnance</t>
  </si>
  <si>
    <t>Vincentinum - poskytovatel sociálních služeb Šternberk - přestavba budovy bývalé údržby na ergoterapeutické dílny a pracovny</t>
  </si>
  <si>
    <t>Vincentinum - poskytovatel sociálních služeb Šternberk - Rekonstrukce prostoru na zahradě  volnočasovým aktivitám</t>
  </si>
  <si>
    <t>Domov na Zámečku Rokytnice - Půdní vestavba</t>
  </si>
  <si>
    <t>Domov Sněženka Jeseník - Vzduchotechnika kuchyně a prádelny</t>
  </si>
  <si>
    <t>Domov Sněženka Jeseník - Stavební úpravy schodišťových věží</t>
  </si>
  <si>
    <t>Domov Paprsek Olšany - Stavební úpravy dvora</t>
  </si>
  <si>
    <t>Střední zdravotnická škola a Vyšší odborná škola Emanuela Pottinga, Olomouc, Pottingova 2 - Rekonstrukce sociálního zařízení v budově DM</t>
  </si>
  <si>
    <t>Obchodní akademie, Olomouc, tř. Spojenců 11- Zateplení uliční a dvorní fasády</t>
  </si>
  <si>
    <t>Střední průmyslová škola, Přerov, Havlíčkova 2 - Výměna elektrorozvodů</t>
  </si>
  <si>
    <t>Střední odborná škola gastronomie a potravinářství, Jeseník, U Jatek 8 - Rekonstrukce umýváren nového domova mládeže</t>
  </si>
  <si>
    <t>Střední škola, Základní škola a Mateřská škola Prof. V. Vejdovského - úprava venkovních ploch areálu, odloučené pracoviště SŠ Gorazdovo náměstí 1, Olomouc</t>
  </si>
  <si>
    <t>Střední škola polytechnická, Olomouc - Rekonstrukce domova mládeže</t>
  </si>
  <si>
    <t>Střední škola gastronomie a farmářství Jeseník - Odvodnění budovy masné výroby</t>
  </si>
  <si>
    <t>Střední škola gastronomie a farmářství Jeseník - Venkovní kanalizace areálu Horní Heřmanice</t>
  </si>
  <si>
    <t>Gymnázium Šternberk - Úprava školního hřiště a nové oplocení hřiště</t>
  </si>
  <si>
    <t>3113</t>
  </si>
  <si>
    <t>Střední zdravotnická škola a Vyšší odborná škola zdravotnická Emanuela Pöttinga a Jazyková škola s právem státní jazykové zkoušky Olomouc - Šatny</t>
  </si>
  <si>
    <t>Střední škola a Základní škola prof. Z. Matějčka Olomouc - Stavební úpravy venkovního sportovního areálu Táboritů</t>
  </si>
  <si>
    <t>Obchodní akademie, Olomouc -Elektroinstalace a výměna svítidel</t>
  </si>
  <si>
    <t>Základní škola Uničov - Elektroinstalace a výměna svítidel</t>
  </si>
  <si>
    <t>Gymnázium Jeseník - Venkovní hřiště</t>
  </si>
  <si>
    <t>Střední škola gastronomie a farmářství Jeseník - Výstavba jateční porážky</t>
  </si>
  <si>
    <t>Střední průmyslová škola elektrotechnická, Mohelnice - Stavební úpravy sociálních zařízení</t>
  </si>
  <si>
    <t xml:space="preserve">Klíč – centrum sociálních služeb - Výstavba objektu pro osoby s poruchou autistického spektra </t>
  </si>
  <si>
    <t>2018-2019</t>
  </si>
  <si>
    <t>6121 /                                                                                                                    6130</t>
  </si>
  <si>
    <t>2016-2018</t>
  </si>
  <si>
    <t>2019-2020</t>
  </si>
  <si>
    <t>Hlaďo</t>
  </si>
  <si>
    <t>Vrbková</t>
  </si>
  <si>
    <t>Krejčiřík</t>
  </si>
  <si>
    <t>Horáček</t>
  </si>
  <si>
    <t>Olejníček</t>
  </si>
  <si>
    <t>Vránová</t>
  </si>
  <si>
    <t>Maděrka</t>
  </si>
  <si>
    <t>Dudková</t>
  </si>
  <si>
    <t>Obchodní akademie a Jazyková škola s právem státní jazykové zkoušky, Přerov, Bartošova 24 - Kanalizace</t>
  </si>
  <si>
    <t xml:space="preserve">Odvodnění hřiště kolem tělocvičny, hydroizolace, odstranění starého a pokládka nového povrchu hřiště, sanace kamenných zídek, sportovní vybavení hřiště.
</t>
  </si>
  <si>
    <t xml:space="preserve">Výměna povrchu, úprava okolí sportoviště.
</t>
  </si>
  <si>
    <t xml:space="preserve">Rekonstrukce, přestavba a sanace budovy ZUŠ - 1. etapa
V první řadě je nutné vyřešit výtah pro přepravu osob, nástrojů a materiálu do výtvarného oboru, prázdná výtahová šachta navíc způsobujde velké úniky tepla.  
Dále bude navazovat rekonstrukce a přestavba 3. NP, která zahrnuje výtvarný ateliér, umývárnu, sociální zařízení, sklad, technickou místnost a chodbu.
Nakonec bude možné přestěhovat výtvarný obor do 3. NP a provést sanaci v 1. NP.
</t>
  </si>
  <si>
    <t>Výstavba prostor odborného výcviku na pracovišti v Horních Heřmanicích.</t>
  </si>
  <si>
    <t xml:space="preserve">Kompletní výměna 5 ks stupaček sociálního zařízení včetně rekonstrukce sociálních jader.
</t>
  </si>
  <si>
    <t xml:space="preserve">Výstavba parkoviště na p.p.č. 1990/17 o rozloze 1063 m2 v k.ú. Šumperk, pro cca 30 až 40 aut
</t>
  </si>
  <si>
    <t>Dokončení půdní vestavby - rozšíření provozní části objektu</t>
  </si>
  <si>
    <t>Rekonstrukce velkých nevyužitých půdních prostor pro šatny zaměstnanců včetně chybějícího sociální zázemí.                                                                                                                                                                                                 V současné době jsou šatny umístněny v nevyhovujících hygienických prostorách, nesplňují svou velikostí a vybavením hygienické požadavky. V uvolněných prostorách současných šaten by vznikly další prostory k využití pro uživatele sociální služby.</t>
  </si>
  <si>
    <t>Využití volného prostoru na zahradě k instalaci pergoly, přístupového chodníku a vytvoření zázemí pro uživatele.</t>
  </si>
  <si>
    <t>Jedná se o přestavbu budovy, která je v havarijním stavu, na dílny pro ergoterapii a na další pracovny pro uživatele.</t>
  </si>
  <si>
    <t>II. etapa - jedná se o pokračování průtahu obcí realizovaného v roce 2015. Nutno dořešit kanalizaci.</t>
  </si>
  <si>
    <t>úprava stávajícího projektu, provedení opravy tzv. Bezručových domků v Kostelci na Hané -zahrnující nutné opravy střechy, klempířských prvků, odvodnění, terénní úpravy</t>
  </si>
  <si>
    <t xml:space="preserve">Nová expozice V.Priessnitze je prioritou Vlastivědného muzea Jesenicka po dohodě s Olomouckým krajem, Městem Jeseník a majiteli Priessnitzových léčebných lázní, komisí cestovního ruchu Olomouckého kraje. Aktivita obnovy a rozšíření expozice souvisí se snahou získat pro odkaz V .Priessnize ocenění evropským kulturním nehmotným dědictvím poté, co odkaz této významné osobnosti byl zařazen mezi nehmotná kulturní dědictví České republiky.
</t>
  </si>
  <si>
    <t>Na základě vyjasněných majetkoprávních vztahů, kdy vodní prvky v zámeckém parku jsou majetkem Olomouckého kraje, žádá VMO o jejich revitalizaci. Je nutné pořídit projektovou dokumentaci, aby byly odhadnuty náklady revitalizace.</t>
  </si>
  <si>
    <t>Zvýšení pobytového komfortu pacientů s plícnim onemocněním -  méně lůžkové pokoje se sociálním zázemím  - pokračování investice z roku 2016 (uvolněných 5 000 tis.Kč).
Konečná celková výše zakázky bude odvislá od podrobné PD, která bude dohotovena v září 2016 a konečné výše nabídky vzešlé z VŘ na dodavatele stavby.</t>
  </si>
  <si>
    <t>Rekonstrukce Červeného kostela za účelem zřízení krajského informačního a kulturního střediska.</t>
  </si>
  <si>
    <t>Rekonstrukce střech a oken</t>
  </si>
  <si>
    <t>Úprava křižovatky nacházející se v blízkosti železničního přejezdu.</t>
  </si>
  <si>
    <t>Stavební úpravy silnice III/434 v intravilánu v celkové délce 1,011 km.</t>
  </si>
  <si>
    <t>Úprava venkovních ploch areálu pro sportovní využití a možnost parkování.</t>
  </si>
  <si>
    <t>Rekonstrukce páteřní splaškové ležaté kanalizace v suterénu objektu (dochází k občasným haváriím) a stoupaček k umyvadlům ve třídách a šatnách. Změna dvorní části trasy dešťové kanalizace, aby neprocházela pod budovou.</t>
  </si>
  <si>
    <t>Oprava uliční fasády z tř. Spojenců 11, zateplení obvodního zdiva dvorních fasád a uliční fasáda z Vančurovy ulice. Do výměny oken a zateplení zahrnuta část objektu převedeno z UP Ol a zateplení půdy.</t>
  </si>
  <si>
    <t>Základní umělecká škola Litovel - Rekonstrukce budovy ZUŠ - 1. etapa</t>
  </si>
  <si>
    <t>Vybudování parkovacích míst včetně osvětlení, chodníku, odpočinkové plochy s mobiliářem, terénní a sadové úpravy, kanalizace.</t>
  </si>
  <si>
    <t>Jedná se o přístavbu v rámci které by došlo k  navýšení ubytovací kapacity a ke zlepšení podmínek pečovatelské práce.</t>
  </si>
  <si>
    <t>Rekonstrukce silnoproudé elektrotechniky a elektronické komunikace</t>
  </si>
  <si>
    <t>Oprava venkovního prostoru - dvůr</t>
  </si>
  <si>
    <t xml:space="preserve">Zpracování projektové dokumentace na novou vzduchotechniku v kuchyni a prádelně.  Současná vzduchotechnika nevyhovuje dnešním platným předpisům. Je částečně nefunkční, těžko dostupné náhradní díly. Cena je určena odhadem.
</t>
  </si>
  <si>
    <t>Rekonstrukce samostatného objektu kuchyňského bloku ve dvorní části areálu střední školy včetně dodávky kuchyňské technologie.</t>
  </si>
  <si>
    <t xml:space="preserve">Celková výměna rozvodů elektrické energie a osvětlení budovy A, které jsou vzhledem ke stáří již značně nevyhovující. 
</t>
  </si>
  <si>
    <t>Zhotovení nových rozvodů vodorovné a svislé vodoinstalace a doplnění WC a sprchového koutu v jednotlivých ubytovacích buňkách.</t>
  </si>
  <si>
    <t>Studie</t>
  </si>
  <si>
    <t>Jedná se o revitalizaci sportovního areálu školy, tj. fotbalového hřiště včetně samostatného podzemního zdroje vody pro fotbalové hřiště, oválu a rovinky lehkoatletické dráhy, sektoru pro skok daleký, víceúčelového hřiště na míčové hry, hřiště na plážový volejbal a tenisové kurty.  </t>
  </si>
  <si>
    <t>Zpracování PD na celkovou rekonstrukci DM, který již neodpovídá současným normám. Jedná se o jeden z největších DM v kraji.</t>
  </si>
  <si>
    <t>Odvodnění budovy masné výroby.</t>
  </si>
  <si>
    <t>splátky</t>
  </si>
  <si>
    <t>Dokončení PD, nákup pozemku</t>
  </si>
  <si>
    <t>Kompletní rekonstrukce el. rozvodů ve všech místnostech a objektech na adrese Šternberská 500. Rekonstrukce zahrnuje rozvody NN a slaboproudu (zabezpečovací systém, interkom). Součástí bude i výměna svítidel.</t>
  </si>
  <si>
    <t>Celková rekonstrukce venkovního hřiště. Velmi nutné pro nový obor Gymnázium se sportovní přípravou. Staré hřiště taktéž nesplňuje požadavky BOZP - betonové odrubníky apod.</t>
  </si>
  <si>
    <t xml:space="preserve">Stavební úpravy dožitých sociálních zařízení ve třech objektech - budova I. škola, budova II. odborné učebny, budova III. dílny.
(oprava potrubí na dívčím WC, nové toalety, přemístění výlevek a bojlerů z prostor předsíně, malby, částěčně obklady).
</t>
  </si>
  <si>
    <t>Zřízení bezbariérového přístupu do budovy C přístavbou vnějšího výtahu a vybudování 1 invalidního WC. Na základě požadavku HZS OK dojde k prověření PBŘ celého objektu a splnění požadavku KHS na přepočet a doplnění všech WC a sociálních zařízení celého objektu.</t>
  </si>
  <si>
    <t>Novostavba haly jako zázemí pro odbornou výuku žáků školy (3 nové dílny, učebny techniky a obrobny, hygienické zařízení, šatny, kabinety, kompresorovna, venkovní mycí rampa) na místě 2 starých vepřínů, které budou zbourány vč. tří přilehlých jímek a základů bývalého sila.</t>
  </si>
  <si>
    <t>Průzkumy a zaměření</t>
  </si>
  <si>
    <t xml:space="preserve">Úprava stávajících nevyužívaných sklepních prostor a jejich využití jako prostor pro šatny. Úprava zahrnuje sanaci vlhkosti v prostorách, stavebně technické úpravy prostor, odvětrávání prostor, zabezpečení a úpravy přístupu žáků a studetnů do prostor, informační označení a dovybavení šatními skříňkami pro žáky a studenty.
</t>
  </si>
  <si>
    <t>Oprava kanalizační sítě v celém areálu školy na pracovišti Horní Heřmanice.</t>
  </si>
  <si>
    <t>Střední škola zemědělská, Přerov – Osmek – Vybudování zázemí pro odborný výcvik</t>
  </si>
  <si>
    <t>III/4453 Huzová - Arnoltice, II. etapa</t>
  </si>
  <si>
    <t>II/453 Nové napojení sil. II/453 - Jeseník (Rejvízský most)</t>
  </si>
  <si>
    <t xml:space="preserve">Jedná se o část úseku Hanušovice - křížovatka I/11 - stavební objekty SO 101-105. </t>
  </si>
  <si>
    <t>dokončení PD, realizace</t>
  </si>
  <si>
    <t>V akcích spolufinancovaných je  REÚO - SMN a.s. - o.z. Nemocnice Přerov - Domoc sester, akce také hrazená z nájemného</t>
  </si>
  <si>
    <t>limit nájemného z příjmů je 24 346 852,- Kč</t>
  </si>
  <si>
    <t>Rekonstrukce nevyhovující elektroinstalace a výměna svítidel v prostorách po Univerzitě Palackého.</t>
  </si>
  <si>
    <t>rekonstrukce střechy</t>
  </si>
  <si>
    <t>dokončení PD</t>
  </si>
  <si>
    <t>Dětské centrum Ostrůvek - - přestavba budovy C na zařízení rodinného typu</t>
  </si>
  <si>
    <t>chybějících 10 mil Kč se vykryje z přebytku z roku 2017</t>
  </si>
  <si>
    <t>limit</t>
  </si>
  <si>
    <t>ORJ 17</t>
  </si>
  <si>
    <t>ORJ 52</t>
  </si>
  <si>
    <t>5a) Financování rozpracovaných investičních akcí hrazených z rozpočtu v roce 2018</t>
  </si>
  <si>
    <t>Sesk. Pol.</t>
  </si>
  <si>
    <t>Sesk. pol.</t>
  </si>
  <si>
    <t>Rekonstrukce 41 bytových hygienických jader, bezbariérové WC ve spol. prostorách, rekonstrukce elektroinstalace a vodoinstalace, montáž motorgenerátoru, rekonstrukce výtahu, rekonstrukce šaten a pracovny lékaře vč. vybavení mobiliářem. Oprava části dešťové kanalizace.</t>
  </si>
  <si>
    <t>ORJ 17 - Oblast sociální - rozpracované investice  hrazené z rozpočtu</t>
  </si>
  <si>
    <t>ORJ 17 - Oblast školství - rozpracované investice  hrazené z rozpočtu</t>
  </si>
  <si>
    <t>Správce:</t>
  </si>
  <si>
    <t>ORJ 12</t>
  </si>
  <si>
    <t>ORJ 17 - Oblast zdravotnictví - rozpracované investice  hrazené z rozpočtu</t>
  </si>
  <si>
    <t>Přestavba objektu dětského domova na zařízení rodinného typu. Jedná se o stavební úpravy stávající budovy a přístavby ke stávající budově pro umístění jedné rodinné buňky se zázemím</t>
  </si>
  <si>
    <t>Zpracování projektové dokumentace. Schodišťové věže jsou prosklené. Skleněné tabule jsou uvolněné, popraskané. Hrozí nebezpečí úrazu. Opravě musí předcházet zpracování projektové dokumentace - nutnost posouzení statika a projednání HZS.                                                       Cena je určena odhadem.</t>
  </si>
  <si>
    <t xml:space="preserve">Odbor investic                                                                                                                                                             </t>
  </si>
  <si>
    <t>2018-2020</t>
  </si>
  <si>
    <t>Domov seniorů Pohoda Chválkovice - Stavební úpravy koridoru mezi pavilony A a B</t>
  </si>
  <si>
    <t>ZZS OK  - Čerpací stanice pro heliport Olomouc</t>
  </si>
  <si>
    <t>Modernizace čerpací stanice na Hněvotínské ul. 60.</t>
  </si>
  <si>
    <t xml:space="preserve">SMN a.s. - o.z. Nemocnice Prostějov - Zřízení oddělení hospicové péče </t>
  </si>
  <si>
    <t>Zřízení oddělení hospicové péče v Nemocnici Prostějov</t>
  </si>
  <si>
    <t>ORJ 17 - Oblast krizového řízení</t>
  </si>
  <si>
    <t>Rekonstrukce požární stanice v Prostějově</t>
  </si>
  <si>
    <t>zajištění projektové dokumentace pro HZS OK na rekonstrukce požární stanice</t>
  </si>
  <si>
    <t>Celkem za ORJ 17 - oblast krizového řízení</t>
  </si>
  <si>
    <t>Oblast krizové řízení</t>
  </si>
  <si>
    <t>Oblast krizové zřízení - součet</t>
  </si>
  <si>
    <t>Fond investic PO</t>
  </si>
  <si>
    <t>z toho spolufinan. PO z FI</t>
  </si>
  <si>
    <t>Dle OPŘPO - celk. nákl. 1 500 (2018 - OK 1 500)</t>
  </si>
  <si>
    <t>Dle OPŘPO - celk. nákl. 700 (2018 - OK 700)</t>
  </si>
  <si>
    <t>dle OPŘPO celkové náklady 30 000 tis. Kč, realizace v roce 2018 (15 000 tis. Kč) a jiné zdroje 15 000 tis. Kč</t>
  </si>
  <si>
    <t>dle OPŘPO pouze PD ve výši 110 tis. Kč (2018)</t>
  </si>
  <si>
    <t>dle OPŘPO celkové náklady 4 800 tis. Kč, realizace v roce 2018 (4 800 tis. Kč)</t>
  </si>
  <si>
    <t>Obchodní akademie Olomouc - Bezbariérové úpravy školských zařízení v Olomouckém kraji</t>
  </si>
  <si>
    <t>dle OPŘPO realizace v roce 2018 (10 000 tis. Kč)</t>
  </si>
  <si>
    <t>dle OPŘPO celkové náklady 6 812 tis. Kč (realizace 2018) - odhad nákladů, v 36. týdnu upřesním</t>
  </si>
  <si>
    <t>dle OPŘPO celkové náklady 107 275 tis. Kč, realizace 2018 (107 275 tis. Kč)</t>
  </si>
  <si>
    <t>dle OPŘPO celkové náklady 20 419 tis. Kč, realizace 2018 (20 419 tis. Kč), odhad nákladů, v 36. týdnu upřesním</t>
  </si>
  <si>
    <t>dle OPŘPO celkové náklady 10 600 tis. Kč a v roce 2018 10 000 tis. Kč</t>
  </si>
  <si>
    <t>dle OPŘPO celkové náklady 45 000 tis. Kč a realizace roce 2018 - 45 000 tis. Kč</t>
  </si>
  <si>
    <t>Středisko sociální prevence Olomouc - Fasáda a zateplení</t>
  </si>
  <si>
    <t>Zateplení severní a jižní stěny budovy včetně nové fasády.</t>
  </si>
  <si>
    <t>Ing. Miroslava Březinová</t>
  </si>
  <si>
    <t>ORJ 19</t>
  </si>
  <si>
    <t>ORJ 19 - Oblast kultury  - rozpracované investice  hrazené z rozpočtu</t>
  </si>
  <si>
    <t>Vlastivědné muzeum v Olomouci - Rekonstrukce vstupních bran do parku v Čechách pod Kosířem</t>
  </si>
  <si>
    <t>rekonstrukce 2 pískovcových pilířů vstupní brány do areálu zámku.</t>
  </si>
  <si>
    <t>Celkem za ORJ 19 - oblast kultury - rozpracované investice</t>
  </si>
  <si>
    <t xml:space="preserve">Odbor podpory řízení příspěvkových organizací                                                          </t>
  </si>
  <si>
    <t>Rozpracované investice - realizace (ORJ 19)</t>
  </si>
  <si>
    <t>SOŠ lesnická a strojírenská Šternberk - sociální zařízení na domově mládeže</t>
  </si>
  <si>
    <t>Oprava sociálních zařízení a zdravotechnických rozvodů 5 patrového objektu DM včetně vybudování nového sociálního uzlu pro dívky.</t>
  </si>
  <si>
    <t>Výkupy pozemků po dokončení staveb. Poplatky za vynětí ze zemědělského půdního fondu.</t>
  </si>
  <si>
    <t>Oprava spojovací chodby mezi pavilony A a B</t>
  </si>
  <si>
    <t>Výměna oken z r. 1967 v havarijním stavu (vypadává sklo) za nová kastlová termická, repase vstupních dveří.  Budova památkově chráněná.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</si>
</sst>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1"/>
      <name val="Arial CE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" fillId="0" borderId="0"/>
    <xf numFmtId="0" fontId="1" fillId="0" borderId="0"/>
    <xf numFmtId="0" fontId="1" fillId="0" borderId="0">
      <alignment wrapText="1"/>
    </xf>
  </cellStyleXfs>
  <cellXfs count="213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center" inden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1" fillId="0" borderId="4" xfId="1" applyFont="1" applyFill="1" applyBorder="1" applyAlignment="1">
      <alignment horizontal="center" vertical="center"/>
    </xf>
    <xf numFmtId="0" fontId="1" fillId="0" borderId="4" xfId="8" applyFont="1" applyFill="1" applyBorder="1" applyAlignment="1" applyProtection="1">
      <alignment horizontal="left" vertical="center" wrapText="1"/>
      <protection locked="0"/>
    </xf>
    <xf numFmtId="0" fontId="1" fillId="0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0" fillId="0" borderId="1" xfId="0" applyFill="1" applyBorder="1" applyAlignment="1">
      <alignment vertical="center" wrapText="1"/>
    </xf>
    <xf numFmtId="0" fontId="3" fillId="2" borderId="1" xfId="5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right" vertical="center" wrapText="1"/>
    </xf>
    <xf numFmtId="0" fontId="8" fillId="0" borderId="0" xfId="0" applyFont="1" applyFill="1" applyAlignment="1"/>
    <xf numFmtId="0" fontId="9" fillId="0" borderId="0" xfId="0" applyFont="1" applyFill="1"/>
    <xf numFmtId="0" fontId="8" fillId="0" borderId="0" xfId="0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5" fillId="0" borderId="0" xfId="2" applyFont="1" applyFill="1" applyAlignment="1">
      <alignment horizontal="center"/>
    </xf>
    <xf numFmtId="0" fontId="14" fillId="0" borderId="0" xfId="2" applyFont="1" applyFill="1" applyAlignment="1">
      <alignment horizontal="right"/>
    </xf>
    <xf numFmtId="3" fontId="14" fillId="0" borderId="0" xfId="2" applyNumberFormat="1" applyFont="1" applyFill="1"/>
    <xf numFmtId="3" fontId="16" fillId="2" borderId="1" xfId="5" applyNumberFormat="1" applyFont="1" applyFill="1" applyBorder="1" applyAlignment="1">
      <alignment horizontal="right" vertical="center" wrapText="1"/>
    </xf>
    <xf numFmtId="3" fontId="16" fillId="2" borderId="1" xfId="4" applyNumberFormat="1" applyFont="1" applyFill="1" applyBorder="1" applyAlignment="1">
      <alignment horizontal="right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7" fillId="0" borderId="0" xfId="0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9" fillId="0" borderId="0" xfId="9" applyFont="1" applyFill="1"/>
    <xf numFmtId="0" fontId="1" fillId="0" borderId="0" xfId="9" applyFill="1"/>
    <xf numFmtId="0" fontId="19" fillId="0" borderId="0" xfId="9" applyFont="1" applyFill="1" applyBorder="1" applyAlignment="1">
      <alignment horizontal="left" vertical="center"/>
    </xf>
    <xf numFmtId="3" fontId="20" fillId="0" borderId="9" xfId="10" applyNumberFormat="1" applyFont="1" applyFill="1" applyBorder="1" applyAlignment="1">
      <alignment horizontal="right" vertical="center" wrapText="1" indent="1"/>
    </xf>
    <xf numFmtId="3" fontId="20" fillId="0" borderId="9" xfId="9" applyNumberFormat="1" applyFont="1" applyFill="1" applyBorder="1" applyAlignment="1">
      <alignment horizontal="right" vertical="center" indent="1"/>
    </xf>
    <xf numFmtId="3" fontId="20" fillId="0" borderId="11" xfId="9" applyNumberFormat="1" applyFont="1" applyFill="1" applyBorder="1" applyAlignment="1">
      <alignment horizontal="right" vertical="center" indent="1"/>
    </xf>
    <xf numFmtId="3" fontId="2" fillId="2" borderId="6" xfId="9" applyNumberFormat="1" applyFont="1" applyFill="1" applyBorder="1" applyAlignment="1">
      <alignment horizontal="right" vertical="center" indent="1"/>
    </xf>
    <xf numFmtId="0" fontId="19" fillId="0" borderId="8" xfId="10" applyFont="1" applyFill="1" applyBorder="1" applyAlignment="1">
      <alignment horizontal="left" vertical="center" indent="1"/>
    </xf>
    <xf numFmtId="0" fontId="19" fillId="0" borderId="10" xfId="10" applyFont="1" applyFill="1" applyBorder="1" applyAlignment="1">
      <alignment horizontal="left" vertical="center" indent="1"/>
    </xf>
    <xf numFmtId="0" fontId="2" fillId="0" borderId="10" xfId="10" applyFont="1" applyFill="1" applyBorder="1" applyAlignment="1">
      <alignment horizontal="center" vertical="center"/>
    </xf>
    <xf numFmtId="3" fontId="2" fillId="2" borderId="13" xfId="9" applyNumberFormat="1" applyFont="1" applyFill="1" applyBorder="1" applyAlignment="1">
      <alignment horizontal="right" vertical="center" indent="1"/>
    </xf>
    <xf numFmtId="0" fontId="19" fillId="0" borderId="14" xfId="10" applyFont="1" applyFill="1" applyBorder="1" applyAlignment="1">
      <alignment horizontal="left" vertical="center" indent="1"/>
    </xf>
    <xf numFmtId="0" fontId="2" fillId="0" borderId="14" xfId="10" applyFont="1" applyFill="1" applyBorder="1" applyAlignment="1">
      <alignment horizontal="center" vertical="center"/>
    </xf>
    <xf numFmtId="3" fontId="20" fillId="0" borderId="11" xfId="10" applyNumberFormat="1" applyFont="1" applyFill="1" applyBorder="1" applyAlignment="1">
      <alignment horizontal="right" vertical="center" wrapText="1" indent="1"/>
    </xf>
    <xf numFmtId="0" fontId="15" fillId="0" borderId="12" xfId="10" applyFont="1" applyFill="1" applyBorder="1" applyAlignment="1">
      <alignment horizontal="left" vertical="center" indent="1"/>
    </xf>
    <xf numFmtId="3" fontId="15" fillId="0" borderId="6" xfId="10" applyNumberFormat="1" applyFont="1" applyFill="1" applyBorder="1" applyAlignment="1">
      <alignment horizontal="right" vertical="center" indent="1"/>
    </xf>
    <xf numFmtId="3" fontId="1" fillId="0" borderId="0" xfId="9" applyNumberFormat="1" applyFill="1"/>
    <xf numFmtId="3" fontId="1" fillId="0" borderId="0" xfId="9" applyNumberFormat="1" applyFill="1" applyAlignment="1">
      <alignment horizontal="center" vertical="center" wrapText="1"/>
    </xf>
    <xf numFmtId="0" fontId="1" fillId="0" borderId="0" xfId="9" applyFill="1" applyAlignment="1">
      <alignment horizontal="right"/>
    </xf>
    <xf numFmtId="4" fontId="22" fillId="0" borderId="0" xfId="9" applyNumberFormat="1" applyFont="1" applyFill="1"/>
    <xf numFmtId="4" fontId="23" fillId="0" borderId="0" xfId="9" applyNumberFormat="1" applyFont="1" applyFill="1"/>
    <xf numFmtId="4" fontId="2" fillId="0" borderId="0" xfId="9" applyNumberFormat="1" applyFont="1" applyFill="1"/>
    <xf numFmtId="4" fontId="24" fillId="0" borderId="0" xfId="9" applyNumberFormat="1" applyFont="1" applyFill="1"/>
    <xf numFmtId="4" fontId="25" fillId="0" borderId="0" xfId="9" applyNumberFormat="1" applyFont="1" applyFill="1"/>
    <xf numFmtId="4" fontId="1" fillId="0" borderId="0" xfId="9" applyNumberFormat="1" applyFill="1"/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 wrapText="1"/>
    </xf>
    <xf numFmtId="3" fontId="20" fillId="0" borderId="16" xfId="9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9" applyFont="1" applyFill="1" applyBorder="1" applyAlignment="1">
      <alignment horizontal="left" vertical="center"/>
    </xf>
    <xf numFmtId="3" fontId="20" fillId="0" borderId="17" xfId="10" applyNumberFormat="1" applyFont="1" applyFill="1" applyBorder="1" applyAlignment="1">
      <alignment horizontal="right" vertical="center" wrapText="1" indent="1"/>
    </xf>
    <xf numFmtId="3" fontId="20" fillId="0" borderId="17" xfId="9" applyNumberFormat="1" applyFont="1" applyFill="1" applyBorder="1" applyAlignment="1">
      <alignment horizontal="right" vertical="center" indent="1"/>
    </xf>
    <xf numFmtId="0" fontId="19" fillId="0" borderId="0" xfId="9" applyFont="1" applyFill="1" applyBorder="1" applyAlignment="1">
      <alignment horizontal="left" vertical="center"/>
    </xf>
    <xf numFmtId="49" fontId="26" fillId="0" borderId="1" xfId="12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vertical="center"/>
    </xf>
    <xf numFmtId="0" fontId="16" fillId="2" borderId="3" xfId="4" applyFont="1" applyFill="1" applyBorder="1" applyAlignment="1">
      <alignment vertical="center"/>
    </xf>
    <xf numFmtId="0" fontId="15" fillId="2" borderId="2" xfId="4" applyFont="1" applyFill="1" applyBorder="1" applyAlignment="1">
      <alignment vertical="center"/>
    </xf>
    <xf numFmtId="0" fontId="15" fillId="2" borderId="3" xfId="4" applyFont="1" applyFill="1" applyBorder="1" applyAlignment="1">
      <alignment vertical="center"/>
    </xf>
    <xf numFmtId="0" fontId="0" fillId="0" borderId="4" xfId="8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0" fillId="0" borderId="4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0" fillId="0" borderId="4" xfId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 wrapText="1"/>
    </xf>
    <xf numFmtId="0" fontId="0" fillId="0" borderId="0" xfId="0" applyFill="1" applyAlignment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0" fontId="1" fillId="4" borderId="4" xfId="13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27" fillId="5" borderId="19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8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1" fillId="3" borderId="1" xfId="13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6" fillId="2" borderId="3" xfId="4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3" fontId="8" fillId="3" borderId="1" xfId="0" applyNumberFormat="1" applyFont="1" applyFill="1" applyBorder="1" applyAlignment="1">
      <alignment horizontal="right" vertical="center" indent="1"/>
    </xf>
    <xf numFmtId="3" fontId="9" fillId="3" borderId="1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0" fontId="29" fillId="0" borderId="0" xfId="0" applyFont="1" applyFill="1"/>
    <xf numFmtId="0" fontId="30" fillId="0" borderId="0" xfId="0" applyFont="1" applyFill="1"/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4" xfId="8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7" fillId="0" borderId="1" xfId="13" applyNumberFormat="1" applyFont="1" applyFill="1" applyBorder="1" applyAlignment="1">
      <alignment vertical="center" wrapText="1"/>
    </xf>
    <xf numFmtId="0" fontId="1" fillId="4" borderId="4" xfId="13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31" fillId="0" borderId="0" xfId="0" applyFont="1" applyFill="1" applyAlignment="1"/>
    <xf numFmtId="3" fontId="32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right"/>
    </xf>
    <xf numFmtId="0" fontId="33" fillId="0" borderId="0" xfId="0" applyFont="1" applyAlignment="1">
      <alignment horizontal="right" vertical="center" wrapText="1"/>
    </xf>
    <xf numFmtId="0" fontId="16" fillId="2" borderId="3" xfId="4" applyFont="1" applyFill="1" applyBorder="1" applyAlignment="1">
      <alignment horizontal="center" vertical="center"/>
    </xf>
    <xf numFmtId="0" fontId="2" fillId="7" borderId="6" xfId="10" applyFont="1" applyFill="1" applyBorder="1" applyAlignment="1">
      <alignment horizontal="center" vertical="center" wrapText="1"/>
    </xf>
    <xf numFmtId="0" fontId="2" fillId="7" borderId="6" xfId="5" applyFont="1" applyFill="1" applyBorder="1" applyAlignment="1">
      <alignment horizontal="center" vertical="center" wrapText="1"/>
    </xf>
    <xf numFmtId="0" fontId="2" fillId="7" borderId="6" xfId="4" applyFont="1" applyFill="1" applyBorder="1" applyAlignment="1">
      <alignment horizontal="center" vertical="center" wrapText="1"/>
    </xf>
    <xf numFmtId="3" fontId="3" fillId="7" borderId="1" xfId="5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left" vertical="center"/>
    </xf>
    <xf numFmtId="0" fontId="15" fillId="2" borderId="3" xfId="4" applyFont="1" applyFill="1" applyBorder="1" applyAlignment="1">
      <alignment horizontal="left" vertical="center"/>
    </xf>
    <xf numFmtId="0" fontId="20" fillId="0" borderId="22" xfId="10" applyFont="1" applyFill="1" applyBorder="1" applyAlignment="1">
      <alignment horizontal="left" vertical="center" wrapText="1" indent="1"/>
    </xf>
    <xf numFmtId="0" fontId="20" fillId="0" borderId="23" xfId="10" applyFont="1" applyFill="1" applyBorder="1" applyAlignment="1">
      <alignment horizontal="left" vertical="center" wrapText="1" indent="1"/>
    </xf>
    <xf numFmtId="0" fontId="2" fillId="7" borderId="12" xfId="10" applyFont="1" applyFill="1" applyBorder="1" applyAlignment="1">
      <alignment horizontal="center" vertical="center" wrapText="1"/>
    </xf>
    <xf numFmtId="0" fontId="20" fillId="0" borderId="24" xfId="10" applyFont="1" applyFill="1" applyBorder="1" applyAlignment="1">
      <alignment horizontal="left" vertical="center" indent="1"/>
    </xf>
    <xf numFmtId="0" fontId="20" fillId="0" borderId="25" xfId="10" applyFont="1" applyFill="1" applyBorder="1" applyAlignment="1">
      <alignment horizontal="left" vertical="center" indent="1"/>
    </xf>
    <xf numFmtId="0" fontId="20" fillId="0" borderId="26" xfId="10" applyFont="1" applyFill="1" applyBorder="1" applyAlignment="1">
      <alignment horizontal="left" vertical="center" indent="1"/>
    </xf>
    <xf numFmtId="0" fontId="20" fillId="0" borderId="3" xfId="10" applyFont="1" applyFill="1" applyBorder="1" applyAlignment="1">
      <alignment horizontal="left" vertical="center" wrapText="1" indent="1"/>
    </xf>
    <xf numFmtId="0" fontId="20" fillId="0" borderId="27" xfId="10" applyFont="1" applyFill="1" applyBorder="1" applyAlignment="1">
      <alignment horizontal="left" vertical="center" wrapText="1" indent="1"/>
    </xf>
    <xf numFmtId="0" fontId="20" fillId="0" borderId="15" xfId="10" applyFont="1" applyFill="1" applyBorder="1" applyAlignment="1">
      <alignment horizontal="left" vertical="center" indent="1"/>
    </xf>
    <xf numFmtId="0" fontId="20" fillId="0" borderId="28" xfId="1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vertical="center" wrapText="1"/>
      <protection locked="0"/>
    </xf>
    <xf numFmtId="49" fontId="27" fillId="0" borderId="1" xfId="13" applyNumberFormat="1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14" fillId="0" borderId="0" xfId="0" applyFont="1" applyAlignment="1">
      <alignment horizontal="right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15" fillId="6" borderId="2" xfId="3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1" fillId="8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8" fillId="0" borderId="1" xfId="14" applyNumberFormat="1" applyFont="1" applyFill="1" applyBorder="1" applyAlignment="1">
      <alignment horizontal="right" vertical="center" indent="1"/>
    </xf>
    <xf numFmtId="3" fontId="1" fillId="0" borderId="1" xfId="14" applyNumberFormat="1" applyFont="1" applyFill="1" applyBorder="1" applyAlignment="1">
      <alignment horizontal="right" vertical="center" indent="1"/>
    </xf>
    <xf numFmtId="0" fontId="0" fillId="3" borderId="1" xfId="0" applyNumberFormat="1" applyFont="1" applyFill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left" vertical="center"/>
    </xf>
    <xf numFmtId="0" fontId="19" fillId="2" borderId="7" xfId="10" applyFont="1" applyFill="1" applyBorder="1" applyAlignment="1">
      <alignment horizontal="left" vertical="center" indent="1"/>
    </xf>
    <xf numFmtId="0" fontId="19" fillId="2" borderId="12" xfId="10" applyFont="1" applyFill="1" applyBorder="1" applyAlignment="1">
      <alignment horizontal="left" vertical="center" indent="1"/>
    </xf>
    <xf numFmtId="0" fontId="15" fillId="0" borderId="7" xfId="10" applyFont="1" applyFill="1" applyBorder="1" applyAlignment="1">
      <alignment horizontal="left" vertical="center" indent="1"/>
    </xf>
    <xf numFmtId="0" fontId="15" fillId="0" borderId="12" xfId="10" applyFont="1" applyFill="1" applyBorder="1" applyAlignment="1">
      <alignment horizontal="left" vertical="center" indent="1"/>
    </xf>
    <xf numFmtId="0" fontId="19" fillId="0" borderId="0" xfId="9" applyFont="1" applyFill="1" applyBorder="1" applyAlignment="1">
      <alignment horizontal="left" vertical="center"/>
    </xf>
    <xf numFmtId="0" fontId="2" fillId="7" borderId="7" xfId="1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2" fillId="0" borderId="8" xfId="10" applyFont="1" applyFill="1" applyBorder="1" applyAlignment="1">
      <alignment horizontal="center" vertical="center"/>
    </xf>
    <xf numFmtId="0" fontId="2" fillId="0" borderId="10" xfId="10" applyFont="1" applyFill="1" applyBorder="1" applyAlignment="1">
      <alignment horizontal="center" vertical="center"/>
    </xf>
    <xf numFmtId="0" fontId="19" fillId="2" borderId="21" xfId="10" applyFont="1" applyFill="1" applyBorder="1" applyAlignment="1">
      <alignment horizontal="left" vertical="center" indent="1"/>
    </xf>
    <xf numFmtId="0" fontId="15" fillId="6" borderId="2" xfId="3" applyFont="1" applyFill="1" applyBorder="1" applyAlignment="1">
      <alignment horizontal="left" vertical="center"/>
    </xf>
    <xf numFmtId="0" fontId="15" fillId="6" borderId="3" xfId="3" applyFont="1" applyFill="1" applyBorder="1" applyAlignment="1">
      <alignment horizontal="left" vertical="center"/>
    </xf>
    <xf numFmtId="0" fontId="3" fillId="7" borderId="18" xfId="4" applyFont="1" applyFill="1" applyBorder="1" applyAlignment="1">
      <alignment horizontal="center" vertical="center" wrapText="1"/>
    </xf>
    <xf numFmtId="0" fontId="3" fillId="7" borderId="4" xfId="4" applyFont="1" applyFill="1" applyBorder="1" applyAlignment="1">
      <alignment horizontal="center" vertical="center" wrapText="1"/>
    </xf>
    <xf numFmtId="0" fontId="3" fillId="7" borderId="1" xfId="4" applyFont="1" applyFill="1" applyBorder="1" applyAlignment="1">
      <alignment horizontal="center" vertical="center" textRotation="90" wrapText="1"/>
    </xf>
    <xf numFmtId="0" fontId="3" fillId="7" borderId="1" xfId="4" applyFont="1" applyFill="1" applyBorder="1" applyAlignment="1">
      <alignment horizontal="center" vertical="center" wrapText="1"/>
    </xf>
    <xf numFmtId="164" fontId="3" fillId="7" borderId="1" xfId="4" applyNumberFormat="1" applyFont="1" applyFill="1" applyBorder="1" applyAlignment="1">
      <alignment horizontal="center" vertical="center" wrapText="1"/>
    </xf>
    <xf numFmtId="164" fontId="3" fillId="7" borderId="1" xfId="4" applyNumberFormat="1" applyFont="1" applyFill="1" applyBorder="1" applyAlignment="1">
      <alignment horizontal="center" vertical="center" textRotation="90" wrapText="1"/>
    </xf>
    <xf numFmtId="3" fontId="3" fillId="7" borderId="1" xfId="4" applyNumberFormat="1" applyFont="1" applyFill="1" applyBorder="1" applyAlignment="1">
      <alignment horizontal="center" vertical="center" wrapText="1"/>
    </xf>
    <xf numFmtId="3" fontId="2" fillId="7" borderId="1" xfId="2" applyNumberFormat="1" applyFont="1" applyFill="1" applyBorder="1" applyAlignment="1">
      <alignment horizontal="center" vertical="center"/>
    </xf>
    <xf numFmtId="0" fontId="15" fillId="6" borderId="5" xfId="3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left" vertical="center" wrapText="1"/>
    </xf>
    <xf numFmtId="0" fontId="15" fillId="2" borderId="3" xfId="4" applyFont="1" applyFill="1" applyBorder="1" applyAlignment="1">
      <alignment horizontal="left" vertical="center" wrapText="1"/>
    </xf>
    <xf numFmtId="0" fontId="15" fillId="2" borderId="5" xfId="4" applyFont="1" applyFill="1" applyBorder="1" applyAlignment="1">
      <alignment horizontal="left" vertical="center" wrapText="1"/>
    </xf>
    <xf numFmtId="0" fontId="3" fillId="7" borderId="1" xfId="5" applyFont="1" applyFill="1" applyBorder="1" applyAlignment="1">
      <alignment horizontal="center" vertical="center" wrapText="1"/>
    </xf>
  </cellXfs>
  <cellStyles count="15">
    <cellStyle name="Normální" xfId="0" builtinId="0"/>
    <cellStyle name="Normální 11 2 3" xfId="13"/>
    <cellStyle name="normální 2" xfId="6"/>
    <cellStyle name="Normální 3" xfId="11"/>
    <cellStyle name="normální 4" xfId="7"/>
    <cellStyle name="Normální 5" xfId="14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 -Přehled investic PO OKPP na rok 2009 - 3.10.2008" xfId="12"/>
    <cellStyle name="normální_kultura2-upravené priority-3" xfId="5"/>
    <cellStyle name="normální_Požadavky na investice 2005 a plnění 2004-úprava" xfId="10"/>
    <cellStyle name="normální_Sešit1" xfId="9"/>
    <cellStyle name="normální_Sociální - investice a opravy 2009 - sumarizace vč. prior - 10-12-2008" xfId="1"/>
    <cellStyle name="normální_Studie IZ - silnice 2003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34"/>
  <sheetViews>
    <sheetView showGridLines="0" tabSelected="1" view="pageBreakPreview" zoomScale="80" zoomScaleNormal="75" zoomScaleSheetLayoutView="80" zoomScalePageLayoutView="75" workbookViewId="0">
      <selection activeCell="M10" sqref="M10"/>
    </sheetView>
  </sheetViews>
  <sheetFormatPr defaultColWidth="9.140625" defaultRowHeight="12.75" x14ac:dyDescent="0.2"/>
  <cols>
    <col min="1" max="1" width="7" style="66" customWidth="1"/>
    <col min="2" max="2" width="43.28515625" style="66" customWidth="1"/>
    <col min="3" max="3" width="83.7109375" style="66" customWidth="1"/>
    <col min="4" max="4" width="25.7109375" style="66" hidden="1" customWidth="1"/>
    <col min="5" max="6" width="25.7109375" style="66" customWidth="1"/>
    <col min="7" max="7" width="26.42578125" style="66" customWidth="1"/>
    <col min="8" max="8" width="28.85546875" style="66" customWidth="1"/>
    <col min="9" max="9" width="9.140625" style="66"/>
    <col min="10" max="10" width="11.5703125" style="66" bestFit="1" customWidth="1"/>
    <col min="11" max="16384" width="9.140625" style="66"/>
  </cols>
  <sheetData>
    <row r="1" spans="1:8" s="65" customFormat="1" ht="21" customHeight="1" x14ac:dyDescent="0.3"/>
    <row r="2" spans="1:8" ht="21.2" customHeight="1" x14ac:dyDescent="0.3">
      <c r="A2" s="65" t="s">
        <v>273</v>
      </c>
    </row>
    <row r="3" spans="1:8" ht="18.75" customHeight="1" thickBot="1" x14ac:dyDescent="0.3">
      <c r="A3" s="191"/>
      <c r="B3" s="191"/>
      <c r="C3" s="191"/>
      <c r="D3" s="96"/>
      <c r="E3" s="99"/>
      <c r="F3" s="67"/>
      <c r="H3" s="149" t="s">
        <v>102</v>
      </c>
    </row>
    <row r="4" spans="1:8" ht="65.25" customHeight="1" thickBot="1" x14ac:dyDescent="0.25">
      <c r="A4" s="192" t="s">
        <v>2</v>
      </c>
      <c r="B4" s="193"/>
      <c r="C4" s="160" t="s">
        <v>103</v>
      </c>
      <c r="D4" s="152" t="s">
        <v>139</v>
      </c>
      <c r="E4" s="152" t="s">
        <v>150</v>
      </c>
      <c r="F4" s="152" t="s">
        <v>297</v>
      </c>
      <c r="G4" s="153" t="s">
        <v>104</v>
      </c>
      <c r="H4" s="154" t="s">
        <v>105</v>
      </c>
    </row>
    <row r="5" spans="1:8" ht="20.100000000000001" customHeight="1" x14ac:dyDescent="0.2">
      <c r="A5" s="194"/>
      <c r="B5" s="161" t="s">
        <v>106</v>
      </c>
      <c r="C5" s="158" t="s">
        <v>117</v>
      </c>
      <c r="D5" s="68">
        <v>0</v>
      </c>
      <c r="E5" s="68">
        <v>0</v>
      </c>
      <c r="F5" s="68">
        <f>'Školství - ORJ 17 '!P8</f>
        <v>0</v>
      </c>
      <c r="G5" s="69">
        <f>'Školství - ORJ 17 '!Q8</f>
        <v>169746</v>
      </c>
      <c r="H5" s="69">
        <f>SUM(F5:G5)</f>
        <v>169746</v>
      </c>
    </row>
    <row r="6" spans="1:8" ht="20.100000000000001" customHeight="1" thickBot="1" x14ac:dyDescent="0.25">
      <c r="A6" s="195"/>
      <c r="B6" s="162" t="s">
        <v>106</v>
      </c>
      <c r="C6" s="159" t="s">
        <v>118</v>
      </c>
      <c r="D6" s="68">
        <v>0</v>
      </c>
      <c r="E6" s="68">
        <v>0</v>
      </c>
      <c r="F6" s="68">
        <f>'Školství - ORJ 17 '!P31</f>
        <v>0</v>
      </c>
      <c r="G6" s="69">
        <f>'Školství - ORJ 17 '!Q31</f>
        <v>38306</v>
      </c>
      <c r="H6" s="69">
        <f>SUM(F6:G6)</f>
        <v>38306</v>
      </c>
    </row>
    <row r="7" spans="1:8" ht="20.100000000000001" customHeight="1" thickBot="1" x14ac:dyDescent="0.25">
      <c r="A7" s="187" t="s">
        <v>107</v>
      </c>
      <c r="B7" s="188"/>
      <c r="C7" s="188"/>
      <c r="D7" s="71">
        <f>SUM(D5:D6)</f>
        <v>0</v>
      </c>
      <c r="E7" s="71">
        <f>SUM(E5:E6)</f>
        <v>0</v>
      </c>
      <c r="F7" s="71">
        <f>SUM(F5:F6)</f>
        <v>0</v>
      </c>
      <c r="G7" s="71">
        <f>SUM(G5:G6)</f>
        <v>208052</v>
      </c>
      <c r="H7" s="71">
        <f>SUM(H5:H6)</f>
        <v>208052</v>
      </c>
    </row>
    <row r="8" spans="1:8" ht="20.100000000000001" customHeight="1" x14ac:dyDescent="0.2">
      <c r="A8" s="72"/>
      <c r="B8" s="161" t="s">
        <v>108</v>
      </c>
      <c r="C8" s="158" t="s">
        <v>117</v>
      </c>
      <c r="D8" s="68">
        <v>0</v>
      </c>
      <c r="E8" s="68">
        <v>0</v>
      </c>
      <c r="F8" s="68">
        <f>'Sociální - ORJ 17 '!P8</f>
        <v>0</v>
      </c>
      <c r="G8" s="69">
        <f>'Sociální - ORJ 17 '!Q8</f>
        <v>89634</v>
      </c>
      <c r="H8" s="69">
        <f>SUM(F8:G8)</f>
        <v>89634</v>
      </c>
    </row>
    <row r="9" spans="1:8" ht="20.100000000000001" customHeight="1" thickBot="1" x14ac:dyDescent="0.25">
      <c r="A9" s="73"/>
      <c r="B9" s="162" t="s">
        <v>108</v>
      </c>
      <c r="C9" s="159" t="s">
        <v>118</v>
      </c>
      <c r="D9" s="68">
        <v>0</v>
      </c>
      <c r="E9" s="68">
        <v>0</v>
      </c>
      <c r="F9" s="68">
        <f>'Sociální - ORJ 17 '!P24</f>
        <v>0</v>
      </c>
      <c r="G9" s="69">
        <f>'Sociální - ORJ 17 '!Q24</f>
        <v>5307</v>
      </c>
      <c r="H9" s="69">
        <f>SUM(F9:G9)</f>
        <v>5307</v>
      </c>
    </row>
    <row r="10" spans="1:8" ht="20.100000000000001" customHeight="1" thickBot="1" x14ac:dyDescent="0.25">
      <c r="A10" s="187" t="s">
        <v>109</v>
      </c>
      <c r="B10" s="188"/>
      <c r="C10" s="188"/>
      <c r="D10" s="71">
        <f>SUM(D8:D9)</f>
        <v>0</v>
      </c>
      <c r="E10" s="71">
        <f>SUM(E8:E9)</f>
        <v>0</v>
      </c>
      <c r="F10" s="71">
        <f>SUM(F8:F9)</f>
        <v>0</v>
      </c>
      <c r="G10" s="75">
        <f>SUM(G8:G9)</f>
        <v>94941</v>
      </c>
      <c r="H10" s="71">
        <f>SUM(H8:H9)</f>
        <v>94941</v>
      </c>
    </row>
    <row r="11" spans="1:8" ht="20.100000000000001" customHeight="1" x14ac:dyDescent="0.2">
      <c r="A11" s="72"/>
      <c r="B11" s="161" t="s">
        <v>112</v>
      </c>
      <c r="C11" s="158" t="s">
        <v>117</v>
      </c>
      <c r="D11" s="68">
        <v>0</v>
      </c>
      <c r="E11" s="68">
        <v>0</v>
      </c>
      <c r="F11" s="68">
        <v>0</v>
      </c>
      <c r="G11" s="69">
        <f>'Doprava - ORJ 17 '!Q8</f>
        <v>62637</v>
      </c>
      <c r="H11" s="69">
        <f>SUM(F11:G11)</f>
        <v>62637</v>
      </c>
    </row>
    <row r="12" spans="1:8" ht="20.100000000000001" customHeight="1" x14ac:dyDescent="0.2">
      <c r="A12" s="74"/>
      <c r="B12" s="166" t="s">
        <v>112</v>
      </c>
      <c r="C12" s="164" t="s">
        <v>119</v>
      </c>
      <c r="D12" s="68">
        <v>0</v>
      </c>
      <c r="E12" s="68">
        <v>0</v>
      </c>
      <c r="F12" s="68">
        <v>0</v>
      </c>
      <c r="G12" s="70">
        <f>'Doprava - ORJ 17 '!Q13</f>
        <v>11047</v>
      </c>
      <c r="H12" s="69">
        <f>SUM(F12:G12)</f>
        <v>11047</v>
      </c>
    </row>
    <row r="13" spans="1:8" ht="20.100000000000001" customHeight="1" thickBot="1" x14ac:dyDescent="0.25">
      <c r="A13" s="77"/>
      <c r="B13" s="167" t="s">
        <v>112</v>
      </c>
      <c r="C13" s="165" t="s">
        <v>125</v>
      </c>
      <c r="D13" s="78">
        <v>0</v>
      </c>
      <c r="E13" s="78">
        <v>0</v>
      </c>
      <c r="F13" s="78">
        <f>'Doprava - SSOK'!P8</f>
        <v>0</v>
      </c>
      <c r="G13" s="70">
        <f>'Doprava - SSOK'!Q8</f>
        <v>31500</v>
      </c>
      <c r="H13" s="93">
        <f>SUM(F13:G13)</f>
        <v>31500</v>
      </c>
    </row>
    <row r="14" spans="1:8" ht="20.100000000000001" customHeight="1" thickBot="1" x14ac:dyDescent="0.25">
      <c r="A14" s="187" t="s">
        <v>113</v>
      </c>
      <c r="B14" s="188"/>
      <c r="C14" s="188"/>
      <c r="D14" s="71">
        <f>SUM(D11:D13)</f>
        <v>0</v>
      </c>
      <c r="E14" s="71">
        <f>SUM(E11:E13)</f>
        <v>0</v>
      </c>
      <c r="F14" s="71">
        <f>SUM(F11:F13)</f>
        <v>0</v>
      </c>
      <c r="G14" s="71">
        <f>SUM(G11:G13)</f>
        <v>105184</v>
      </c>
      <c r="H14" s="71">
        <f>SUM(H11:H13)</f>
        <v>105184</v>
      </c>
    </row>
    <row r="15" spans="1:8" ht="20.100000000000001" customHeight="1" x14ac:dyDescent="0.2">
      <c r="A15" s="76"/>
      <c r="B15" s="161" t="s">
        <v>110</v>
      </c>
      <c r="C15" s="159" t="s">
        <v>117</v>
      </c>
      <c r="D15" s="68">
        <v>0</v>
      </c>
      <c r="E15" s="68">
        <v>0</v>
      </c>
      <c r="F15" s="68">
        <f>'Kultura - ORJ 17'!P8</f>
        <v>0</v>
      </c>
      <c r="G15" s="69">
        <f>'Kultura - ORJ 17'!Q8</f>
        <v>31249</v>
      </c>
      <c r="H15" s="69">
        <f>SUM(F15:G15)</f>
        <v>31249</v>
      </c>
    </row>
    <row r="16" spans="1:8" ht="20.100000000000001" customHeight="1" x14ac:dyDescent="0.2">
      <c r="A16" s="76"/>
      <c r="B16" s="162" t="s">
        <v>110</v>
      </c>
      <c r="C16" s="159" t="s">
        <v>118</v>
      </c>
      <c r="D16" s="68">
        <v>0</v>
      </c>
      <c r="E16" s="68">
        <v>0</v>
      </c>
      <c r="F16" s="68">
        <f>'Kultura - ORJ 17'!P13</f>
        <v>0</v>
      </c>
      <c r="G16" s="69">
        <f>'Kultura - ORJ 17'!Q13</f>
        <v>10350</v>
      </c>
      <c r="H16" s="69">
        <f>SUM(F16:G16)</f>
        <v>10350</v>
      </c>
    </row>
    <row r="17" spans="1:11" ht="20.100000000000001" customHeight="1" thickBot="1" x14ac:dyDescent="0.25">
      <c r="A17" s="76"/>
      <c r="B17" s="163" t="s">
        <v>110</v>
      </c>
      <c r="C17" s="159" t="s">
        <v>320</v>
      </c>
      <c r="D17" s="68">
        <v>0</v>
      </c>
      <c r="E17" s="68">
        <v>0</v>
      </c>
      <c r="F17" s="68">
        <v>0</v>
      </c>
      <c r="G17" s="69">
        <f>'Kultura - ORJ 19'!Q10</f>
        <v>1030</v>
      </c>
      <c r="H17" s="69">
        <f>SUM(F17:G17)</f>
        <v>1030</v>
      </c>
    </row>
    <row r="18" spans="1:11" ht="20.100000000000001" customHeight="1" thickBot="1" x14ac:dyDescent="0.25">
      <c r="A18" s="187" t="s">
        <v>111</v>
      </c>
      <c r="B18" s="188"/>
      <c r="C18" s="188"/>
      <c r="D18" s="71">
        <f>SUM(D15:D17)</f>
        <v>0</v>
      </c>
      <c r="E18" s="71">
        <f>SUM(E15:E17)</f>
        <v>0</v>
      </c>
      <c r="F18" s="71">
        <f>SUM(F15:F17)</f>
        <v>0</v>
      </c>
      <c r="G18" s="71">
        <f>SUM(G15:G17)</f>
        <v>42629</v>
      </c>
      <c r="H18" s="71">
        <f>SUM(H15:H17)</f>
        <v>42629</v>
      </c>
    </row>
    <row r="19" spans="1:11" ht="20.100000000000001" customHeight="1" x14ac:dyDescent="0.2">
      <c r="A19" s="74"/>
      <c r="B19" s="161" t="s">
        <v>114</v>
      </c>
      <c r="C19" s="164" t="s">
        <v>117</v>
      </c>
      <c r="D19" s="68">
        <v>0</v>
      </c>
      <c r="E19" s="68">
        <v>0</v>
      </c>
      <c r="F19" s="68">
        <f>'Zdravotnictví - ORJ 17 '!P8</f>
        <v>0</v>
      </c>
      <c r="G19" s="70">
        <f>'Zdravotnictví - ORJ 17 '!Q8</f>
        <v>66320</v>
      </c>
      <c r="H19" s="69">
        <f>SUM(F19:G19)</f>
        <v>66320</v>
      </c>
    </row>
    <row r="20" spans="1:11" ht="20.100000000000001" customHeight="1" thickBot="1" x14ac:dyDescent="0.25">
      <c r="A20" s="77"/>
      <c r="B20" s="167" t="s">
        <v>114</v>
      </c>
      <c r="C20" s="165" t="s">
        <v>140</v>
      </c>
      <c r="D20" s="97">
        <v>0</v>
      </c>
      <c r="E20" s="97">
        <f>'Zdravotnictví - SMN - ORJ 17  '!P14</f>
        <v>19984.851999999999</v>
      </c>
      <c r="F20" s="97">
        <v>0</v>
      </c>
      <c r="G20" s="98">
        <f>'Zdravotnictví - SMN - ORJ 17  '!Q14</f>
        <v>1059</v>
      </c>
      <c r="H20" s="98">
        <f>SUM(D20:G20)</f>
        <v>21043.851999999999</v>
      </c>
    </row>
    <row r="21" spans="1:11" ht="20.100000000000001" customHeight="1" thickBot="1" x14ac:dyDescent="0.25">
      <c r="A21" s="187" t="s">
        <v>115</v>
      </c>
      <c r="B21" s="188"/>
      <c r="C21" s="188"/>
      <c r="D21" s="71">
        <f>SUM(D19:D20)</f>
        <v>0</v>
      </c>
      <c r="E21" s="71">
        <f>SUM(E19:E20)</f>
        <v>19984.851999999999</v>
      </c>
      <c r="F21" s="71">
        <f>SUM(F19:F20)</f>
        <v>0</v>
      </c>
      <c r="G21" s="71">
        <f>SUM(G19:G20)</f>
        <v>67379</v>
      </c>
      <c r="H21" s="71">
        <f>SUM(H19:H20)</f>
        <v>87363.851999999999</v>
      </c>
    </row>
    <row r="22" spans="1:11" ht="20.100000000000001" customHeight="1" thickBot="1" x14ac:dyDescent="0.25">
      <c r="A22" s="77"/>
      <c r="B22" s="167" t="s">
        <v>295</v>
      </c>
      <c r="C22" s="165" t="s">
        <v>119</v>
      </c>
      <c r="D22" s="97">
        <v>0</v>
      </c>
      <c r="E22" s="97">
        <v>0</v>
      </c>
      <c r="F22" s="97">
        <v>0</v>
      </c>
      <c r="G22" s="98">
        <f>'Krizové řízení - ORJ 17'!O10</f>
        <v>950</v>
      </c>
      <c r="H22" s="98">
        <f>SUM(D22:G22)</f>
        <v>950</v>
      </c>
    </row>
    <row r="23" spans="1:11" ht="20.100000000000001" customHeight="1" thickBot="1" x14ac:dyDescent="0.25">
      <c r="A23" s="187" t="s">
        <v>296</v>
      </c>
      <c r="B23" s="188"/>
      <c r="C23" s="196"/>
      <c r="D23" s="71">
        <f>SUM(D20:D22)</f>
        <v>0</v>
      </c>
      <c r="E23" s="71">
        <f>SUM(E22)</f>
        <v>0</v>
      </c>
      <c r="F23" s="71">
        <f>SUM(F22)</f>
        <v>0</v>
      </c>
      <c r="G23" s="71">
        <f>SUM(G22)</f>
        <v>950</v>
      </c>
      <c r="H23" s="71">
        <f>SUM(H22)</f>
        <v>950</v>
      </c>
    </row>
    <row r="24" spans="1:11" ht="30.75" customHeight="1" thickBot="1" x14ac:dyDescent="0.25">
      <c r="A24" s="189" t="s">
        <v>116</v>
      </c>
      <c r="B24" s="190"/>
      <c r="C24" s="79"/>
      <c r="D24" s="80">
        <f>D7+D10+D18+D14+D21</f>
        <v>0</v>
      </c>
      <c r="E24" s="80">
        <f>E7+E10+E18+E14+E21+E23</f>
        <v>19984.851999999999</v>
      </c>
      <c r="F24" s="80">
        <f>F7+F10+F18+F14+F21+F23</f>
        <v>0</v>
      </c>
      <c r="G24" s="80">
        <f>G7+G10+G18+G14+G21+G23</f>
        <v>519135</v>
      </c>
      <c r="H24" s="80">
        <f>H7+H10+H18+H14+H21+H23</f>
        <v>539119.85199999996</v>
      </c>
      <c r="K24" s="81"/>
    </row>
    <row r="25" spans="1:11" ht="10.5" customHeight="1" x14ac:dyDescent="0.2"/>
    <row r="26" spans="1:11" x14ac:dyDescent="0.2">
      <c r="G26" s="82"/>
      <c r="H26" s="83"/>
    </row>
    <row r="27" spans="1:11" ht="15" x14ac:dyDescent="0.2">
      <c r="G27" s="84"/>
      <c r="H27" s="84"/>
    </row>
    <row r="28" spans="1:11" ht="18" x14ac:dyDescent="0.25">
      <c r="G28" s="85"/>
      <c r="H28" s="85"/>
    </row>
    <row r="29" spans="1:11" ht="18" x14ac:dyDescent="0.25">
      <c r="G29" s="86"/>
      <c r="H29" s="86"/>
    </row>
    <row r="30" spans="1:11" ht="18" x14ac:dyDescent="0.25">
      <c r="G30" s="87"/>
      <c r="H30" s="87"/>
    </row>
    <row r="31" spans="1:11" x14ac:dyDescent="0.2">
      <c r="G31" s="81"/>
    </row>
    <row r="32" spans="1:11" x14ac:dyDescent="0.2">
      <c r="G32" s="82"/>
      <c r="H32" s="83"/>
    </row>
    <row r="33" spans="7:10" ht="18" x14ac:dyDescent="0.25">
      <c r="G33" s="86"/>
      <c r="H33" s="86"/>
    </row>
    <row r="34" spans="7:10" ht="18" x14ac:dyDescent="0.25">
      <c r="G34" s="88"/>
      <c r="H34" s="88"/>
      <c r="J34" s="89"/>
    </row>
  </sheetData>
  <mergeCells count="10">
    <mergeCell ref="A14:C14"/>
    <mergeCell ref="A21:C21"/>
    <mergeCell ref="A24:B24"/>
    <mergeCell ref="A18:C18"/>
    <mergeCell ref="A3:C3"/>
    <mergeCell ref="A4:B4"/>
    <mergeCell ref="A5:A6"/>
    <mergeCell ref="A7:C7"/>
    <mergeCell ref="A10:C10"/>
    <mergeCell ref="A23:C23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99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T84"/>
  <sheetViews>
    <sheetView showGridLines="0" view="pageBreakPreview" zoomScale="80" zoomScaleNormal="70" zoomScaleSheetLayoutView="80" workbookViewId="0">
      <pane ySplit="7" topLeftCell="A8" activePane="bottomLeft" state="frozenSplit"/>
      <selection activeCell="M10" sqref="M10"/>
      <selection pane="bottomLeft" activeCell="Q22" sqref="Q22"/>
    </sheetView>
  </sheetViews>
  <sheetFormatPr defaultColWidth="9.140625" defaultRowHeight="12.75" outlineLevelCol="1" x14ac:dyDescent="0.2"/>
  <cols>
    <col min="1" max="1" width="5.42578125" style="10" customWidth="1"/>
    <col min="2" max="2" width="5.7109375" style="10" hidden="1" customWidth="1"/>
    <col min="3" max="3" width="7.7109375" style="10" hidden="1" customWidth="1" outlineLevel="1"/>
    <col min="4" max="4" width="5.5703125" style="10" hidden="1" customWidth="1" outlineLevel="1"/>
    <col min="5" max="5" width="6.5703125" style="10" customWidth="1" outlineLevel="1"/>
    <col min="6" max="6" width="5.5703125" style="10" hidden="1" customWidth="1" outlineLevel="1"/>
    <col min="7" max="7" width="16" style="10" hidden="1" customWidth="1" outlineLevel="1"/>
    <col min="8" max="8" width="50.7109375" style="10" customWidth="1" collapsed="1"/>
    <col min="9" max="9" width="60.42578125" style="10" customWidth="1"/>
    <col min="10" max="10" width="9.42578125" style="10" customWidth="1"/>
    <col min="11" max="11" width="14.7109375" style="5" customWidth="1"/>
    <col min="12" max="12" width="13.5703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1.7109375" style="15" hidden="1" customWidth="1"/>
    <col min="20" max="16384" width="9.140625" style="10"/>
  </cols>
  <sheetData>
    <row r="1" spans="1:20" ht="18" x14ac:dyDescent="0.25">
      <c r="A1" s="171" t="s">
        <v>284</v>
      </c>
      <c r="B1" s="171"/>
      <c r="C1" s="171"/>
      <c r="D1" s="171"/>
      <c r="E1" s="171"/>
      <c r="F1" s="171"/>
      <c r="G1" s="171"/>
      <c r="H1" s="171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72" t="s">
        <v>279</v>
      </c>
      <c r="B2" s="172"/>
      <c r="C2" s="172"/>
      <c r="E2" s="172"/>
      <c r="F2" s="172"/>
      <c r="G2" s="172"/>
      <c r="H2" s="172" t="s">
        <v>0</v>
      </c>
      <c r="I2" s="173" t="s">
        <v>271</v>
      </c>
      <c r="J2" s="50"/>
      <c r="M2" s="13"/>
      <c r="N2" s="13"/>
      <c r="P2" s="13"/>
      <c r="Q2" s="13"/>
      <c r="R2" s="13"/>
      <c r="S2" s="14"/>
      <c r="T2" s="9"/>
    </row>
    <row r="3" spans="1:20" ht="15.75" x14ac:dyDescent="0.25">
      <c r="A3" s="172"/>
      <c r="B3" s="172"/>
      <c r="C3" s="172"/>
      <c r="E3" s="172"/>
      <c r="F3" s="172"/>
      <c r="G3" s="172"/>
      <c r="H3" s="172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0" ht="25.5" customHeight="1" x14ac:dyDescent="0.2">
      <c r="A5" s="197" t="s">
        <v>291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07"/>
      <c r="S5" s="176"/>
    </row>
    <row r="6" spans="1:20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199" t="s">
        <v>274</v>
      </c>
      <c r="F6" s="199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12" t="s">
        <v>12</v>
      </c>
    </row>
    <row r="7" spans="1:20" ht="58.7" customHeight="1" x14ac:dyDescent="0.2">
      <c r="A7" s="201"/>
      <c r="B7" s="201"/>
      <c r="C7" s="202"/>
      <c r="D7" s="202"/>
      <c r="E7" s="200"/>
      <c r="F7" s="200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12"/>
    </row>
    <row r="8" spans="1:20" s="56" customFormat="1" ht="25.5" customHeight="1" x14ac:dyDescent="0.3">
      <c r="A8" s="102" t="s">
        <v>25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SUM(L9:L9)</f>
        <v>950</v>
      </c>
      <c r="M8" s="54"/>
      <c r="N8" s="54">
        <f>SUM(N9:N9)</f>
        <v>0</v>
      </c>
      <c r="O8" s="54">
        <f>SUM(O9:O9)</f>
        <v>950</v>
      </c>
      <c r="P8" s="54">
        <f>SUM(P9:P9)</f>
        <v>0</v>
      </c>
      <c r="Q8" s="54">
        <f>SUM(Q9:Q9)</f>
        <v>950</v>
      </c>
      <c r="R8" s="54">
        <f>SUM(R9:R9)</f>
        <v>0</v>
      </c>
      <c r="S8" s="55"/>
    </row>
    <row r="9" spans="1:20" s="179" customFormat="1" ht="72" customHeight="1" x14ac:dyDescent="0.2">
      <c r="A9" s="16">
        <v>1</v>
      </c>
      <c r="B9" s="16" t="s">
        <v>14</v>
      </c>
      <c r="C9" s="16">
        <v>5511</v>
      </c>
      <c r="D9" s="16">
        <v>6121</v>
      </c>
      <c r="E9" s="16">
        <v>61</v>
      </c>
      <c r="F9" s="16"/>
      <c r="G9" s="58">
        <v>60008101250</v>
      </c>
      <c r="H9" s="111" t="s">
        <v>292</v>
      </c>
      <c r="I9" s="39" t="s">
        <v>293</v>
      </c>
      <c r="J9" s="16"/>
      <c r="K9" s="16" t="s">
        <v>33</v>
      </c>
      <c r="L9" s="183">
        <v>950</v>
      </c>
      <c r="M9" s="184" t="s">
        <v>22</v>
      </c>
      <c r="N9" s="183">
        <v>0</v>
      </c>
      <c r="O9" s="182">
        <f t="shared" ref="O9" si="0">P9+Q9</f>
        <v>950</v>
      </c>
      <c r="P9" s="183">
        <v>0</v>
      </c>
      <c r="Q9" s="183">
        <v>950</v>
      </c>
      <c r="R9" s="183">
        <f>L9-N9-O9</f>
        <v>0</v>
      </c>
      <c r="S9" s="180"/>
    </row>
    <row r="10" spans="1:20" ht="35.25" customHeight="1" x14ac:dyDescent="0.2">
      <c r="A10" s="104" t="s">
        <v>294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42">
        <f t="shared" ref="L10" si="1">+L8</f>
        <v>950</v>
      </c>
      <c r="M10" s="42"/>
      <c r="N10" s="42">
        <f>+N8</f>
        <v>0</v>
      </c>
      <c r="O10" s="42">
        <f t="shared" ref="O10:R10" si="2">+O8</f>
        <v>950</v>
      </c>
      <c r="P10" s="42">
        <f t="shared" si="2"/>
        <v>0</v>
      </c>
      <c r="Q10" s="42">
        <f t="shared" si="2"/>
        <v>950</v>
      </c>
      <c r="R10" s="43">
        <f t="shared" si="2"/>
        <v>0</v>
      </c>
      <c r="S10" s="34"/>
    </row>
    <row r="11" spans="1:20" s="6" customFormat="1" x14ac:dyDescent="0.2">
      <c r="A11" s="5"/>
      <c r="B11" s="5"/>
      <c r="C11" s="5"/>
      <c r="D11" s="5"/>
      <c r="E11" s="5"/>
      <c r="F11" s="5"/>
      <c r="G11" s="5"/>
      <c r="H11" s="22"/>
      <c r="I11" s="5"/>
      <c r="J11" s="23"/>
      <c r="K11" s="19"/>
      <c r="L11" s="20"/>
      <c r="M11" s="21"/>
      <c r="N11" s="21"/>
      <c r="S11" s="15"/>
      <c r="T11" s="10"/>
    </row>
    <row r="12" spans="1:20" s="6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10"/>
      <c r="K12" s="25"/>
      <c r="L12" s="26"/>
      <c r="S12" s="15"/>
      <c r="T12" s="10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10"/>
      <c r="K13" s="25"/>
      <c r="L13" s="26"/>
      <c r="S13" s="15"/>
      <c r="T13" s="10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10"/>
      <c r="K14" s="25"/>
      <c r="L14" s="26"/>
      <c r="S14" s="15"/>
      <c r="T14" s="10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10"/>
      <c r="K15" s="25"/>
      <c r="L15" s="26"/>
      <c r="S15" s="15"/>
      <c r="T15" s="10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0"/>
      <c r="K16" s="25"/>
      <c r="L16" s="26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0"/>
      <c r="K17" s="25"/>
      <c r="L17" s="26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L18" s="26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5"/>
      <c r="L32" s="26"/>
      <c r="S32" s="15"/>
      <c r="T32" s="10"/>
    </row>
    <row r="33" spans="1:20" s="6" customForma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5"/>
      <c r="L33" s="26"/>
      <c r="S33" s="15"/>
      <c r="T33" s="10"/>
    </row>
    <row r="34" spans="1:20" s="6" customForma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26"/>
      <c r="S34" s="15"/>
      <c r="T34" s="10"/>
    </row>
    <row r="35" spans="1:20" s="6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5"/>
      <c r="L35" s="26"/>
      <c r="S35" s="15"/>
      <c r="T35" s="10"/>
    </row>
    <row r="36" spans="1:20" s="6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"/>
      <c r="L36" s="26"/>
      <c r="S36" s="15"/>
      <c r="T36" s="10"/>
    </row>
    <row r="37" spans="1:20" s="6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5"/>
      <c r="L37" s="26"/>
      <c r="S37" s="15"/>
      <c r="T37" s="10"/>
    </row>
    <row r="38" spans="1:20" s="6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5"/>
      <c r="L38" s="26"/>
      <c r="S38" s="15"/>
      <c r="T38" s="10"/>
    </row>
    <row r="39" spans="1:20" s="6" customForma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5"/>
      <c r="L39" s="26"/>
      <c r="S39" s="15"/>
      <c r="T39" s="10"/>
    </row>
    <row r="40" spans="1:20" s="6" customForma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5"/>
      <c r="L40" s="26"/>
      <c r="S40" s="15"/>
      <c r="T40" s="10"/>
    </row>
    <row r="41" spans="1:20" s="6" customForma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5"/>
      <c r="L41" s="26"/>
      <c r="S41" s="15"/>
      <c r="T41" s="10"/>
    </row>
    <row r="42" spans="1:20" s="6" customForma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5"/>
      <c r="L42" s="26"/>
      <c r="S42" s="15"/>
      <c r="T42" s="10"/>
    </row>
    <row r="43" spans="1:20" s="6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26"/>
      <c r="S43" s="15"/>
      <c r="T43" s="10"/>
    </row>
    <row r="44" spans="1:20" s="6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26"/>
      <c r="S44" s="15"/>
      <c r="T44" s="10"/>
    </row>
    <row r="45" spans="1:20" s="6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26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26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26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26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110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21"/>
  <sheetViews>
    <sheetView showGridLines="0" view="pageBreakPreview" zoomScale="80" zoomScaleNormal="66" zoomScaleSheetLayoutView="80" workbookViewId="0">
      <pane ySplit="7" topLeftCell="A8" activePane="bottomLeft" state="frozenSplit"/>
      <selection activeCell="M10" sqref="M10"/>
      <selection pane="bottomLeft" activeCell="W31" sqref="W31"/>
    </sheetView>
  </sheetViews>
  <sheetFormatPr defaultColWidth="9.140625" defaultRowHeight="12.75" outlineLevelCol="1" x14ac:dyDescent="0.2"/>
  <cols>
    <col min="1" max="1" width="5.42578125" style="10" customWidth="1"/>
    <col min="2" max="2" width="6" style="10" hidden="1" customWidth="1"/>
    <col min="3" max="4" width="5.5703125" style="10" hidden="1" customWidth="1" outlineLevel="1"/>
    <col min="5" max="5" width="7" style="10" customWidth="1" outlineLevel="1"/>
    <col min="6" max="6" width="5.5703125" style="10" hidden="1" customWidth="1" outlineLevel="1"/>
    <col min="7" max="7" width="16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6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" t="s">
        <v>284</v>
      </c>
      <c r="B1" s="2"/>
      <c r="C1" s="2"/>
      <c r="D1" s="2"/>
      <c r="E1" s="2"/>
      <c r="F1" s="2"/>
      <c r="G1" s="2"/>
      <c r="H1" s="3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1" t="s">
        <v>279</v>
      </c>
      <c r="B2" s="11"/>
      <c r="C2" s="11"/>
      <c r="E2" s="11"/>
      <c r="F2" s="11"/>
      <c r="G2" s="11"/>
      <c r="H2" s="11" t="s">
        <v>0</v>
      </c>
      <c r="I2" s="51" t="s">
        <v>271</v>
      </c>
      <c r="J2" s="50"/>
      <c r="M2" s="13"/>
      <c r="N2" s="13"/>
      <c r="P2" s="13"/>
      <c r="Q2" s="13"/>
      <c r="R2" s="13"/>
      <c r="S2" s="14"/>
      <c r="T2" s="9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30</v>
      </c>
      <c r="I3" s="12"/>
      <c r="J3" s="11"/>
      <c r="M3" s="13"/>
      <c r="N3" s="13"/>
      <c r="P3" s="13"/>
      <c r="Q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0" ht="25.5" customHeight="1" x14ac:dyDescent="0.2">
      <c r="A5" s="197" t="s">
        <v>278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81"/>
    </row>
    <row r="6" spans="1:20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199" t="s">
        <v>275</v>
      </c>
      <c r="F6" s="202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05" t="s">
        <v>12</v>
      </c>
    </row>
    <row r="7" spans="1:20" ht="58.7" customHeight="1" x14ac:dyDescent="0.2">
      <c r="A7" s="201"/>
      <c r="B7" s="201"/>
      <c r="C7" s="202"/>
      <c r="D7" s="202"/>
      <c r="E7" s="200"/>
      <c r="F7" s="202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05"/>
    </row>
    <row r="8" spans="1:20" s="56" customFormat="1" ht="25.5" customHeight="1" x14ac:dyDescent="0.3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SUM(L9:L30)</f>
        <v>428067</v>
      </c>
      <c r="M8" s="54"/>
      <c r="N8" s="54">
        <f t="shared" ref="N8:R8" si="0">SUM(N9:N30)</f>
        <v>65736</v>
      </c>
      <c r="O8" s="54">
        <f t="shared" si="0"/>
        <v>169746</v>
      </c>
      <c r="P8" s="54">
        <f t="shared" si="0"/>
        <v>0</v>
      </c>
      <c r="Q8" s="54">
        <f t="shared" si="0"/>
        <v>169746</v>
      </c>
      <c r="R8" s="54">
        <f t="shared" si="0"/>
        <v>192585</v>
      </c>
      <c r="S8" s="55"/>
    </row>
    <row r="9" spans="1:20" ht="30" x14ac:dyDescent="0.2">
      <c r="A9" s="16">
        <v>1</v>
      </c>
      <c r="B9" s="16" t="s">
        <v>15</v>
      </c>
      <c r="C9" s="16" t="s">
        <v>49</v>
      </c>
      <c r="D9" s="16" t="s">
        <v>40</v>
      </c>
      <c r="E9" s="16">
        <v>61</v>
      </c>
      <c r="F9" s="16">
        <v>10</v>
      </c>
      <c r="G9" s="17">
        <v>60001100026</v>
      </c>
      <c r="H9" s="64" t="s">
        <v>53</v>
      </c>
      <c r="I9" s="39" t="s">
        <v>155</v>
      </c>
      <c r="J9" s="16" t="s">
        <v>21</v>
      </c>
      <c r="K9" s="16" t="s">
        <v>248</v>
      </c>
      <c r="L9" s="37">
        <v>58679</v>
      </c>
      <c r="M9" s="90" t="s">
        <v>38</v>
      </c>
      <c r="N9" s="35">
        <v>38096</v>
      </c>
      <c r="O9" s="36">
        <f t="shared" ref="O9:O29" si="1">P9+Q9</f>
        <v>20583</v>
      </c>
      <c r="P9" s="35">
        <v>0</v>
      </c>
      <c r="Q9" s="37">
        <v>20583</v>
      </c>
      <c r="R9" s="37">
        <f t="shared" ref="R9:R29" si="2">L9-N9-O9</f>
        <v>0</v>
      </c>
      <c r="S9" s="38" t="s">
        <v>130</v>
      </c>
    </row>
    <row r="10" spans="1:20" ht="30" x14ac:dyDescent="0.2">
      <c r="A10" s="16">
        <v>2</v>
      </c>
      <c r="B10" s="16" t="s">
        <v>15</v>
      </c>
      <c r="C10" s="119">
        <v>3122</v>
      </c>
      <c r="D10" s="119" t="s">
        <v>40</v>
      </c>
      <c r="E10" s="119">
        <v>61</v>
      </c>
      <c r="F10" s="119">
        <v>10</v>
      </c>
      <c r="G10" s="119">
        <v>60001100702</v>
      </c>
      <c r="H10" s="129" t="s">
        <v>129</v>
      </c>
      <c r="I10" s="126" t="s">
        <v>241</v>
      </c>
      <c r="J10" s="127" t="s">
        <v>21</v>
      </c>
      <c r="K10" s="120" t="s">
        <v>19</v>
      </c>
      <c r="L10" s="37">
        <v>25990</v>
      </c>
      <c r="M10" s="101">
        <v>2018</v>
      </c>
      <c r="N10" s="35">
        <v>799</v>
      </c>
      <c r="O10" s="36">
        <f t="shared" si="1"/>
        <v>25191</v>
      </c>
      <c r="P10" s="35">
        <v>0</v>
      </c>
      <c r="Q10" s="37">
        <v>25191</v>
      </c>
      <c r="R10" s="37">
        <f t="shared" si="2"/>
        <v>0</v>
      </c>
      <c r="S10" s="41"/>
      <c r="T10" s="10" t="s">
        <v>123</v>
      </c>
    </row>
    <row r="11" spans="1:20" ht="38.25" x14ac:dyDescent="0.2">
      <c r="A11" s="16">
        <v>3</v>
      </c>
      <c r="B11" s="16" t="s">
        <v>20</v>
      </c>
      <c r="C11" s="16" t="s">
        <v>49</v>
      </c>
      <c r="D11" s="16">
        <v>6121</v>
      </c>
      <c r="E11" s="16">
        <v>61</v>
      </c>
      <c r="F11" s="16">
        <v>10</v>
      </c>
      <c r="G11" s="17">
        <v>60001100704</v>
      </c>
      <c r="H11" s="64" t="s">
        <v>184</v>
      </c>
      <c r="I11" s="146" t="s">
        <v>242</v>
      </c>
      <c r="J11" s="16" t="s">
        <v>21</v>
      </c>
      <c r="K11" s="120" t="s">
        <v>19</v>
      </c>
      <c r="L11" s="37">
        <v>10609</v>
      </c>
      <c r="M11" s="101">
        <v>2018</v>
      </c>
      <c r="N11" s="35">
        <v>289</v>
      </c>
      <c r="O11" s="36">
        <f t="shared" si="1"/>
        <v>10320</v>
      </c>
      <c r="P11" s="35">
        <v>0</v>
      </c>
      <c r="Q11" s="37">
        <v>10320</v>
      </c>
      <c r="R11" s="37">
        <f t="shared" si="2"/>
        <v>0</v>
      </c>
      <c r="S11" s="38" t="s">
        <v>309</v>
      </c>
      <c r="T11" s="10" t="s">
        <v>210</v>
      </c>
    </row>
    <row r="12" spans="1:20" ht="30" x14ac:dyDescent="0.2">
      <c r="A12" s="16">
        <v>4</v>
      </c>
      <c r="B12" s="16" t="s">
        <v>51</v>
      </c>
      <c r="C12" s="16" t="s">
        <v>52</v>
      </c>
      <c r="D12" s="16">
        <v>6121</v>
      </c>
      <c r="E12" s="16">
        <v>61</v>
      </c>
      <c r="F12" s="16">
        <v>10</v>
      </c>
      <c r="G12" s="17">
        <v>60001100709</v>
      </c>
      <c r="H12" s="64" t="s">
        <v>185</v>
      </c>
      <c r="I12" s="146" t="s">
        <v>243</v>
      </c>
      <c r="J12" s="16" t="s">
        <v>21</v>
      </c>
      <c r="K12" s="120" t="s">
        <v>19</v>
      </c>
      <c r="L12" s="37">
        <v>16643</v>
      </c>
      <c r="M12" s="101" t="s">
        <v>200</v>
      </c>
      <c r="N12" s="35">
        <v>143</v>
      </c>
      <c r="O12" s="36">
        <f t="shared" si="1"/>
        <v>5000</v>
      </c>
      <c r="P12" s="35">
        <v>0</v>
      </c>
      <c r="Q12" s="37">
        <v>5000</v>
      </c>
      <c r="R12" s="37">
        <f t="shared" si="2"/>
        <v>11500</v>
      </c>
      <c r="S12" s="38"/>
      <c r="T12" s="10" t="s">
        <v>205</v>
      </c>
    </row>
    <row r="13" spans="1:20" ht="45" x14ac:dyDescent="0.2">
      <c r="A13" s="16">
        <v>5</v>
      </c>
      <c r="B13" s="16" t="s">
        <v>51</v>
      </c>
      <c r="C13" s="16" t="s">
        <v>49</v>
      </c>
      <c r="D13" s="16" t="s">
        <v>40</v>
      </c>
      <c r="E13" s="16">
        <v>61</v>
      </c>
      <c r="F13" s="16">
        <v>10</v>
      </c>
      <c r="G13" s="17">
        <v>60001101054</v>
      </c>
      <c r="H13" s="64" t="s">
        <v>54</v>
      </c>
      <c r="I13" s="39" t="s">
        <v>55</v>
      </c>
      <c r="J13" s="16" t="s">
        <v>21</v>
      </c>
      <c r="K13" s="16" t="s">
        <v>19</v>
      </c>
      <c r="L13" s="37">
        <v>20917</v>
      </c>
      <c r="M13" s="101" t="s">
        <v>22</v>
      </c>
      <c r="N13" s="35">
        <v>12715</v>
      </c>
      <c r="O13" s="36">
        <f t="shared" si="1"/>
        <v>8202</v>
      </c>
      <c r="P13" s="35">
        <v>0</v>
      </c>
      <c r="Q13" s="37">
        <v>8202</v>
      </c>
      <c r="R13" s="37">
        <f t="shared" si="2"/>
        <v>0</v>
      </c>
      <c r="S13" s="38" t="s">
        <v>56</v>
      </c>
      <c r="T13" s="10" t="s">
        <v>205</v>
      </c>
    </row>
    <row r="14" spans="1:20" ht="25.5" x14ac:dyDescent="0.2">
      <c r="A14" s="16">
        <v>6</v>
      </c>
      <c r="B14" s="16" t="s">
        <v>15</v>
      </c>
      <c r="C14" s="16">
        <v>3122</v>
      </c>
      <c r="D14" s="16">
        <v>6121</v>
      </c>
      <c r="E14" s="16">
        <v>61</v>
      </c>
      <c r="F14" s="16">
        <v>10</v>
      </c>
      <c r="G14" s="17">
        <v>60001101116</v>
      </c>
      <c r="H14" s="64" t="s">
        <v>46</v>
      </c>
      <c r="I14" s="39" t="s">
        <v>47</v>
      </c>
      <c r="J14" s="16" t="s">
        <v>21</v>
      </c>
      <c r="K14" s="16" t="s">
        <v>19</v>
      </c>
      <c r="L14" s="37">
        <v>45900</v>
      </c>
      <c r="M14" s="90" t="s">
        <v>122</v>
      </c>
      <c r="N14" s="35">
        <v>1800</v>
      </c>
      <c r="O14" s="36">
        <f t="shared" si="1"/>
        <v>33685</v>
      </c>
      <c r="P14" s="35">
        <v>0</v>
      </c>
      <c r="Q14" s="37">
        <v>33685</v>
      </c>
      <c r="R14" s="37">
        <f t="shared" si="2"/>
        <v>10415</v>
      </c>
      <c r="S14" s="38" t="s">
        <v>48</v>
      </c>
      <c r="T14" s="10" t="s">
        <v>124</v>
      </c>
    </row>
    <row r="15" spans="1:20" ht="45" x14ac:dyDescent="0.2">
      <c r="A15" s="16">
        <v>7</v>
      </c>
      <c r="B15" s="16" t="s">
        <v>15</v>
      </c>
      <c r="C15" s="16">
        <v>3111</v>
      </c>
      <c r="D15" s="16">
        <v>6121</v>
      </c>
      <c r="E15" s="16">
        <v>61</v>
      </c>
      <c r="F15" s="16">
        <v>10</v>
      </c>
      <c r="G15" s="17">
        <v>60001101126</v>
      </c>
      <c r="H15" s="64" t="s">
        <v>186</v>
      </c>
      <c r="I15" s="39" t="s">
        <v>232</v>
      </c>
      <c r="J15" s="16" t="s">
        <v>244</v>
      </c>
      <c r="K15" s="16" t="s">
        <v>60</v>
      </c>
      <c r="L15" s="37">
        <v>21717</v>
      </c>
      <c r="M15" s="101">
        <v>2019</v>
      </c>
      <c r="N15" s="35">
        <v>17</v>
      </c>
      <c r="O15" s="36">
        <f t="shared" si="1"/>
        <v>707</v>
      </c>
      <c r="P15" s="35">
        <v>0</v>
      </c>
      <c r="Q15" s="37">
        <v>707</v>
      </c>
      <c r="R15" s="37">
        <f t="shared" si="2"/>
        <v>20993</v>
      </c>
      <c r="S15" s="38"/>
      <c r="T15" s="10" t="s">
        <v>211</v>
      </c>
    </row>
    <row r="16" spans="1:20" ht="51" x14ac:dyDescent="0.2">
      <c r="A16" s="16">
        <v>8</v>
      </c>
      <c r="B16" s="16" t="s">
        <v>15</v>
      </c>
      <c r="C16" s="16">
        <v>3121</v>
      </c>
      <c r="D16" s="16">
        <v>6121</v>
      </c>
      <c r="E16" s="16">
        <v>61</v>
      </c>
      <c r="F16" s="16">
        <v>10</v>
      </c>
      <c r="G16" s="17">
        <v>60001101127</v>
      </c>
      <c r="H16" s="64" t="s">
        <v>127</v>
      </c>
      <c r="I16" s="39" t="s">
        <v>245</v>
      </c>
      <c r="J16" s="16" t="s">
        <v>21</v>
      </c>
      <c r="K16" s="16" t="s">
        <v>19</v>
      </c>
      <c r="L16" s="37">
        <v>18017</v>
      </c>
      <c r="M16" s="90" t="s">
        <v>122</v>
      </c>
      <c r="N16" s="35">
        <v>7898</v>
      </c>
      <c r="O16" s="36">
        <f t="shared" si="1"/>
        <v>10119</v>
      </c>
      <c r="P16" s="35">
        <v>0</v>
      </c>
      <c r="Q16" s="37">
        <v>10119</v>
      </c>
      <c r="R16" s="37">
        <f t="shared" si="2"/>
        <v>0</v>
      </c>
      <c r="S16" s="38" t="s">
        <v>128</v>
      </c>
    </row>
    <row r="17" spans="1:20" ht="65.25" customHeight="1" x14ac:dyDescent="0.2">
      <c r="A17" s="16">
        <v>9</v>
      </c>
      <c r="B17" s="16" t="s">
        <v>15</v>
      </c>
      <c r="C17" s="16" t="s">
        <v>49</v>
      </c>
      <c r="D17" s="16">
        <v>6121</v>
      </c>
      <c r="E17" s="16">
        <v>61</v>
      </c>
      <c r="F17" s="16">
        <v>10</v>
      </c>
      <c r="G17" s="17">
        <v>60001101142</v>
      </c>
      <c r="H17" s="64" t="s">
        <v>304</v>
      </c>
      <c r="I17" s="145" t="s">
        <v>253</v>
      </c>
      <c r="J17" s="16" t="s">
        <v>21</v>
      </c>
      <c r="K17" s="16" t="s">
        <v>19</v>
      </c>
      <c r="L17" s="37">
        <v>10000</v>
      </c>
      <c r="M17" s="90">
        <v>2018</v>
      </c>
      <c r="N17" s="35">
        <v>110</v>
      </c>
      <c r="O17" s="36">
        <f t="shared" si="1"/>
        <v>200</v>
      </c>
      <c r="P17" s="35">
        <v>0</v>
      </c>
      <c r="Q17" s="37">
        <v>200</v>
      </c>
      <c r="R17" s="37">
        <f t="shared" si="2"/>
        <v>9690</v>
      </c>
      <c r="S17" s="38" t="s">
        <v>305</v>
      </c>
      <c r="T17" s="10" t="s">
        <v>133</v>
      </c>
    </row>
    <row r="18" spans="1:20" ht="42.75" customHeight="1" x14ac:dyDescent="0.2">
      <c r="A18" s="16">
        <v>10</v>
      </c>
      <c r="B18" s="16" t="s">
        <v>15</v>
      </c>
      <c r="C18" s="16" t="s">
        <v>49</v>
      </c>
      <c r="D18" s="16">
        <v>6121</v>
      </c>
      <c r="E18" s="16">
        <v>61</v>
      </c>
      <c r="F18" s="16">
        <v>10</v>
      </c>
      <c r="G18" s="17">
        <v>60001101212</v>
      </c>
      <c r="H18" s="64" t="s">
        <v>187</v>
      </c>
      <c r="I18" s="146" t="s">
        <v>246</v>
      </c>
      <c r="J18" s="16" t="s">
        <v>244</v>
      </c>
      <c r="K18" s="16" t="s">
        <v>33</v>
      </c>
      <c r="L18" s="37">
        <v>85000</v>
      </c>
      <c r="M18" s="63">
        <v>2019</v>
      </c>
      <c r="N18" s="35">
        <v>968</v>
      </c>
      <c r="O18" s="36">
        <f t="shared" si="1"/>
        <v>2500</v>
      </c>
      <c r="P18" s="35">
        <v>0</v>
      </c>
      <c r="Q18" s="37">
        <v>2500</v>
      </c>
      <c r="R18" s="37">
        <f t="shared" si="2"/>
        <v>81532</v>
      </c>
      <c r="S18" s="38" t="s">
        <v>307</v>
      </c>
      <c r="T18" s="10" t="s">
        <v>124</v>
      </c>
    </row>
    <row r="19" spans="1:20" ht="69" customHeight="1" x14ac:dyDescent="0.2">
      <c r="A19" s="16">
        <v>11</v>
      </c>
      <c r="B19" s="16" t="s">
        <v>20</v>
      </c>
      <c r="C19" s="16" t="s">
        <v>49</v>
      </c>
      <c r="D19" s="16">
        <v>6121</v>
      </c>
      <c r="E19" s="16">
        <v>61</v>
      </c>
      <c r="F19" s="16">
        <v>10</v>
      </c>
      <c r="G19" s="17">
        <v>60001101213</v>
      </c>
      <c r="H19" s="64" t="s">
        <v>258</v>
      </c>
      <c r="I19" s="146" t="s">
        <v>254</v>
      </c>
      <c r="J19" s="16"/>
      <c r="K19" s="16" t="s">
        <v>33</v>
      </c>
      <c r="L19" s="37">
        <v>25000</v>
      </c>
      <c r="M19" s="90" t="s">
        <v>200</v>
      </c>
      <c r="N19" s="35">
        <v>730</v>
      </c>
      <c r="O19" s="36">
        <f t="shared" si="1"/>
        <v>3375</v>
      </c>
      <c r="P19" s="35">
        <v>0</v>
      </c>
      <c r="Q19" s="37">
        <v>3375</v>
      </c>
      <c r="R19" s="37">
        <f t="shared" si="2"/>
        <v>20895</v>
      </c>
      <c r="S19" s="38" t="s">
        <v>310</v>
      </c>
      <c r="T19" s="10" t="s">
        <v>145</v>
      </c>
    </row>
    <row r="20" spans="1:20" ht="46.5" customHeight="1" x14ac:dyDescent="0.2">
      <c r="A20" s="16">
        <v>12</v>
      </c>
      <c r="B20" s="16" t="s">
        <v>51</v>
      </c>
      <c r="C20" s="16" t="s">
        <v>49</v>
      </c>
      <c r="D20" s="16">
        <v>6121</v>
      </c>
      <c r="E20" s="16">
        <v>61</v>
      </c>
      <c r="F20" s="16">
        <v>10</v>
      </c>
      <c r="G20" s="17">
        <v>60001101214</v>
      </c>
      <c r="H20" s="64" t="s">
        <v>188</v>
      </c>
      <c r="I20" s="146" t="s">
        <v>247</v>
      </c>
      <c r="J20" s="16" t="s">
        <v>21</v>
      </c>
      <c r="K20" s="16" t="s">
        <v>19</v>
      </c>
      <c r="L20" s="37">
        <v>3653</v>
      </c>
      <c r="M20" s="63">
        <v>2018</v>
      </c>
      <c r="N20" s="35">
        <v>153</v>
      </c>
      <c r="O20" s="36">
        <f t="shared" si="1"/>
        <v>3500</v>
      </c>
      <c r="P20" s="35">
        <v>0</v>
      </c>
      <c r="Q20" s="37">
        <v>3500</v>
      </c>
      <c r="R20" s="37">
        <f t="shared" si="2"/>
        <v>0</v>
      </c>
      <c r="S20" s="38"/>
      <c r="T20" s="10" t="s">
        <v>205</v>
      </c>
    </row>
    <row r="21" spans="1:20" ht="51" x14ac:dyDescent="0.2">
      <c r="A21" s="16">
        <v>13</v>
      </c>
      <c r="B21" s="16" t="s">
        <v>51</v>
      </c>
      <c r="C21" s="16" t="s">
        <v>49</v>
      </c>
      <c r="D21" s="16">
        <v>6121</v>
      </c>
      <c r="E21" s="16">
        <v>61</v>
      </c>
      <c r="F21" s="16">
        <v>10</v>
      </c>
      <c r="G21" s="17">
        <v>60001101215</v>
      </c>
      <c r="H21" s="64" t="s">
        <v>189</v>
      </c>
      <c r="I21" s="146" t="s">
        <v>257</v>
      </c>
      <c r="J21" s="16" t="s">
        <v>255</v>
      </c>
      <c r="K21" s="16" t="s">
        <v>60</v>
      </c>
      <c r="L21" s="37">
        <v>6000</v>
      </c>
      <c r="M21" s="90">
        <v>2018</v>
      </c>
      <c r="N21" s="35">
        <v>597</v>
      </c>
      <c r="O21" s="36">
        <f t="shared" si="1"/>
        <v>5403</v>
      </c>
      <c r="P21" s="35">
        <v>0</v>
      </c>
      <c r="Q21" s="37">
        <v>5403</v>
      </c>
      <c r="R21" s="37">
        <f t="shared" si="2"/>
        <v>0</v>
      </c>
      <c r="S21" s="38"/>
      <c r="T21" s="10" t="s">
        <v>205</v>
      </c>
    </row>
    <row r="22" spans="1:20" ht="38.25" x14ac:dyDescent="0.2">
      <c r="A22" s="16">
        <v>14</v>
      </c>
      <c r="B22" s="91" t="s">
        <v>15</v>
      </c>
      <c r="C22" s="107" t="s">
        <v>50</v>
      </c>
      <c r="D22" s="107">
        <v>6121</v>
      </c>
      <c r="E22" s="107">
        <v>61</v>
      </c>
      <c r="F22" s="107">
        <v>10</v>
      </c>
      <c r="G22" s="108">
        <v>60001101216</v>
      </c>
      <c r="H22" s="110" t="s">
        <v>190</v>
      </c>
      <c r="I22" s="146" t="s">
        <v>213</v>
      </c>
      <c r="J22" s="107" t="s">
        <v>21</v>
      </c>
      <c r="K22" s="107" t="s">
        <v>19</v>
      </c>
      <c r="L22" s="37">
        <v>4660</v>
      </c>
      <c r="M22" s="90">
        <v>2018</v>
      </c>
      <c r="N22" s="35">
        <v>119</v>
      </c>
      <c r="O22" s="36">
        <f t="shared" si="1"/>
        <v>4541</v>
      </c>
      <c r="P22" s="35">
        <v>0</v>
      </c>
      <c r="Q22" s="37">
        <v>4541</v>
      </c>
      <c r="R22" s="37">
        <f t="shared" si="2"/>
        <v>0</v>
      </c>
      <c r="S22" s="38"/>
      <c r="T22" s="94" t="s">
        <v>209</v>
      </c>
    </row>
    <row r="23" spans="1:20" ht="89.25" customHeight="1" x14ac:dyDescent="0.2">
      <c r="A23" s="16">
        <v>15</v>
      </c>
      <c r="B23" s="16" t="s">
        <v>15</v>
      </c>
      <c r="C23" s="16" t="s">
        <v>49</v>
      </c>
      <c r="D23" s="16">
        <v>6121</v>
      </c>
      <c r="E23" s="16">
        <v>61</v>
      </c>
      <c r="F23" s="16">
        <v>10</v>
      </c>
      <c r="G23" s="17">
        <v>60001101219</v>
      </c>
      <c r="H23" s="64" t="s">
        <v>192</v>
      </c>
      <c r="I23" s="146" t="s">
        <v>256</v>
      </c>
      <c r="J23" s="16" t="s">
        <v>21</v>
      </c>
      <c r="K23" s="16" t="s">
        <v>19</v>
      </c>
      <c r="L23" s="37">
        <v>12283</v>
      </c>
      <c r="M23" s="90">
        <v>2018</v>
      </c>
      <c r="N23" s="35">
        <v>413</v>
      </c>
      <c r="O23" s="36">
        <f t="shared" si="1"/>
        <v>4500</v>
      </c>
      <c r="P23" s="35">
        <v>0</v>
      </c>
      <c r="Q23" s="37">
        <v>4500</v>
      </c>
      <c r="R23" s="37">
        <f t="shared" si="2"/>
        <v>7370</v>
      </c>
      <c r="S23" s="38"/>
      <c r="T23" s="10" t="s">
        <v>124</v>
      </c>
    </row>
    <row r="24" spans="1:20" ht="30" x14ac:dyDescent="0.2">
      <c r="A24" s="16">
        <v>16</v>
      </c>
      <c r="B24" s="16" t="s">
        <v>15</v>
      </c>
      <c r="C24" s="16" t="s">
        <v>191</v>
      </c>
      <c r="D24" s="16">
        <v>6121</v>
      </c>
      <c r="E24" s="16">
        <v>61</v>
      </c>
      <c r="F24" s="16">
        <v>10</v>
      </c>
      <c r="G24" s="17">
        <v>60001101220</v>
      </c>
      <c r="H24" s="64" t="s">
        <v>193</v>
      </c>
      <c r="I24" s="146" t="s">
        <v>214</v>
      </c>
      <c r="J24" s="16" t="s">
        <v>21</v>
      </c>
      <c r="K24" s="16" t="s">
        <v>19</v>
      </c>
      <c r="L24" s="37">
        <v>5994</v>
      </c>
      <c r="M24" s="90">
        <v>2018</v>
      </c>
      <c r="N24" s="35">
        <v>144</v>
      </c>
      <c r="O24" s="36">
        <f t="shared" si="1"/>
        <v>5850</v>
      </c>
      <c r="P24" s="35">
        <v>0</v>
      </c>
      <c r="Q24" s="37">
        <v>5850</v>
      </c>
      <c r="R24" s="37">
        <f t="shared" si="2"/>
        <v>0</v>
      </c>
      <c r="S24" s="38"/>
      <c r="T24" s="10" t="s">
        <v>211</v>
      </c>
    </row>
    <row r="25" spans="1:20" ht="30" x14ac:dyDescent="0.2">
      <c r="A25" s="16">
        <v>17</v>
      </c>
      <c r="B25" s="16" t="s">
        <v>15</v>
      </c>
      <c r="C25" s="16" t="s">
        <v>49</v>
      </c>
      <c r="D25" s="16">
        <v>6121</v>
      </c>
      <c r="E25" s="16">
        <v>61</v>
      </c>
      <c r="F25" s="16">
        <v>10</v>
      </c>
      <c r="G25" s="17">
        <v>60001101221</v>
      </c>
      <c r="H25" s="64" t="s">
        <v>194</v>
      </c>
      <c r="I25" s="146" t="s">
        <v>265</v>
      </c>
      <c r="J25" s="16" t="s">
        <v>21</v>
      </c>
      <c r="K25" s="16" t="s">
        <v>19</v>
      </c>
      <c r="L25" s="37">
        <v>5072</v>
      </c>
      <c r="M25" s="63">
        <v>2018</v>
      </c>
      <c r="N25" s="35">
        <v>162</v>
      </c>
      <c r="O25" s="36">
        <f t="shared" si="1"/>
        <v>4910</v>
      </c>
      <c r="P25" s="35">
        <v>0</v>
      </c>
      <c r="Q25" s="37">
        <v>4910</v>
      </c>
      <c r="R25" s="37">
        <f t="shared" si="2"/>
        <v>0</v>
      </c>
      <c r="S25" s="38" t="s">
        <v>303</v>
      </c>
      <c r="T25" s="10" t="s">
        <v>133</v>
      </c>
    </row>
    <row r="26" spans="1:20" ht="102" x14ac:dyDescent="0.2">
      <c r="A26" s="16">
        <v>18</v>
      </c>
      <c r="B26" s="16" t="s">
        <v>15</v>
      </c>
      <c r="C26" s="16" t="s">
        <v>191</v>
      </c>
      <c r="D26" s="16">
        <v>6121</v>
      </c>
      <c r="E26" s="16">
        <v>61</v>
      </c>
      <c r="F26" s="16">
        <v>10</v>
      </c>
      <c r="G26" s="17">
        <v>60001101222</v>
      </c>
      <c r="H26" s="64" t="s">
        <v>235</v>
      </c>
      <c r="I26" s="146" t="s">
        <v>215</v>
      </c>
      <c r="J26" s="16" t="s">
        <v>21</v>
      </c>
      <c r="K26" s="16" t="s">
        <v>19</v>
      </c>
      <c r="L26" s="37">
        <v>7361</v>
      </c>
      <c r="M26" s="63">
        <v>2018</v>
      </c>
      <c r="N26" s="35">
        <v>161</v>
      </c>
      <c r="O26" s="36">
        <f t="shared" si="1"/>
        <v>7200</v>
      </c>
      <c r="P26" s="35">
        <v>0</v>
      </c>
      <c r="Q26" s="37">
        <v>7200</v>
      </c>
      <c r="R26" s="37">
        <f t="shared" si="2"/>
        <v>0</v>
      </c>
      <c r="S26" s="38"/>
      <c r="T26" s="10" t="s">
        <v>207</v>
      </c>
    </row>
    <row r="27" spans="1:20" ht="38.25" x14ac:dyDescent="0.2">
      <c r="A27" s="16">
        <v>19</v>
      </c>
      <c r="B27" s="16" t="s">
        <v>15</v>
      </c>
      <c r="C27" s="107" t="s">
        <v>191</v>
      </c>
      <c r="D27" s="107">
        <v>6121</v>
      </c>
      <c r="E27" s="107">
        <v>61</v>
      </c>
      <c r="F27" s="107">
        <v>10</v>
      </c>
      <c r="G27" s="108">
        <v>60001101223</v>
      </c>
      <c r="H27" s="110" t="s">
        <v>195</v>
      </c>
      <c r="I27" s="146" t="s">
        <v>250</v>
      </c>
      <c r="J27" s="107" t="s">
        <v>21</v>
      </c>
      <c r="K27" s="16" t="s">
        <v>19</v>
      </c>
      <c r="L27" s="37">
        <v>2437</v>
      </c>
      <c r="M27" s="90">
        <v>2018</v>
      </c>
      <c r="N27" s="35">
        <v>107</v>
      </c>
      <c r="O27" s="36">
        <f t="shared" si="1"/>
        <v>2330</v>
      </c>
      <c r="P27" s="35">
        <v>0</v>
      </c>
      <c r="Q27" s="37">
        <v>2330</v>
      </c>
      <c r="R27" s="37">
        <f t="shared" si="2"/>
        <v>0</v>
      </c>
      <c r="S27" s="38" t="s">
        <v>302</v>
      </c>
      <c r="T27" s="94" t="s">
        <v>124</v>
      </c>
    </row>
    <row r="28" spans="1:20" ht="38.25" x14ac:dyDescent="0.2">
      <c r="A28" s="16">
        <v>20</v>
      </c>
      <c r="B28" s="16" t="s">
        <v>51</v>
      </c>
      <c r="C28" s="16" t="s">
        <v>50</v>
      </c>
      <c r="D28" s="16">
        <v>6121</v>
      </c>
      <c r="E28" s="16">
        <v>61</v>
      </c>
      <c r="F28" s="16">
        <v>10</v>
      </c>
      <c r="G28" s="17">
        <v>60001101224</v>
      </c>
      <c r="H28" s="64" t="s">
        <v>196</v>
      </c>
      <c r="I28" s="146" t="s">
        <v>251</v>
      </c>
      <c r="J28" s="16" t="s">
        <v>21</v>
      </c>
      <c r="K28" s="16" t="s">
        <v>19</v>
      </c>
      <c r="L28" s="37">
        <v>4134</v>
      </c>
      <c r="M28" s="63">
        <v>2018</v>
      </c>
      <c r="N28" s="35">
        <v>84</v>
      </c>
      <c r="O28" s="36">
        <f t="shared" si="1"/>
        <v>4050</v>
      </c>
      <c r="P28" s="35">
        <v>0</v>
      </c>
      <c r="Q28" s="37">
        <v>4050</v>
      </c>
      <c r="R28" s="37">
        <f t="shared" si="2"/>
        <v>0</v>
      </c>
      <c r="S28" s="38"/>
      <c r="T28" s="10" t="s">
        <v>205</v>
      </c>
    </row>
    <row r="29" spans="1:20" ht="63.75" x14ac:dyDescent="0.2">
      <c r="A29" s="16">
        <v>21</v>
      </c>
      <c r="B29" s="16" t="s">
        <v>15</v>
      </c>
      <c r="C29" s="16" t="s">
        <v>49</v>
      </c>
      <c r="D29" s="16">
        <v>6121</v>
      </c>
      <c r="E29" s="16">
        <v>61</v>
      </c>
      <c r="F29" s="16">
        <v>10</v>
      </c>
      <c r="G29" s="17">
        <v>60001101227</v>
      </c>
      <c r="H29" s="64" t="s">
        <v>198</v>
      </c>
      <c r="I29" s="146" t="s">
        <v>252</v>
      </c>
      <c r="J29" s="16" t="s">
        <v>21</v>
      </c>
      <c r="K29" s="16" t="s">
        <v>19</v>
      </c>
      <c r="L29" s="37">
        <v>6190</v>
      </c>
      <c r="M29" s="90">
        <v>2018</v>
      </c>
      <c r="N29" s="35">
        <v>110</v>
      </c>
      <c r="O29" s="36">
        <f t="shared" si="1"/>
        <v>6080</v>
      </c>
      <c r="P29" s="35">
        <v>0</v>
      </c>
      <c r="Q29" s="37">
        <v>6080</v>
      </c>
      <c r="R29" s="37">
        <f t="shared" si="2"/>
        <v>0</v>
      </c>
      <c r="S29" s="38"/>
      <c r="T29" s="10" t="s">
        <v>123</v>
      </c>
    </row>
    <row r="30" spans="1:20" ht="45" x14ac:dyDescent="0.2">
      <c r="A30" s="16">
        <v>22</v>
      </c>
      <c r="B30" s="16" t="s">
        <v>51</v>
      </c>
      <c r="C30" s="16" t="s">
        <v>49</v>
      </c>
      <c r="D30" s="16">
        <v>6121</v>
      </c>
      <c r="E30" s="16">
        <v>61</v>
      </c>
      <c r="F30" s="16">
        <v>10</v>
      </c>
      <c r="G30" s="17">
        <v>60001101226</v>
      </c>
      <c r="H30" s="64" t="s">
        <v>197</v>
      </c>
      <c r="I30" s="168" t="s">
        <v>216</v>
      </c>
      <c r="J30" s="16" t="s">
        <v>244</v>
      </c>
      <c r="K30" s="16" t="s">
        <v>60</v>
      </c>
      <c r="L30" s="37">
        <v>31811</v>
      </c>
      <c r="M30" s="90" t="s">
        <v>203</v>
      </c>
      <c r="N30" s="35">
        <v>121</v>
      </c>
      <c r="O30" s="36">
        <f>P30+Q30</f>
        <v>1500</v>
      </c>
      <c r="P30" s="35">
        <v>0</v>
      </c>
      <c r="Q30" s="37">
        <v>1500</v>
      </c>
      <c r="R30" s="37">
        <f>L30-N30-O30</f>
        <v>30190</v>
      </c>
      <c r="S30" s="38" t="s">
        <v>301</v>
      </c>
      <c r="T30" s="10" t="s">
        <v>205</v>
      </c>
    </row>
    <row r="31" spans="1:20" s="56" customFormat="1" ht="20.25" x14ac:dyDescent="0.3">
      <c r="A31" s="102" t="s">
        <v>24</v>
      </c>
      <c r="B31" s="103"/>
      <c r="C31" s="103"/>
      <c r="D31" s="103"/>
      <c r="E31" s="103"/>
      <c r="F31" s="103"/>
      <c r="G31" s="103"/>
      <c r="H31" s="103"/>
      <c r="I31" s="130"/>
      <c r="J31" s="103"/>
      <c r="K31" s="103"/>
      <c r="L31" s="54">
        <f>SUM(L32:L37)</f>
        <v>94596</v>
      </c>
      <c r="M31" s="54"/>
      <c r="N31" s="54">
        <f t="shared" ref="N31:R31" si="3">SUM(N32:N37)</f>
        <v>56290</v>
      </c>
      <c r="O31" s="54">
        <f t="shared" si="3"/>
        <v>38306</v>
      </c>
      <c r="P31" s="54">
        <f t="shared" si="3"/>
        <v>0</v>
      </c>
      <c r="Q31" s="54">
        <f t="shared" si="3"/>
        <v>38306</v>
      </c>
      <c r="R31" s="54">
        <f t="shared" si="3"/>
        <v>0</v>
      </c>
      <c r="S31" s="55"/>
    </row>
    <row r="32" spans="1:20" ht="50.25" customHeight="1" x14ac:dyDescent="0.2">
      <c r="A32" s="16">
        <v>1</v>
      </c>
      <c r="B32" s="16" t="s">
        <v>15</v>
      </c>
      <c r="C32" s="16" t="s">
        <v>49</v>
      </c>
      <c r="D32" s="16">
        <v>5171</v>
      </c>
      <c r="E32" s="16">
        <v>51</v>
      </c>
      <c r="F32" s="16">
        <v>10</v>
      </c>
      <c r="G32" s="17">
        <v>60001100210</v>
      </c>
      <c r="H32" s="64" t="s">
        <v>183</v>
      </c>
      <c r="I32" s="39" t="s">
        <v>234</v>
      </c>
      <c r="J32" s="16"/>
      <c r="K32" s="16" t="s">
        <v>19</v>
      </c>
      <c r="L32" s="37">
        <v>20400</v>
      </c>
      <c r="M32" s="101" t="s">
        <v>22</v>
      </c>
      <c r="N32" s="35">
        <v>13292</v>
      </c>
      <c r="O32" s="36">
        <f t="shared" ref="O32:O35" si="4">P32+Q32</f>
        <v>7108</v>
      </c>
      <c r="P32" s="35">
        <v>0</v>
      </c>
      <c r="Q32" s="37">
        <v>7108</v>
      </c>
      <c r="R32" s="37">
        <f t="shared" ref="R32:R33" si="5">L32-N32-O32</f>
        <v>0</v>
      </c>
      <c r="S32" s="38"/>
      <c r="T32" s="10" t="s">
        <v>124</v>
      </c>
    </row>
    <row r="33" spans="1:20" s="60" customFormat="1" ht="45" x14ac:dyDescent="0.2">
      <c r="A33" s="16">
        <v>2</v>
      </c>
      <c r="B33" s="16" t="s">
        <v>15</v>
      </c>
      <c r="C33" s="16">
        <v>3122</v>
      </c>
      <c r="D33" s="16">
        <v>5171</v>
      </c>
      <c r="E33" s="16">
        <v>51</v>
      </c>
      <c r="F33" s="16">
        <v>10</v>
      </c>
      <c r="G33" s="58">
        <v>60001100800</v>
      </c>
      <c r="H33" s="64" t="s">
        <v>182</v>
      </c>
      <c r="I33" s="146" t="s">
        <v>217</v>
      </c>
      <c r="J33" s="16"/>
      <c r="K33" s="16" t="s">
        <v>19</v>
      </c>
      <c r="L33" s="37">
        <v>9413</v>
      </c>
      <c r="M33" s="101" t="s">
        <v>22</v>
      </c>
      <c r="N33" s="35">
        <v>3278</v>
      </c>
      <c r="O33" s="36">
        <f t="shared" si="4"/>
        <v>6135</v>
      </c>
      <c r="P33" s="35">
        <v>0</v>
      </c>
      <c r="Q33" s="37">
        <v>6135</v>
      </c>
      <c r="R33" s="37">
        <f t="shared" si="5"/>
        <v>0</v>
      </c>
      <c r="S33" s="57" t="s">
        <v>306</v>
      </c>
      <c r="T33" s="60" t="s">
        <v>124</v>
      </c>
    </row>
    <row r="34" spans="1:20" s="60" customFormat="1" ht="38.25" x14ac:dyDescent="0.2">
      <c r="A34" s="16">
        <v>3</v>
      </c>
      <c r="B34" s="16" t="s">
        <v>20</v>
      </c>
      <c r="C34" s="16">
        <v>3121</v>
      </c>
      <c r="D34" s="16">
        <v>5171</v>
      </c>
      <c r="E34" s="16">
        <v>51</v>
      </c>
      <c r="F34" s="16">
        <v>10</v>
      </c>
      <c r="G34" s="58">
        <v>60001101020</v>
      </c>
      <c r="H34" s="64" t="s">
        <v>144</v>
      </c>
      <c r="I34" s="39" t="s">
        <v>325</v>
      </c>
      <c r="J34" s="16" t="s">
        <v>21</v>
      </c>
      <c r="K34" s="16" t="s">
        <v>19</v>
      </c>
      <c r="L34" s="37">
        <v>22923</v>
      </c>
      <c r="M34" s="101" t="s">
        <v>22</v>
      </c>
      <c r="N34" s="35">
        <v>11912</v>
      </c>
      <c r="O34" s="36">
        <f t="shared" ref="O34" si="6">P34+Q34</f>
        <v>11011</v>
      </c>
      <c r="P34" s="35">
        <v>0</v>
      </c>
      <c r="Q34" s="37">
        <v>11011</v>
      </c>
      <c r="R34" s="37">
        <f t="shared" ref="R34" si="7">L34-N34-O34</f>
        <v>0</v>
      </c>
      <c r="S34" s="57" t="s">
        <v>308</v>
      </c>
      <c r="T34" s="60" t="s">
        <v>145</v>
      </c>
    </row>
    <row r="35" spans="1:20" s="60" customFormat="1" ht="38.25" x14ac:dyDescent="0.2">
      <c r="A35" s="16">
        <v>4</v>
      </c>
      <c r="B35" s="16" t="s">
        <v>20</v>
      </c>
      <c r="C35" s="16">
        <v>3122</v>
      </c>
      <c r="D35" s="16">
        <v>5171</v>
      </c>
      <c r="E35" s="16">
        <v>51</v>
      </c>
      <c r="F35" s="16">
        <v>10</v>
      </c>
      <c r="G35" s="58">
        <v>60001101021</v>
      </c>
      <c r="H35" s="64" t="s">
        <v>212</v>
      </c>
      <c r="I35" s="39" t="s">
        <v>233</v>
      </c>
      <c r="J35" s="16"/>
      <c r="K35" s="16" t="s">
        <v>19</v>
      </c>
      <c r="L35" s="37">
        <v>5003</v>
      </c>
      <c r="M35" s="101" t="s">
        <v>22</v>
      </c>
      <c r="N35" s="35">
        <v>2326</v>
      </c>
      <c r="O35" s="36">
        <f t="shared" si="4"/>
        <v>2677</v>
      </c>
      <c r="P35" s="35">
        <v>0</v>
      </c>
      <c r="Q35" s="37">
        <v>2677</v>
      </c>
      <c r="R35" s="37">
        <f>L35-N35-O35</f>
        <v>0</v>
      </c>
      <c r="S35" s="57"/>
      <c r="T35" s="60" t="s">
        <v>145</v>
      </c>
    </row>
    <row r="36" spans="1:20" s="60" customFormat="1" ht="78" customHeight="1" x14ac:dyDescent="0.2">
      <c r="A36" s="16">
        <v>5</v>
      </c>
      <c r="B36" s="16" t="s">
        <v>15</v>
      </c>
      <c r="C36" s="16" t="s">
        <v>50</v>
      </c>
      <c r="D36" s="16" t="s">
        <v>57</v>
      </c>
      <c r="E36" s="16">
        <v>51</v>
      </c>
      <c r="F36" s="16">
        <v>10</v>
      </c>
      <c r="G36" s="58">
        <v>60001101033</v>
      </c>
      <c r="H36" s="64" t="s">
        <v>58</v>
      </c>
      <c r="I36" s="39" t="s">
        <v>59</v>
      </c>
      <c r="J36" s="16" t="s">
        <v>21</v>
      </c>
      <c r="K36" s="16" t="s">
        <v>19</v>
      </c>
      <c r="L36" s="37">
        <v>20763</v>
      </c>
      <c r="M36" s="101" t="s">
        <v>22</v>
      </c>
      <c r="N36" s="35">
        <v>10388</v>
      </c>
      <c r="O36" s="36">
        <f>P36+Q36</f>
        <v>10375</v>
      </c>
      <c r="P36" s="35">
        <v>0</v>
      </c>
      <c r="Q36" s="37">
        <v>10375</v>
      </c>
      <c r="R36" s="37">
        <f>L36-N36-O36</f>
        <v>0</v>
      </c>
      <c r="S36" s="57"/>
      <c r="T36" s="60" t="s">
        <v>123</v>
      </c>
    </row>
    <row r="37" spans="1:20" s="60" customFormat="1" ht="78" customHeight="1" x14ac:dyDescent="0.2">
      <c r="A37" s="16">
        <v>6</v>
      </c>
      <c r="B37" s="16" t="s">
        <v>15</v>
      </c>
      <c r="C37" s="16">
        <v>3122</v>
      </c>
      <c r="D37" s="16">
        <v>5171</v>
      </c>
      <c r="E37" s="16">
        <v>51</v>
      </c>
      <c r="F37" s="16"/>
      <c r="G37" s="58"/>
      <c r="H37" s="64" t="s">
        <v>321</v>
      </c>
      <c r="I37" s="39" t="s">
        <v>322</v>
      </c>
      <c r="J37" s="16"/>
      <c r="K37" s="16" t="s">
        <v>19</v>
      </c>
      <c r="L37" s="37">
        <v>16094</v>
      </c>
      <c r="M37" s="101" t="s">
        <v>22</v>
      </c>
      <c r="N37" s="35">
        <v>15094</v>
      </c>
      <c r="O37" s="36">
        <f>P37+Q37</f>
        <v>1000</v>
      </c>
      <c r="P37" s="35">
        <v>0</v>
      </c>
      <c r="Q37" s="37">
        <v>1000</v>
      </c>
      <c r="R37" s="37">
        <f>L37-N37-O37</f>
        <v>0</v>
      </c>
      <c r="S37" s="57"/>
    </row>
    <row r="38" spans="1:20" ht="35.25" customHeight="1" x14ac:dyDescent="0.2">
      <c r="A38" s="104" t="s">
        <v>44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42">
        <f>+L31+L8</f>
        <v>522663</v>
      </c>
      <c r="M38" s="42"/>
      <c r="N38" s="42">
        <f t="shared" ref="N38:R38" si="8">+N31+N8</f>
        <v>122026</v>
      </c>
      <c r="O38" s="42">
        <f t="shared" si="8"/>
        <v>208052</v>
      </c>
      <c r="P38" s="42">
        <f t="shared" si="8"/>
        <v>0</v>
      </c>
      <c r="Q38" s="42">
        <f t="shared" si="8"/>
        <v>208052</v>
      </c>
      <c r="R38" s="42">
        <f t="shared" si="8"/>
        <v>192585</v>
      </c>
      <c r="S38" s="34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22"/>
      <c r="I39" s="5"/>
      <c r="J39" s="23"/>
      <c r="K39" s="19"/>
      <c r="L39" s="20"/>
      <c r="M39" s="21"/>
      <c r="N39" s="21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24"/>
      <c r="K40" s="2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24"/>
      <c r="K41" s="2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L43" s="26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L44" s="26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25"/>
      <c r="L45" s="26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25"/>
      <c r="L46" s="26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25"/>
      <c r="L47" s="26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25"/>
      <c r="L48" s="26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25"/>
      <c r="L49" s="26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25"/>
      <c r="L50" s="26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25"/>
      <c r="L51" s="26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25"/>
      <c r="L52" s="26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25"/>
      <c r="L53" s="26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25"/>
      <c r="L54" s="26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25"/>
      <c r="L55" s="26"/>
      <c r="S55" s="15"/>
      <c r="T55" s="10"/>
    </row>
    <row r="56" spans="1:20" s="6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10"/>
      <c r="K56" s="25"/>
      <c r="L56" s="26"/>
      <c r="S56" s="15"/>
      <c r="T56" s="10"/>
    </row>
    <row r="57" spans="1:20" s="6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10"/>
      <c r="K57" s="25"/>
      <c r="L57" s="26"/>
      <c r="S57" s="15"/>
      <c r="T57" s="10"/>
    </row>
    <row r="58" spans="1:20" s="6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10"/>
      <c r="K58" s="25"/>
      <c r="L58" s="26"/>
      <c r="S58" s="15"/>
      <c r="T58" s="10"/>
    </row>
    <row r="59" spans="1:20" s="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10"/>
      <c r="K59" s="5"/>
      <c r="L59" s="26"/>
      <c r="S59" s="15"/>
      <c r="T59" s="10"/>
    </row>
    <row r="60" spans="1:20" s="6" customFormat="1" x14ac:dyDescent="0.2">
      <c r="A60" s="5"/>
      <c r="B60" s="5"/>
      <c r="C60" s="5"/>
      <c r="D60" s="5"/>
      <c r="E60" s="5"/>
      <c r="F60" s="5"/>
      <c r="G60" s="5"/>
      <c r="H60" s="5"/>
      <c r="I60" s="5"/>
      <c r="J60" s="10"/>
      <c r="K60" s="5"/>
      <c r="L60" s="26"/>
      <c r="S60" s="15"/>
      <c r="T60" s="10"/>
    </row>
    <row r="61" spans="1:20" s="6" customFormat="1" x14ac:dyDescent="0.2">
      <c r="A61" s="5"/>
      <c r="B61" s="5"/>
      <c r="C61" s="5"/>
      <c r="D61" s="5"/>
      <c r="E61" s="5"/>
      <c r="F61" s="5"/>
      <c r="G61" s="5"/>
      <c r="H61" s="5"/>
      <c r="I61" s="5"/>
      <c r="J61" s="10"/>
      <c r="K61" s="5"/>
      <c r="L61" s="26"/>
      <c r="S61" s="15"/>
      <c r="T61" s="10"/>
    </row>
    <row r="62" spans="1:20" s="6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10"/>
      <c r="K62" s="5"/>
      <c r="L62" s="26"/>
      <c r="S62" s="15"/>
      <c r="T62" s="10"/>
    </row>
    <row r="63" spans="1:20" s="6" customFormat="1" x14ac:dyDescent="0.2">
      <c r="A63" s="5"/>
      <c r="B63" s="5"/>
      <c r="C63" s="5"/>
      <c r="D63" s="5"/>
      <c r="E63" s="5"/>
      <c r="F63" s="5"/>
      <c r="G63" s="5"/>
      <c r="H63" s="5"/>
      <c r="I63" s="5"/>
      <c r="J63" s="10"/>
      <c r="K63" s="5"/>
      <c r="L63" s="26"/>
      <c r="S63" s="15"/>
      <c r="T63" s="10"/>
    </row>
    <row r="64" spans="1:20" s="6" customFormat="1" x14ac:dyDescent="0.2">
      <c r="A64" s="5"/>
      <c r="B64" s="5"/>
      <c r="C64" s="5"/>
      <c r="D64" s="5"/>
      <c r="E64" s="5"/>
      <c r="F64" s="5"/>
      <c r="G64" s="5"/>
      <c r="H64" s="5"/>
      <c r="I64" s="5"/>
      <c r="J64" s="10"/>
      <c r="K64" s="5"/>
      <c r="L64" s="26"/>
      <c r="S64" s="15"/>
      <c r="T64" s="10"/>
    </row>
    <row r="65" spans="1:20" s="6" customFormat="1" x14ac:dyDescent="0.2">
      <c r="A65" s="5"/>
      <c r="B65" s="5"/>
      <c r="C65" s="5"/>
      <c r="D65" s="5"/>
      <c r="E65" s="5"/>
      <c r="F65" s="5"/>
      <c r="G65" s="5"/>
      <c r="H65" s="5"/>
      <c r="I65" s="5"/>
      <c r="J65" s="10"/>
      <c r="K65" s="5"/>
      <c r="L65" s="26"/>
      <c r="S65" s="15"/>
      <c r="T65" s="10"/>
    </row>
    <row r="66" spans="1:20" s="6" customFormat="1" x14ac:dyDescent="0.2">
      <c r="A66" s="5"/>
      <c r="B66" s="5"/>
      <c r="C66" s="5"/>
      <c r="D66" s="5"/>
      <c r="E66" s="5"/>
      <c r="F66" s="5"/>
      <c r="G66" s="5"/>
      <c r="H66" s="5"/>
      <c r="I66" s="5"/>
      <c r="J66" s="10"/>
      <c r="K66" s="5"/>
      <c r="L66" s="26"/>
      <c r="S66" s="15"/>
      <c r="T66" s="10"/>
    </row>
    <row r="67" spans="1:20" s="6" customFormat="1" x14ac:dyDescent="0.2">
      <c r="A67" s="5"/>
      <c r="B67" s="5"/>
      <c r="C67" s="5"/>
      <c r="D67" s="5"/>
      <c r="E67" s="5"/>
      <c r="F67" s="5"/>
      <c r="G67" s="5"/>
      <c r="H67" s="5"/>
      <c r="I67" s="5"/>
      <c r="J67" s="10"/>
      <c r="K67" s="5"/>
      <c r="L67" s="26"/>
      <c r="S67" s="15"/>
      <c r="T67" s="10"/>
    </row>
    <row r="68" spans="1:20" s="6" customFormat="1" x14ac:dyDescent="0.2">
      <c r="A68" s="5"/>
      <c r="B68" s="5"/>
      <c r="C68" s="5"/>
      <c r="D68" s="5"/>
      <c r="E68" s="5"/>
      <c r="F68" s="5"/>
      <c r="G68" s="5"/>
      <c r="H68" s="5"/>
      <c r="I68" s="5"/>
      <c r="J68" s="10"/>
      <c r="K68" s="5"/>
      <c r="L68" s="26"/>
      <c r="S68" s="15"/>
      <c r="T68" s="10"/>
    </row>
    <row r="69" spans="1:20" s="6" customFormat="1" x14ac:dyDescent="0.2">
      <c r="A69" s="5"/>
      <c r="B69" s="5"/>
      <c r="C69" s="5"/>
      <c r="D69" s="5"/>
      <c r="E69" s="5"/>
      <c r="F69" s="5"/>
      <c r="G69" s="5"/>
      <c r="H69" s="5"/>
      <c r="I69" s="5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6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L99" s="26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26"/>
      <c r="S100" s="15"/>
      <c r="T100" s="10"/>
    </row>
    <row r="101" spans="1:20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5"/>
      <c r="L101" s="26"/>
      <c r="S101" s="15"/>
      <c r="T101" s="10"/>
    </row>
    <row r="102" spans="1:20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5"/>
      <c r="L102" s="26"/>
      <c r="S102" s="15"/>
      <c r="T102" s="10"/>
    </row>
    <row r="103" spans="1:20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5"/>
      <c r="L103" s="26"/>
      <c r="S103" s="15"/>
      <c r="T103" s="10"/>
    </row>
    <row r="104" spans="1:20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5"/>
      <c r="L104" s="26"/>
      <c r="S104" s="15"/>
      <c r="T104" s="10"/>
    </row>
    <row r="105" spans="1:20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5"/>
      <c r="L105" s="26"/>
      <c r="S105" s="15"/>
      <c r="T105" s="10"/>
    </row>
    <row r="106" spans="1:20" s="6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5"/>
      <c r="L106" s="26"/>
      <c r="S106" s="15"/>
      <c r="T106" s="10"/>
    </row>
    <row r="107" spans="1:20" s="6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5"/>
      <c r="L107" s="26"/>
      <c r="S107" s="15"/>
      <c r="T107" s="10"/>
    </row>
    <row r="108" spans="1:20" s="6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5"/>
      <c r="L108" s="26"/>
      <c r="S108" s="15"/>
      <c r="T108" s="10"/>
    </row>
    <row r="109" spans="1:20" s="6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5"/>
      <c r="L109" s="26"/>
      <c r="S109" s="15"/>
      <c r="T109" s="10"/>
    </row>
    <row r="110" spans="1:20" s="6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5"/>
      <c r="L110" s="26"/>
      <c r="S110" s="15"/>
      <c r="T110" s="10"/>
    </row>
    <row r="111" spans="1:20" s="6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5"/>
      <c r="L111" s="26"/>
      <c r="S111" s="15"/>
      <c r="T111" s="10"/>
    </row>
    <row r="112" spans="1:20" s="6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5"/>
      <c r="L112" s="26"/>
      <c r="S112" s="15"/>
      <c r="T112" s="10"/>
    </row>
    <row r="113" spans="1:20" s="6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5"/>
      <c r="L113" s="26"/>
      <c r="S113" s="15"/>
      <c r="T113" s="10"/>
    </row>
    <row r="114" spans="1:20" s="6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5"/>
      <c r="L114" s="26"/>
      <c r="S114" s="15"/>
      <c r="T114" s="10"/>
    </row>
    <row r="115" spans="1:20" s="6" customForma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5"/>
      <c r="L115" s="26"/>
      <c r="S115" s="15"/>
      <c r="T115" s="10"/>
    </row>
    <row r="116" spans="1:20" s="6" customForma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5"/>
      <c r="L116" s="26"/>
      <c r="S116" s="15"/>
      <c r="T116" s="10"/>
    </row>
    <row r="117" spans="1:20" s="6" customForma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5"/>
      <c r="L117" s="26"/>
      <c r="S117" s="15"/>
      <c r="T117" s="10"/>
    </row>
    <row r="118" spans="1:20" s="6" customForma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5"/>
      <c r="L118" s="26"/>
      <c r="S118" s="15"/>
      <c r="T118" s="10"/>
    </row>
    <row r="119" spans="1:20" s="6" customForma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5"/>
      <c r="L119" s="26"/>
      <c r="S119" s="15"/>
      <c r="T119" s="10"/>
    </row>
    <row r="120" spans="1:20" s="6" customForma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5"/>
      <c r="L120" s="26"/>
      <c r="S120" s="15"/>
      <c r="T120" s="10"/>
    </row>
    <row r="121" spans="1:20" s="6" customForma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5"/>
      <c r="L121" s="26"/>
      <c r="S121" s="15"/>
      <c r="T121" s="10"/>
    </row>
  </sheetData>
  <sortState ref="G8:V24">
    <sortCondition ref="G8"/>
  </sortState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A6:A7"/>
    <mergeCell ref="B6:B7"/>
    <mergeCell ref="G6:G7"/>
    <mergeCell ref="C6:C7"/>
    <mergeCell ref="D6:D7"/>
    <mergeCell ref="F6:F7"/>
    <mergeCell ref="H6:H7"/>
    <mergeCell ref="I6:I7"/>
    <mergeCell ref="J6:J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00" fitToHeight="3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  <rowBreaks count="1" manualBreakCount="1">
    <brk id="22" max="17" man="1"/>
  </rowBreaks>
  <colBreaks count="1" manualBreakCount="1">
    <brk id="18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10"/>
  <sheetViews>
    <sheetView showGridLines="0" view="pageBreakPreview" zoomScale="80" zoomScaleNormal="80" zoomScaleSheetLayoutView="80" workbookViewId="0">
      <pane ySplit="7" topLeftCell="A14" activePane="bottomLeft" state="frozenSplit"/>
      <selection activeCell="M10" sqref="M10"/>
      <selection pane="bottomLeft" activeCell="AE27" sqref="AE27"/>
    </sheetView>
  </sheetViews>
  <sheetFormatPr defaultColWidth="9.140625" defaultRowHeight="12.75" outlineLevelCol="1" x14ac:dyDescent="0.2"/>
  <cols>
    <col min="1" max="1" width="5.42578125" style="10" customWidth="1"/>
    <col min="2" max="2" width="5.7109375" style="10" hidden="1" customWidth="1"/>
    <col min="3" max="3" width="7.7109375" style="10" hidden="1" customWidth="1" outlineLevel="1"/>
    <col min="4" max="4" width="5.5703125" style="10" hidden="1" customWidth="1" outlineLevel="1"/>
    <col min="5" max="5" width="6.42578125" style="10" customWidth="1" outlineLevel="1"/>
    <col min="6" max="6" width="5.5703125" style="10" hidden="1" customWidth="1" outlineLevel="1"/>
    <col min="7" max="7" width="16" style="10" hidden="1" customWidth="1" outlineLevel="1"/>
    <col min="8" max="8" width="55.7109375" style="10" customWidth="1" collapsed="1"/>
    <col min="9" max="9" width="55.710937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33.7109375" style="15" hidden="1" customWidth="1"/>
    <col min="20" max="20" width="9.140625" style="10" hidden="1" customWidth="1"/>
    <col min="21" max="21" width="0" style="10" hidden="1" customWidth="1"/>
    <col min="22" max="16384" width="9.140625" style="10"/>
  </cols>
  <sheetData>
    <row r="1" spans="1:22" ht="18" x14ac:dyDescent="0.25">
      <c r="A1" s="1" t="s">
        <v>284</v>
      </c>
      <c r="B1" s="2"/>
      <c r="C1" s="2"/>
      <c r="D1" s="2"/>
      <c r="E1" s="2"/>
      <c r="F1" s="2"/>
      <c r="G1" s="2"/>
      <c r="H1" s="3"/>
      <c r="I1" s="4"/>
      <c r="J1" s="2"/>
      <c r="M1" s="7"/>
      <c r="N1" s="7"/>
      <c r="P1" s="7"/>
      <c r="Q1" s="7"/>
      <c r="R1" s="7"/>
      <c r="S1" s="8"/>
      <c r="T1" s="9"/>
    </row>
    <row r="2" spans="1:22" ht="15.75" x14ac:dyDescent="0.25">
      <c r="A2" s="11" t="s">
        <v>279</v>
      </c>
      <c r="B2" s="11"/>
      <c r="C2" s="11"/>
      <c r="E2" s="11"/>
      <c r="F2" s="11"/>
      <c r="G2" s="11"/>
      <c r="H2" s="11" t="s">
        <v>0</v>
      </c>
      <c r="I2" s="51" t="s">
        <v>271</v>
      </c>
      <c r="J2" s="50"/>
      <c r="M2" s="13"/>
      <c r="N2" s="13"/>
      <c r="P2" s="13"/>
      <c r="Q2" s="13"/>
      <c r="R2" s="13"/>
      <c r="S2" s="14"/>
      <c r="T2" s="9"/>
    </row>
    <row r="3" spans="1:22" ht="15.75" x14ac:dyDescent="0.25">
      <c r="A3" s="11"/>
      <c r="B3" s="11"/>
      <c r="C3" s="11"/>
      <c r="E3" s="11"/>
      <c r="F3" s="11"/>
      <c r="G3" s="11"/>
      <c r="H3" s="11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2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2" ht="25.5" customHeight="1" x14ac:dyDescent="0.2">
      <c r="A5" s="197" t="s">
        <v>277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07"/>
      <c r="S5" s="181"/>
    </row>
    <row r="6" spans="1:22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202" t="s">
        <v>275</v>
      </c>
      <c r="F6" s="202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05" t="s">
        <v>12</v>
      </c>
    </row>
    <row r="7" spans="1:22" ht="58.7" customHeight="1" x14ac:dyDescent="0.2">
      <c r="A7" s="201"/>
      <c r="B7" s="201"/>
      <c r="C7" s="202"/>
      <c r="D7" s="202"/>
      <c r="E7" s="202"/>
      <c r="F7" s="202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05"/>
    </row>
    <row r="8" spans="1:22" s="56" customFormat="1" ht="25.5" customHeight="1" x14ac:dyDescent="0.3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SUM(L9:L23)</f>
        <v>382478</v>
      </c>
      <c r="M8" s="54"/>
      <c r="N8" s="54">
        <f t="shared" ref="N8:R8" si="0">SUM(N9:N23)</f>
        <v>79997</v>
      </c>
      <c r="O8" s="54">
        <f t="shared" si="0"/>
        <v>89634</v>
      </c>
      <c r="P8" s="54">
        <f t="shared" si="0"/>
        <v>0</v>
      </c>
      <c r="Q8" s="54">
        <f t="shared" si="0"/>
        <v>89634</v>
      </c>
      <c r="R8" s="54">
        <f t="shared" si="0"/>
        <v>212847</v>
      </c>
      <c r="S8" s="55"/>
    </row>
    <row r="9" spans="1:22" ht="38.25" x14ac:dyDescent="0.2">
      <c r="A9" s="16">
        <v>1</v>
      </c>
      <c r="B9" s="16" t="s">
        <v>15</v>
      </c>
      <c r="C9" s="16">
        <v>4350</v>
      </c>
      <c r="D9" s="16">
        <v>6121</v>
      </c>
      <c r="E9" s="16">
        <v>61</v>
      </c>
      <c r="F9" s="16">
        <v>11</v>
      </c>
      <c r="G9" s="17">
        <v>60002100474</v>
      </c>
      <c r="H9" s="18" t="s">
        <v>32</v>
      </c>
      <c r="I9" s="139" t="s">
        <v>120</v>
      </c>
      <c r="J9" s="16" t="s">
        <v>33</v>
      </c>
      <c r="K9" s="16" t="s">
        <v>34</v>
      </c>
      <c r="L9" s="37">
        <v>58536</v>
      </c>
      <c r="M9" s="90" t="s">
        <v>35</v>
      </c>
      <c r="N9" s="35">
        <v>53814</v>
      </c>
      <c r="O9" s="36">
        <f t="shared" ref="O9:O19" si="1">P9+Q9</f>
        <v>4722</v>
      </c>
      <c r="P9" s="35">
        <v>0</v>
      </c>
      <c r="Q9" s="37">
        <v>4722</v>
      </c>
      <c r="R9" s="37">
        <f t="shared" ref="R9:R19" si="2">L9-N9-O9</f>
        <v>0</v>
      </c>
      <c r="S9" s="38" t="s">
        <v>121</v>
      </c>
    </row>
    <row r="10" spans="1:22" ht="70.5" customHeight="1" x14ac:dyDescent="0.25">
      <c r="A10" s="16">
        <v>2</v>
      </c>
      <c r="B10" s="16" t="s">
        <v>36</v>
      </c>
      <c r="C10" s="16">
        <v>4351</v>
      </c>
      <c r="D10" s="16">
        <v>6121</v>
      </c>
      <c r="E10" s="16">
        <v>61</v>
      </c>
      <c r="F10" s="16">
        <v>11</v>
      </c>
      <c r="G10" s="17">
        <v>60002100755</v>
      </c>
      <c r="H10" s="18" t="s">
        <v>37</v>
      </c>
      <c r="I10" s="139" t="s">
        <v>276</v>
      </c>
      <c r="J10" s="16" t="s">
        <v>21</v>
      </c>
      <c r="K10" s="16" t="s">
        <v>19</v>
      </c>
      <c r="L10" s="37">
        <v>27000</v>
      </c>
      <c r="M10" s="101" t="s">
        <v>202</v>
      </c>
      <c r="N10" s="35">
        <v>12000</v>
      </c>
      <c r="O10" s="36">
        <f t="shared" si="1"/>
        <v>15000</v>
      </c>
      <c r="P10" s="35">
        <v>0</v>
      </c>
      <c r="Q10" s="37">
        <v>15000</v>
      </c>
      <c r="R10" s="37">
        <f t="shared" si="2"/>
        <v>0</v>
      </c>
      <c r="S10" s="41"/>
      <c r="V10" s="137"/>
    </row>
    <row r="11" spans="1:22" ht="86.25" customHeight="1" x14ac:dyDescent="0.2">
      <c r="A11" s="16">
        <v>3</v>
      </c>
      <c r="B11" s="16" t="s">
        <v>14</v>
      </c>
      <c r="C11" s="16" t="s">
        <v>39</v>
      </c>
      <c r="D11" s="16" t="s">
        <v>40</v>
      </c>
      <c r="E11" s="16">
        <v>61</v>
      </c>
      <c r="F11" s="16">
        <v>11</v>
      </c>
      <c r="G11" s="17">
        <v>60002100824</v>
      </c>
      <c r="H11" s="18" t="s">
        <v>41</v>
      </c>
      <c r="I11" s="139" t="s">
        <v>42</v>
      </c>
      <c r="J11" s="16"/>
      <c r="K11" s="16" t="s">
        <v>19</v>
      </c>
      <c r="L11" s="37">
        <v>77370</v>
      </c>
      <c r="M11" s="101" t="s">
        <v>200</v>
      </c>
      <c r="N11" s="35">
        <v>523</v>
      </c>
      <c r="O11" s="36">
        <f t="shared" ref="O11" si="3">P11+Q11</f>
        <v>10000</v>
      </c>
      <c r="P11" s="35">
        <v>0</v>
      </c>
      <c r="Q11" s="37">
        <v>10000</v>
      </c>
      <c r="R11" s="37">
        <f>L11-N11-O11</f>
        <v>66847</v>
      </c>
      <c r="S11" s="61" t="s">
        <v>146</v>
      </c>
    </row>
    <row r="12" spans="1:22" s="118" customFormat="1" ht="76.5" x14ac:dyDescent="0.2">
      <c r="A12" s="16">
        <v>4</v>
      </c>
      <c r="B12" s="112" t="s">
        <v>15</v>
      </c>
      <c r="C12" s="113">
        <v>4357</v>
      </c>
      <c r="D12" s="113">
        <v>6121</v>
      </c>
      <c r="E12" s="27">
        <v>61</v>
      </c>
      <c r="F12" s="27">
        <v>11</v>
      </c>
      <c r="G12" s="113">
        <v>60002100994</v>
      </c>
      <c r="H12" s="30" t="s">
        <v>135</v>
      </c>
      <c r="I12" s="140" t="s">
        <v>137</v>
      </c>
      <c r="J12" s="114" t="s">
        <v>33</v>
      </c>
      <c r="K12" s="16" t="s">
        <v>19</v>
      </c>
      <c r="L12" s="115">
        <v>24293</v>
      </c>
      <c r="M12" s="101" t="s">
        <v>22</v>
      </c>
      <c r="N12" s="35">
        <v>9577</v>
      </c>
      <c r="O12" s="116">
        <f t="shared" si="1"/>
        <v>14716</v>
      </c>
      <c r="P12" s="35">
        <v>0</v>
      </c>
      <c r="Q12" s="35">
        <v>14716</v>
      </c>
      <c r="R12" s="35">
        <f t="shared" si="2"/>
        <v>0</v>
      </c>
      <c r="S12" s="117"/>
    </row>
    <row r="13" spans="1:22" ht="38.25" x14ac:dyDescent="0.2">
      <c r="A13" s="16">
        <v>5</v>
      </c>
      <c r="B13" s="91" t="s">
        <v>36</v>
      </c>
      <c r="C13" s="16" t="s">
        <v>39</v>
      </c>
      <c r="D13" s="16">
        <v>6121</v>
      </c>
      <c r="E13" s="16">
        <v>61</v>
      </c>
      <c r="F13" s="16">
        <v>11</v>
      </c>
      <c r="G13" s="17">
        <v>60002101193</v>
      </c>
      <c r="H13" s="18" t="s">
        <v>173</v>
      </c>
      <c r="I13" s="121" t="s">
        <v>218</v>
      </c>
      <c r="J13" s="92"/>
      <c r="K13" s="16" t="s">
        <v>19</v>
      </c>
      <c r="L13" s="37">
        <v>2504</v>
      </c>
      <c r="M13" s="101">
        <v>2018</v>
      </c>
      <c r="N13" s="35">
        <v>30</v>
      </c>
      <c r="O13" s="36">
        <f t="shared" si="1"/>
        <v>2474</v>
      </c>
      <c r="P13" s="35">
        <v>0</v>
      </c>
      <c r="Q13" s="37">
        <v>2474</v>
      </c>
      <c r="R13" s="37">
        <f t="shared" si="2"/>
        <v>0</v>
      </c>
      <c r="S13" s="41"/>
      <c r="U13" s="10" t="s">
        <v>206</v>
      </c>
    </row>
    <row r="14" spans="1:22" ht="31.5" x14ac:dyDescent="0.2">
      <c r="A14" s="16">
        <v>6</v>
      </c>
      <c r="B14" s="91" t="s">
        <v>20</v>
      </c>
      <c r="C14" s="27" t="s">
        <v>171</v>
      </c>
      <c r="D14" s="27">
        <v>6121</v>
      </c>
      <c r="E14" s="27">
        <v>61</v>
      </c>
      <c r="F14" s="27">
        <v>11</v>
      </c>
      <c r="G14" s="27">
        <v>60002101194</v>
      </c>
      <c r="H14" s="30" t="s">
        <v>174</v>
      </c>
      <c r="I14" s="141" t="s">
        <v>238</v>
      </c>
      <c r="J14" s="92"/>
      <c r="K14" s="16" t="s">
        <v>19</v>
      </c>
      <c r="L14" s="37">
        <v>46346</v>
      </c>
      <c r="M14" s="101" t="s">
        <v>285</v>
      </c>
      <c r="N14" s="35">
        <v>246</v>
      </c>
      <c r="O14" s="36">
        <f t="shared" si="1"/>
        <v>9000</v>
      </c>
      <c r="P14" s="35">
        <v>0</v>
      </c>
      <c r="Q14" s="37">
        <v>9000</v>
      </c>
      <c r="R14" s="37">
        <f t="shared" si="2"/>
        <v>37100</v>
      </c>
      <c r="S14" s="41"/>
      <c r="U14" s="10" t="s">
        <v>209</v>
      </c>
    </row>
    <row r="15" spans="1:22" ht="82.5" customHeight="1" x14ac:dyDescent="0.2">
      <c r="A15" s="16">
        <v>7</v>
      </c>
      <c r="B15" s="91" t="s">
        <v>15</v>
      </c>
      <c r="C15" s="16" t="s">
        <v>39</v>
      </c>
      <c r="D15" s="16">
        <v>6121</v>
      </c>
      <c r="E15" s="16">
        <v>61</v>
      </c>
      <c r="F15" s="16">
        <v>11</v>
      </c>
      <c r="G15" s="17">
        <v>60002101195</v>
      </c>
      <c r="H15" s="18" t="s">
        <v>175</v>
      </c>
      <c r="I15" s="142" t="s">
        <v>220</v>
      </c>
      <c r="J15" s="92"/>
      <c r="K15" s="16" t="s">
        <v>19</v>
      </c>
      <c r="L15" s="37">
        <v>3409</v>
      </c>
      <c r="M15" s="101">
        <v>2018</v>
      </c>
      <c r="N15" s="35">
        <v>0</v>
      </c>
      <c r="O15" s="36">
        <f t="shared" si="1"/>
        <v>3409</v>
      </c>
      <c r="P15" s="35">
        <v>0</v>
      </c>
      <c r="Q15" s="37">
        <v>3409</v>
      </c>
      <c r="R15" s="37">
        <f t="shared" si="2"/>
        <v>0</v>
      </c>
      <c r="S15" s="41"/>
      <c r="U15" s="10" t="s">
        <v>209</v>
      </c>
    </row>
    <row r="16" spans="1:22" ht="47.25" x14ac:dyDescent="0.2">
      <c r="A16" s="16">
        <v>8</v>
      </c>
      <c r="B16" s="91" t="s">
        <v>15</v>
      </c>
      <c r="C16" s="27" t="s">
        <v>171</v>
      </c>
      <c r="D16" s="27">
        <v>6121</v>
      </c>
      <c r="E16" s="27">
        <v>61</v>
      </c>
      <c r="F16" s="27">
        <v>11</v>
      </c>
      <c r="G16" s="27">
        <v>60002101197</v>
      </c>
      <c r="H16" s="30" t="s">
        <v>177</v>
      </c>
      <c r="I16" s="143" t="s">
        <v>221</v>
      </c>
      <c r="J16" s="92"/>
      <c r="K16" s="16" t="s">
        <v>19</v>
      </c>
      <c r="L16" s="37">
        <v>1660</v>
      </c>
      <c r="M16" s="101">
        <v>2018</v>
      </c>
      <c r="N16" s="35">
        <v>160</v>
      </c>
      <c r="O16" s="36">
        <f>P16+Q16</f>
        <v>1500</v>
      </c>
      <c r="P16" s="35">
        <v>0</v>
      </c>
      <c r="Q16" s="37">
        <v>1500</v>
      </c>
      <c r="R16" s="37">
        <f>L16-N16-O16</f>
        <v>0</v>
      </c>
      <c r="S16" s="41"/>
    </row>
    <row r="17" spans="1:21" ht="15.75" x14ac:dyDescent="0.2">
      <c r="A17" s="16">
        <v>9</v>
      </c>
      <c r="B17" s="91" t="s">
        <v>20</v>
      </c>
      <c r="C17" s="16" t="s">
        <v>171</v>
      </c>
      <c r="D17" s="16">
        <v>6121</v>
      </c>
      <c r="E17" s="16">
        <v>61</v>
      </c>
      <c r="F17" s="16">
        <v>11</v>
      </c>
      <c r="G17" s="17">
        <v>60002101201</v>
      </c>
      <c r="H17" s="18" t="s">
        <v>178</v>
      </c>
      <c r="I17" s="128" t="s">
        <v>219</v>
      </c>
      <c r="J17" s="92"/>
      <c r="K17" s="92" t="s">
        <v>33</v>
      </c>
      <c r="L17" s="37">
        <v>32000</v>
      </c>
      <c r="M17" s="101" t="s">
        <v>200</v>
      </c>
      <c r="N17" s="35">
        <v>1000</v>
      </c>
      <c r="O17" s="36">
        <f>P17+Q17</f>
        <v>10000</v>
      </c>
      <c r="P17" s="35">
        <v>0</v>
      </c>
      <c r="Q17" s="37">
        <v>10000</v>
      </c>
      <c r="R17" s="37">
        <f>L17-N17-O17</f>
        <v>21000</v>
      </c>
      <c r="S17" s="41"/>
      <c r="U17" s="10" t="s">
        <v>209</v>
      </c>
    </row>
    <row r="18" spans="1:21" ht="31.5" x14ac:dyDescent="0.2">
      <c r="A18" s="16">
        <v>10</v>
      </c>
      <c r="B18" s="16" t="s">
        <v>15</v>
      </c>
      <c r="C18" s="16">
        <v>4351</v>
      </c>
      <c r="D18" s="16">
        <v>6121</v>
      </c>
      <c r="E18" s="16">
        <v>61</v>
      </c>
      <c r="F18" s="16">
        <v>11</v>
      </c>
      <c r="G18" s="17">
        <v>60002101205</v>
      </c>
      <c r="H18" s="18" t="s">
        <v>311</v>
      </c>
      <c r="I18" s="39" t="s">
        <v>312</v>
      </c>
      <c r="J18" s="16"/>
      <c r="K18" s="92" t="s">
        <v>19</v>
      </c>
      <c r="L18" s="37">
        <v>2662</v>
      </c>
      <c r="M18" s="101" t="s">
        <v>200</v>
      </c>
      <c r="N18" s="35">
        <v>1769</v>
      </c>
      <c r="O18" s="36">
        <f t="shared" ref="O18" si="4">P18+Q18</f>
        <v>893</v>
      </c>
      <c r="P18" s="35">
        <v>0</v>
      </c>
      <c r="Q18" s="37">
        <v>893</v>
      </c>
      <c r="R18" s="37">
        <f t="shared" ref="R18" si="5">L18-N18-O18</f>
        <v>0</v>
      </c>
      <c r="S18" s="61"/>
    </row>
    <row r="19" spans="1:21" ht="63.75" x14ac:dyDescent="0.2">
      <c r="A19" s="16">
        <v>11</v>
      </c>
      <c r="B19" s="91" t="s">
        <v>51</v>
      </c>
      <c r="C19" s="107" t="s">
        <v>171</v>
      </c>
      <c r="D19" s="107">
        <v>6121</v>
      </c>
      <c r="E19" s="107">
        <v>61</v>
      </c>
      <c r="F19" s="107">
        <v>11</v>
      </c>
      <c r="G19" s="108">
        <v>60002101206</v>
      </c>
      <c r="H19" s="169" t="s">
        <v>179</v>
      </c>
      <c r="I19" s="121" t="s">
        <v>240</v>
      </c>
      <c r="J19" s="92"/>
      <c r="K19" s="16" t="s">
        <v>19</v>
      </c>
      <c r="L19" s="37">
        <v>5170</v>
      </c>
      <c r="M19" s="101">
        <v>2018</v>
      </c>
      <c r="N19" s="35">
        <v>120</v>
      </c>
      <c r="O19" s="36">
        <f t="shared" si="1"/>
        <v>5050</v>
      </c>
      <c r="P19" s="35">
        <v>0</v>
      </c>
      <c r="Q19" s="37">
        <v>5050</v>
      </c>
      <c r="R19" s="37">
        <f t="shared" si="2"/>
        <v>0</v>
      </c>
      <c r="S19" s="41"/>
      <c r="U19" s="10" t="s">
        <v>205</v>
      </c>
    </row>
    <row r="20" spans="1:21" ht="63.75" x14ac:dyDescent="0.2">
      <c r="A20" s="16">
        <v>12</v>
      </c>
      <c r="B20" s="91" t="s">
        <v>51</v>
      </c>
      <c r="C20" s="27" t="s">
        <v>171</v>
      </c>
      <c r="D20" s="27">
        <v>6121</v>
      </c>
      <c r="E20" s="27">
        <v>61</v>
      </c>
      <c r="F20" s="27">
        <v>11</v>
      </c>
      <c r="G20" s="27">
        <v>60002101207</v>
      </c>
      <c r="H20" s="30" t="s">
        <v>180</v>
      </c>
      <c r="I20" s="170" t="s">
        <v>283</v>
      </c>
      <c r="J20" s="92"/>
      <c r="K20" s="16" t="s">
        <v>19</v>
      </c>
      <c r="L20" s="37">
        <v>5263</v>
      </c>
      <c r="M20" s="59">
        <v>2018</v>
      </c>
      <c r="N20" s="35">
        <v>193</v>
      </c>
      <c r="O20" s="36">
        <f>P20+Q20</f>
        <v>5070</v>
      </c>
      <c r="P20" s="35">
        <v>0</v>
      </c>
      <c r="Q20" s="37">
        <v>5070</v>
      </c>
      <c r="R20" s="37">
        <f>L20-N20-O20</f>
        <v>0</v>
      </c>
      <c r="S20" s="41" t="s">
        <v>299</v>
      </c>
      <c r="U20" s="10" t="s">
        <v>205</v>
      </c>
    </row>
    <row r="21" spans="1:21" ht="47.25" x14ac:dyDescent="0.2">
      <c r="A21" s="16">
        <v>13</v>
      </c>
      <c r="B21" s="16" t="s">
        <v>15</v>
      </c>
      <c r="C21" s="16">
        <v>4350</v>
      </c>
      <c r="D21" s="16" t="s">
        <v>201</v>
      </c>
      <c r="E21" s="16">
        <v>61</v>
      </c>
      <c r="F21" s="16">
        <v>11</v>
      </c>
      <c r="G21" s="17">
        <v>60002101247</v>
      </c>
      <c r="H21" s="18" t="s">
        <v>199</v>
      </c>
      <c r="I21" s="39" t="s">
        <v>249</v>
      </c>
      <c r="J21" s="16"/>
      <c r="K21" s="92" t="s">
        <v>33</v>
      </c>
      <c r="L21" s="37">
        <v>23700</v>
      </c>
      <c r="M21" s="101" t="s">
        <v>200</v>
      </c>
      <c r="N21" s="35">
        <v>0</v>
      </c>
      <c r="O21" s="36">
        <f t="shared" ref="O21" si="6">P21+Q21</f>
        <v>5000</v>
      </c>
      <c r="P21" s="35">
        <v>0</v>
      </c>
      <c r="Q21" s="37">
        <v>5000</v>
      </c>
      <c r="R21" s="37">
        <f t="shared" ref="R21" si="7">L21-N21-O21</f>
        <v>18700</v>
      </c>
      <c r="S21" s="61"/>
    </row>
    <row r="22" spans="1:21" ht="72" customHeight="1" x14ac:dyDescent="0.2">
      <c r="A22" s="16">
        <v>14</v>
      </c>
      <c r="B22" s="91" t="s">
        <v>15</v>
      </c>
      <c r="C22" s="16" t="s">
        <v>171</v>
      </c>
      <c r="D22" s="16">
        <v>6121</v>
      </c>
      <c r="E22" s="16">
        <v>61</v>
      </c>
      <c r="F22" s="16">
        <v>11</v>
      </c>
      <c r="G22" s="17">
        <v>60002100520</v>
      </c>
      <c r="H22" s="18" t="s">
        <v>176</v>
      </c>
      <c r="I22" s="122" t="s">
        <v>222</v>
      </c>
      <c r="J22" s="92"/>
      <c r="K22" s="92" t="s">
        <v>33</v>
      </c>
      <c r="L22" s="37">
        <v>15865</v>
      </c>
      <c r="M22" s="101">
        <v>2019</v>
      </c>
      <c r="N22" s="35">
        <v>565</v>
      </c>
      <c r="O22" s="36">
        <f>P22+Q22</f>
        <v>300</v>
      </c>
      <c r="P22" s="35">
        <v>0</v>
      </c>
      <c r="Q22" s="37">
        <v>300</v>
      </c>
      <c r="R22" s="37">
        <f>L22-N22-O22</f>
        <v>15000</v>
      </c>
      <c r="S22" s="41"/>
    </row>
    <row r="23" spans="1:21" ht="31.5" x14ac:dyDescent="0.2">
      <c r="A23" s="16">
        <v>15</v>
      </c>
      <c r="B23" s="91" t="s">
        <v>15</v>
      </c>
      <c r="C23" s="27" t="s">
        <v>171</v>
      </c>
      <c r="D23" s="27">
        <v>6121</v>
      </c>
      <c r="E23" s="27">
        <v>61</v>
      </c>
      <c r="F23" s="27">
        <v>11</v>
      </c>
      <c r="G23" s="27">
        <v>60002101192</v>
      </c>
      <c r="H23" s="30" t="s">
        <v>172</v>
      </c>
      <c r="I23" s="144" t="s">
        <v>237</v>
      </c>
      <c r="J23" s="29"/>
      <c r="K23" s="92" t="s">
        <v>33</v>
      </c>
      <c r="L23" s="37">
        <v>56700</v>
      </c>
      <c r="M23" s="101">
        <v>2019</v>
      </c>
      <c r="N23" s="35">
        <v>0</v>
      </c>
      <c r="O23" s="36">
        <f>P23+Q23</f>
        <v>2500</v>
      </c>
      <c r="P23" s="35">
        <v>0</v>
      </c>
      <c r="Q23" s="37">
        <v>2500</v>
      </c>
      <c r="R23" s="37">
        <f>L23-N23-O23</f>
        <v>54200</v>
      </c>
      <c r="S23" s="41"/>
      <c r="U23" s="10" t="s">
        <v>209</v>
      </c>
    </row>
    <row r="24" spans="1:21" s="56" customFormat="1" ht="23.25" customHeight="1" x14ac:dyDescent="0.3">
      <c r="A24" s="102" t="s">
        <v>24</v>
      </c>
      <c r="B24" s="103"/>
      <c r="C24" s="103"/>
      <c r="D24" s="103"/>
      <c r="E24" s="151"/>
      <c r="F24" s="103"/>
      <c r="G24" s="103"/>
      <c r="H24" s="103"/>
      <c r="I24" s="103"/>
      <c r="J24" s="103"/>
      <c r="K24" s="103"/>
      <c r="L24" s="54">
        <f>SUM(L25:L26)</f>
        <v>9441</v>
      </c>
      <c r="M24" s="54"/>
      <c r="N24" s="54">
        <f t="shared" ref="N24:R24" si="8">SUM(N25:N26)</f>
        <v>4134</v>
      </c>
      <c r="O24" s="54">
        <f t="shared" si="8"/>
        <v>5307</v>
      </c>
      <c r="P24" s="54">
        <f t="shared" si="8"/>
        <v>0</v>
      </c>
      <c r="Q24" s="54">
        <f t="shared" si="8"/>
        <v>5307</v>
      </c>
      <c r="R24" s="54">
        <f t="shared" si="8"/>
        <v>0</v>
      </c>
      <c r="S24" s="55"/>
    </row>
    <row r="25" spans="1:21" ht="36" customHeight="1" x14ac:dyDescent="0.2">
      <c r="A25" s="16">
        <v>1</v>
      </c>
      <c r="B25" s="16" t="s">
        <v>14</v>
      </c>
      <c r="C25" s="16" t="s">
        <v>171</v>
      </c>
      <c r="D25" s="16">
        <v>5171</v>
      </c>
      <c r="E25" s="16">
        <v>51</v>
      </c>
      <c r="F25" s="16">
        <v>11</v>
      </c>
      <c r="G25" s="17">
        <v>60002101198</v>
      </c>
      <c r="H25" s="18" t="s">
        <v>181</v>
      </c>
      <c r="I25" s="175" t="s">
        <v>239</v>
      </c>
      <c r="J25" s="16"/>
      <c r="K25" s="16" t="s">
        <v>19</v>
      </c>
      <c r="L25" s="37">
        <v>3444</v>
      </c>
      <c r="M25" s="101">
        <v>2018</v>
      </c>
      <c r="N25" s="35">
        <v>134</v>
      </c>
      <c r="O25" s="36">
        <f t="shared" ref="O25" si="9">P25+Q25</f>
        <v>3310</v>
      </c>
      <c r="P25" s="35">
        <v>0</v>
      </c>
      <c r="Q25" s="37">
        <v>3310</v>
      </c>
      <c r="R25" s="37">
        <f t="shared" ref="R25:R26" si="10">L25-N25-O25</f>
        <v>0</v>
      </c>
      <c r="S25" s="41"/>
      <c r="U25" s="10" t="s">
        <v>133</v>
      </c>
    </row>
    <row r="26" spans="1:21" ht="31.5" x14ac:dyDescent="0.2">
      <c r="A26" s="16">
        <v>2</v>
      </c>
      <c r="B26" s="16" t="s">
        <v>15</v>
      </c>
      <c r="C26" s="16" t="s">
        <v>171</v>
      </c>
      <c r="D26" s="16">
        <v>5171</v>
      </c>
      <c r="E26" s="16">
        <v>51</v>
      </c>
      <c r="F26" s="16">
        <v>11</v>
      </c>
      <c r="G26" s="58">
        <v>60002101200</v>
      </c>
      <c r="H26" s="18" t="s">
        <v>286</v>
      </c>
      <c r="I26" s="177" t="s">
        <v>324</v>
      </c>
      <c r="J26" s="16"/>
      <c r="K26" s="16" t="s">
        <v>19</v>
      </c>
      <c r="L26" s="37">
        <v>5997</v>
      </c>
      <c r="M26" s="101" t="s">
        <v>22</v>
      </c>
      <c r="N26" s="35">
        <f>2467+1533</f>
        <v>4000</v>
      </c>
      <c r="O26" s="36">
        <f>P26+Q26</f>
        <v>1997</v>
      </c>
      <c r="P26" s="35">
        <v>0</v>
      </c>
      <c r="Q26" s="37">
        <v>1997</v>
      </c>
      <c r="R26" s="37">
        <f t="shared" si="10"/>
        <v>0</v>
      </c>
      <c r="S26" s="41"/>
    </row>
    <row r="27" spans="1:21" ht="35.25" customHeight="1" x14ac:dyDescent="0.2">
      <c r="A27" s="104" t="s">
        <v>31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42">
        <f>L24+L8</f>
        <v>391919</v>
      </c>
      <c r="M27" s="42"/>
      <c r="N27" s="42">
        <f t="shared" ref="N27:R27" si="11">N24+N8</f>
        <v>84131</v>
      </c>
      <c r="O27" s="42">
        <f t="shared" si="11"/>
        <v>94941</v>
      </c>
      <c r="P27" s="42">
        <f t="shared" si="11"/>
        <v>0</v>
      </c>
      <c r="Q27" s="42">
        <f t="shared" si="11"/>
        <v>94941</v>
      </c>
      <c r="R27" s="42">
        <f t="shared" si="11"/>
        <v>212847</v>
      </c>
      <c r="S27" s="34"/>
    </row>
    <row r="28" spans="1:21" s="6" customFormat="1" x14ac:dyDescent="0.2">
      <c r="A28" s="5"/>
      <c r="B28" s="5"/>
      <c r="C28" s="5"/>
      <c r="D28" s="5"/>
      <c r="E28" s="5"/>
      <c r="F28" s="5"/>
      <c r="G28" s="5"/>
      <c r="H28" s="22"/>
      <c r="I28" s="5"/>
      <c r="J28" s="23"/>
      <c r="K28" s="19"/>
      <c r="L28" s="20"/>
      <c r="M28" s="21"/>
      <c r="N28" s="21"/>
      <c r="S28" s="15"/>
      <c r="T28" s="10"/>
    </row>
    <row r="29" spans="1:21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24"/>
      <c r="K29" s="25"/>
      <c r="L29" s="26"/>
      <c r="S29" s="15"/>
      <c r="T29" s="10"/>
    </row>
    <row r="30" spans="1:21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24"/>
      <c r="K30" s="25"/>
      <c r="L30" s="26"/>
      <c r="S30" s="15"/>
      <c r="T30" s="10"/>
    </row>
    <row r="31" spans="1:21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1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L43" s="26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L44" s="26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25"/>
      <c r="L45" s="26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25"/>
      <c r="L46" s="26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25"/>
      <c r="L47" s="26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5"/>
      <c r="L48" s="26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5"/>
      <c r="L49" s="26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5"/>
      <c r="L50" s="26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5"/>
      <c r="L51" s="26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5"/>
      <c r="L52" s="26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5"/>
      <c r="L53" s="26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5"/>
      <c r="L54" s="26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5"/>
      <c r="L55" s="26"/>
      <c r="S55" s="15"/>
      <c r="T55" s="10"/>
    </row>
    <row r="56" spans="1:20" s="6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10"/>
      <c r="K56" s="5"/>
      <c r="L56" s="26"/>
      <c r="S56" s="15"/>
      <c r="T56" s="10"/>
    </row>
    <row r="57" spans="1:20" s="6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10"/>
      <c r="K57" s="5"/>
      <c r="L57" s="26"/>
      <c r="S57" s="15"/>
      <c r="T57" s="10"/>
    </row>
    <row r="58" spans="1:20" s="6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6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L99" s="26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26"/>
      <c r="S100" s="15"/>
      <c r="T100" s="10"/>
    </row>
    <row r="101" spans="1:20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5"/>
      <c r="L101" s="26"/>
      <c r="S101" s="15"/>
      <c r="T101" s="10"/>
    </row>
    <row r="102" spans="1:20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5"/>
      <c r="L102" s="26"/>
      <c r="S102" s="15"/>
      <c r="T102" s="10"/>
    </row>
    <row r="103" spans="1:20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5"/>
      <c r="L103" s="26"/>
      <c r="S103" s="15"/>
      <c r="T103" s="10"/>
    </row>
    <row r="104" spans="1:20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5"/>
      <c r="L104" s="26"/>
      <c r="S104" s="15"/>
      <c r="T104" s="10"/>
    </row>
    <row r="105" spans="1:20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5"/>
      <c r="L105" s="26"/>
      <c r="S105" s="15"/>
      <c r="T105" s="10"/>
    </row>
    <row r="106" spans="1:20" s="6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5"/>
      <c r="L106" s="26"/>
      <c r="S106" s="15"/>
      <c r="T106" s="10"/>
    </row>
    <row r="107" spans="1:20" s="6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5"/>
      <c r="L107" s="26"/>
      <c r="S107" s="15"/>
      <c r="T107" s="10"/>
    </row>
    <row r="108" spans="1:20" s="6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5"/>
      <c r="L108" s="26"/>
      <c r="S108" s="15"/>
      <c r="T108" s="10"/>
    </row>
    <row r="109" spans="1:20" s="6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5"/>
      <c r="L109" s="26"/>
      <c r="S109" s="15"/>
      <c r="T109" s="10"/>
    </row>
    <row r="110" spans="1:20" s="6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5"/>
      <c r="L110" s="26"/>
      <c r="S110" s="15"/>
      <c r="T110" s="10"/>
    </row>
  </sheetData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H6:H7"/>
    <mergeCell ref="I6:I7"/>
    <mergeCell ref="J6:J7"/>
    <mergeCell ref="A6:A7"/>
    <mergeCell ref="B6:B7"/>
    <mergeCell ref="G6:G7"/>
    <mergeCell ref="C6:C7"/>
    <mergeCell ref="D6:D7"/>
    <mergeCell ref="F6:F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5" firstPageNumber="102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  <rowBreaks count="1" manualBreakCount="1">
    <brk id="1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08"/>
  <sheetViews>
    <sheetView showGridLines="0" view="pageBreakPreview" zoomScale="80" zoomScaleNormal="70" zoomScaleSheetLayoutView="80" workbookViewId="0">
      <pane ySplit="7" topLeftCell="A8" activePane="bottomLeft" state="frozenSplit"/>
      <selection activeCell="M10" sqref="M10"/>
      <selection pane="bottomLeft" activeCell="R25" sqref="R25"/>
    </sheetView>
  </sheetViews>
  <sheetFormatPr defaultColWidth="9.140625" defaultRowHeight="12.75" outlineLevelCol="1" x14ac:dyDescent="0.2"/>
  <cols>
    <col min="1" max="1" width="5.42578125" style="10" customWidth="1"/>
    <col min="2" max="2" width="5.7109375" style="10" hidden="1" customWidth="1"/>
    <col min="3" max="3" width="7.7109375" style="10" hidden="1" customWidth="1" outlineLevel="1"/>
    <col min="4" max="4" width="5.5703125" style="10" hidden="1" customWidth="1" outlineLevel="1"/>
    <col min="5" max="5" width="6.42578125" style="10" customWidth="1" outlineLevel="1"/>
    <col min="6" max="6" width="5.5703125" style="10" hidden="1" customWidth="1" outlineLevel="1"/>
    <col min="7" max="7" width="16" style="10" hidden="1" customWidth="1" outlineLevel="1"/>
    <col min="8" max="8" width="70.7109375" style="10" customWidth="1" collapsed="1"/>
    <col min="9" max="9" width="73.710937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8" width="14.85546875" style="6" customWidth="1"/>
    <col min="19" max="19" width="20.5703125" style="15" hidden="1" customWidth="1"/>
    <col min="20" max="20" width="22.140625" style="10" customWidth="1"/>
    <col min="21" max="16384" width="9.140625" style="10"/>
  </cols>
  <sheetData>
    <row r="1" spans="1:20" ht="18" x14ac:dyDescent="0.25">
      <c r="A1" s="171" t="s">
        <v>284</v>
      </c>
      <c r="B1" s="171"/>
      <c r="C1" s="171"/>
      <c r="D1" s="171"/>
      <c r="E1" s="171"/>
      <c r="F1" s="171"/>
      <c r="G1" s="171"/>
      <c r="H1" s="171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72" t="s">
        <v>279</v>
      </c>
      <c r="B2" s="172"/>
      <c r="C2" s="172"/>
      <c r="E2" s="172"/>
      <c r="F2" s="172"/>
      <c r="G2" s="172"/>
      <c r="H2" s="172" t="s">
        <v>0</v>
      </c>
      <c r="I2" s="173" t="s">
        <v>271</v>
      </c>
      <c r="J2" s="50"/>
      <c r="M2" s="13"/>
      <c r="N2" s="13"/>
      <c r="P2" s="13"/>
      <c r="Q2" s="13"/>
      <c r="R2" s="13"/>
      <c r="S2" s="14"/>
      <c r="T2" s="9"/>
    </row>
    <row r="3" spans="1:20" ht="15.75" x14ac:dyDescent="0.25">
      <c r="A3" s="172"/>
      <c r="B3" s="172"/>
      <c r="C3" s="172"/>
      <c r="E3" s="172"/>
      <c r="F3" s="172"/>
      <c r="G3" s="172"/>
      <c r="H3" s="172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0" ht="25.5" customHeight="1" x14ac:dyDescent="0.2">
      <c r="A5" s="197" t="s">
        <v>141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33"/>
    </row>
    <row r="6" spans="1:20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199" t="s">
        <v>275</v>
      </c>
      <c r="F6" s="202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08" t="s">
        <v>12</v>
      </c>
    </row>
    <row r="7" spans="1:20" ht="58.7" customHeight="1" x14ac:dyDescent="0.2">
      <c r="A7" s="201"/>
      <c r="B7" s="201"/>
      <c r="C7" s="202"/>
      <c r="D7" s="202"/>
      <c r="E7" s="200"/>
      <c r="F7" s="202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08"/>
    </row>
    <row r="8" spans="1:20" s="56" customFormat="1" ht="25.5" customHeight="1" x14ac:dyDescent="0.3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SUM(L9:L12)</f>
        <v>89151</v>
      </c>
      <c r="M8" s="54"/>
      <c r="N8" s="54">
        <f>SUM(N9:N12)</f>
        <v>26514</v>
      </c>
      <c r="O8" s="54">
        <f>SUM(O9:O12)</f>
        <v>62637</v>
      </c>
      <c r="P8" s="54">
        <f>SUM(P9:P12)</f>
        <v>0</v>
      </c>
      <c r="Q8" s="54">
        <f>SUM(Q9:Q12)</f>
        <v>62637</v>
      </c>
      <c r="R8" s="54">
        <f>SUM(R9:R12)</f>
        <v>0</v>
      </c>
      <c r="S8" s="55"/>
    </row>
    <row r="9" spans="1:20" ht="41.25" customHeight="1" x14ac:dyDescent="0.2">
      <c r="A9" s="16">
        <v>1</v>
      </c>
      <c r="B9" s="16" t="s">
        <v>63</v>
      </c>
      <c r="C9" s="16">
        <v>2212</v>
      </c>
      <c r="D9" s="16">
        <v>6130</v>
      </c>
      <c r="E9" s="16">
        <v>61</v>
      </c>
      <c r="F9" s="16">
        <v>12</v>
      </c>
      <c r="G9" s="17" t="s">
        <v>61</v>
      </c>
      <c r="H9" s="18" t="s">
        <v>62</v>
      </c>
      <c r="I9" s="39" t="s">
        <v>323</v>
      </c>
      <c r="J9" s="16" t="s">
        <v>63</v>
      </c>
      <c r="K9" s="16" t="s">
        <v>64</v>
      </c>
      <c r="L9" s="37">
        <f>2000+9000</f>
        <v>11000</v>
      </c>
      <c r="M9" s="63">
        <v>2018</v>
      </c>
      <c r="N9" s="35">
        <v>0</v>
      </c>
      <c r="O9" s="36">
        <f t="shared" ref="O9:O11" si="0">P9+Q9</f>
        <v>11000</v>
      </c>
      <c r="P9" s="35">
        <v>0</v>
      </c>
      <c r="Q9" s="37">
        <f>2000+9000</f>
        <v>11000</v>
      </c>
      <c r="R9" s="37">
        <f>L9-N9-O9</f>
        <v>0</v>
      </c>
      <c r="S9" s="38"/>
    </row>
    <row r="10" spans="1:20" ht="41.25" customHeight="1" x14ac:dyDescent="0.2">
      <c r="A10" s="16">
        <v>2</v>
      </c>
      <c r="B10" s="16" t="s">
        <v>51</v>
      </c>
      <c r="C10" s="16" t="s">
        <v>163</v>
      </c>
      <c r="D10" s="16">
        <v>6121</v>
      </c>
      <c r="E10" s="16">
        <v>61</v>
      </c>
      <c r="F10" s="16">
        <v>12</v>
      </c>
      <c r="G10" s="17">
        <v>60004100674</v>
      </c>
      <c r="H10" s="18" t="s">
        <v>164</v>
      </c>
      <c r="I10" s="109" t="s">
        <v>261</v>
      </c>
      <c r="J10" s="16"/>
      <c r="K10" s="16" t="s">
        <v>19</v>
      </c>
      <c r="L10" s="37">
        <v>19329</v>
      </c>
      <c r="M10" s="90" t="s">
        <v>22</v>
      </c>
      <c r="N10" s="35">
        <v>8000</v>
      </c>
      <c r="O10" s="36">
        <f t="shared" si="0"/>
        <v>11329</v>
      </c>
      <c r="P10" s="35">
        <v>0</v>
      </c>
      <c r="Q10" s="37">
        <v>11329</v>
      </c>
      <c r="R10" s="37">
        <f>L10-N10-O10</f>
        <v>0</v>
      </c>
      <c r="S10" s="38"/>
    </row>
    <row r="11" spans="1:20" ht="41.25" customHeight="1" x14ac:dyDescent="0.2">
      <c r="A11" s="16">
        <v>3</v>
      </c>
      <c r="B11" s="16" t="s">
        <v>14</v>
      </c>
      <c r="C11" s="16" t="s">
        <v>163</v>
      </c>
      <c r="D11" s="16">
        <v>6121</v>
      </c>
      <c r="E11" s="16">
        <v>61</v>
      </c>
      <c r="F11" s="16">
        <v>12</v>
      </c>
      <c r="G11" s="17">
        <v>60004100675</v>
      </c>
      <c r="H11" s="18" t="s">
        <v>165</v>
      </c>
      <c r="I11" s="39" t="s">
        <v>223</v>
      </c>
      <c r="J11" s="16"/>
      <c r="K11" s="16" t="s">
        <v>19</v>
      </c>
      <c r="L11" s="37">
        <v>26224</v>
      </c>
      <c r="M11" s="90" t="s">
        <v>22</v>
      </c>
      <c r="N11" s="35">
        <v>5916</v>
      </c>
      <c r="O11" s="36">
        <f t="shared" si="0"/>
        <v>20308</v>
      </c>
      <c r="P11" s="35">
        <v>0</v>
      </c>
      <c r="Q11" s="37">
        <v>20308</v>
      </c>
      <c r="R11" s="37">
        <f>L11-N11-O11</f>
        <v>0</v>
      </c>
      <c r="S11" s="38"/>
    </row>
    <row r="12" spans="1:20" s="94" customFormat="1" ht="64.5" customHeight="1" x14ac:dyDescent="0.2">
      <c r="A12" s="16">
        <v>4</v>
      </c>
      <c r="B12" s="16" t="s">
        <v>15</v>
      </c>
      <c r="C12" s="16">
        <v>2212</v>
      </c>
      <c r="D12" s="16">
        <v>6121</v>
      </c>
      <c r="E12" s="16">
        <v>61</v>
      </c>
      <c r="F12" s="16">
        <v>12</v>
      </c>
      <c r="G12" s="17">
        <v>60004100906</v>
      </c>
      <c r="H12" s="18" t="s">
        <v>77</v>
      </c>
      <c r="I12" s="39" t="s">
        <v>78</v>
      </c>
      <c r="J12" s="16"/>
      <c r="K12" s="16" t="s">
        <v>19</v>
      </c>
      <c r="L12" s="37">
        <v>32598</v>
      </c>
      <c r="M12" s="101" t="s">
        <v>22</v>
      </c>
      <c r="N12" s="35">
        <v>12598</v>
      </c>
      <c r="O12" s="36">
        <f t="shared" ref="O12" si="1">SUM(P12:Q12)</f>
        <v>20000</v>
      </c>
      <c r="P12" s="35">
        <v>0</v>
      </c>
      <c r="Q12" s="37">
        <v>20000</v>
      </c>
      <c r="R12" s="37">
        <f t="shared" ref="R12" si="2">L12-N12-O12</f>
        <v>0</v>
      </c>
      <c r="S12" s="57"/>
    </row>
    <row r="13" spans="1:20" s="56" customFormat="1" ht="27.75" customHeight="1" x14ac:dyDescent="0.3">
      <c r="A13" s="102" t="s">
        <v>25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54">
        <f>SUM(L14:L24)</f>
        <v>22659</v>
      </c>
      <c r="M13" s="54"/>
      <c r="N13" s="54">
        <f t="shared" ref="N13:Q13" si="3">SUM(N14:N24)</f>
        <v>10954</v>
      </c>
      <c r="O13" s="54">
        <f t="shared" si="3"/>
        <v>11047</v>
      </c>
      <c r="P13" s="54">
        <f t="shared" si="3"/>
        <v>0</v>
      </c>
      <c r="Q13" s="54">
        <f t="shared" si="3"/>
        <v>11047</v>
      </c>
      <c r="R13" s="54">
        <f>SUM(R14:R24)</f>
        <v>658</v>
      </c>
      <c r="S13" s="55"/>
    </row>
    <row r="14" spans="1:20" s="94" customFormat="1" ht="43.5" customHeight="1" x14ac:dyDescent="0.2">
      <c r="A14" s="16">
        <v>1</v>
      </c>
      <c r="B14" s="16" t="s">
        <v>14</v>
      </c>
      <c r="C14" s="16">
        <v>2212</v>
      </c>
      <c r="D14" s="16">
        <v>6121</v>
      </c>
      <c r="E14" s="16">
        <v>61</v>
      </c>
      <c r="F14" s="16">
        <v>12</v>
      </c>
      <c r="G14" s="17">
        <v>60004100046</v>
      </c>
      <c r="H14" s="18" t="s">
        <v>162</v>
      </c>
      <c r="I14" s="39" t="s">
        <v>230</v>
      </c>
      <c r="J14" s="16"/>
      <c r="K14" s="16"/>
      <c r="L14" s="37">
        <v>300</v>
      </c>
      <c r="M14" s="40"/>
      <c r="N14" s="35">
        <v>0</v>
      </c>
      <c r="O14" s="36">
        <f>SUM(P14:Q14)</f>
        <v>300</v>
      </c>
      <c r="P14" s="35">
        <v>0</v>
      </c>
      <c r="Q14" s="37">
        <v>300</v>
      </c>
      <c r="R14" s="37">
        <f>L14-N14-O14</f>
        <v>0</v>
      </c>
      <c r="S14" s="57"/>
    </row>
    <row r="15" spans="1:20" ht="41.25" customHeight="1" x14ac:dyDescent="0.2">
      <c r="A15" s="16">
        <v>2</v>
      </c>
      <c r="B15" s="16" t="s">
        <v>14</v>
      </c>
      <c r="C15" s="16">
        <v>2212</v>
      </c>
      <c r="D15" s="16">
        <v>6121</v>
      </c>
      <c r="E15" s="16">
        <v>61</v>
      </c>
      <c r="F15" s="16">
        <v>12</v>
      </c>
      <c r="G15" s="17">
        <v>60004100048</v>
      </c>
      <c r="H15" s="18" t="s">
        <v>126</v>
      </c>
      <c r="I15" s="39" t="s">
        <v>138</v>
      </c>
      <c r="J15" s="16"/>
      <c r="K15" s="16"/>
      <c r="L15" s="37">
        <v>5087</v>
      </c>
      <c r="M15" s="40"/>
      <c r="N15" s="35">
        <v>4087</v>
      </c>
      <c r="O15" s="36">
        <f t="shared" ref="O15" si="4">SUM(P15:Q15)</f>
        <v>1000</v>
      </c>
      <c r="P15" s="35">
        <v>0</v>
      </c>
      <c r="Q15" s="37">
        <v>1000</v>
      </c>
      <c r="R15" s="37">
        <f t="shared" ref="R15" si="5">L15-N15-O15</f>
        <v>0</v>
      </c>
      <c r="S15" s="38"/>
    </row>
    <row r="16" spans="1:20" s="94" customFormat="1" ht="89.25" customHeight="1" x14ac:dyDescent="0.2">
      <c r="A16" s="16">
        <v>3</v>
      </c>
      <c r="B16" s="16" t="s">
        <v>15</v>
      </c>
      <c r="C16" s="16">
        <v>2212</v>
      </c>
      <c r="D16" s="16">
        <v>6121</v>
      </c>
      <c r="E16" s="16">
        <v>61</v>
      </c>
      <c r="F16" s="16">
        <v>12</v>
      </c>
      <c r="G16" s="17">
        <v>60004100680</v>
      </c>
      <c r="H16" s="18" t="s">
        <v>86</v>
      </c>
      <c r="I16" s="39" t="s">
        <v>87</v>
      </c>
      <c r="J16" s="16" t="s">
        <v>66</v>
      </c>
      <c r="K16" s="16" t="s">
        <v>88</v>
      </c>
      <c r="L16" s="37">
        <v>589</v>
      </c>
      <c r="M16" s="40"/>
      <c r="N16" s="35">
        <v>453</v>
      </c>
      <c r="O16" s="36">
        <f t="shared" ref="O16:O21" si="6">SUM(P16:Q16)</f>
        <v>136</v>
      </c>
      <c r="P16" s="35">
        <v>0</v>
      </c>
      <c r="Q16" s="37">
        <v>136</v>
      </c>
      <c r="R16" s="37">
        <f t="shared" ref="R16:R21" si="7">L16-N16-O16</f>
        <v>0</v>
      </c>
      <c r="S16" s="61"/>
    </row>
    <row r="17" spans="1:20" s="95" customFormat="1" ht="60.75" customHeight="1" x14ac:dyDescent="0.2">
      <c r="A17" s="16">
        <v>4</v>
      </c>
      <c r="B17" s="16" t="s">
        <v>20</v>
      </c>
      <c r="C17" s="16">
        <v>2212</v>
      </c>
      <c r="D17" s="16">
        <v>6121</v>
      </c>
      <c r="E17" s="16">
        <v>61</v>
      </c>
      <c r="F17" s="16">
        <v>12</v>
      </c>
      <c r="G17" s="17">
        <v>60004100907</v>
      </c>
      <c r="H17" s="18" t="s">
        <v>80</v>
      </c>
      <c r="I17" s="39" t="s">
        <v>65</v>
      </c>
      <c r="J17" s="16" t="s">
        <v>66</v>
      </c>
      <c r="K17" s="16" t="s">
        <v>67</v>
      </c>
      <c r="L17" s="37">
        <v>2072</v>
      </c>
      <c r="M17" s="40"/>
      <c r="N17" s="35">
        <v>1413</v>
      </c>
      <c r="O17" s="36">
        <f t="shared" si="6"/>
        <v>569</v>
      </c>
      <c r="P17" s="35">
        <v>0</v>
      </c>
      <c r="Q17" s="37">
        <v>569</v>
      </c>
      <c r="R17" s="37">
        <f t="shared" si="7"/>
        <v>90</v>
      </c>
      <c r="S17" s="38"/>
    </row>
    <row r="18" spans="1:20" s="94" customFormat="1" ht="61.5" customHeight="1" x14ac:dyDescent="0.2">
      <c r="A18" s="16">
        <v>5</v>
      </c>
      <c r="B18" s="16" t="s">
        <v>20</v>
      </c>
      <c r="C18" s="16">
        <v>2212</v>
      </c>
      <c r="D18" s="16">
        <v>6121</v>
      </c>
      <c r="E18" s="16">
        <v>61</v>
      </c>
      <c r="F18" s="16">
        <v>12</v>
      </c>
      <c r="G18" s="58">
        <v>60004100908</v>
      </c>
      <c r="H18" s="18" t="s">
        <v>79</v>
      </c>
      <c r="I18" s="39" t="s">
        <v>68</v>
      </c>
      <c r="J18" s="16" t="s">
        <v>66</v>
      </c>
      <c r="K18" s="16" t="s">
        <v>67</v>
      </c>
      <c r="L18" s="37">
        <v>2356</v>
      </c>
      <c r="M18" s="62"/>
      <c r="N18" s="35">
        <v>1264</v>
      </c>
      <c r="O18" s="36">
        <f t="shared" si="6"/>
        <v>1092</v>
      </c>
      <c r="P18" s="35">
        <v>0</v>
      </c>
      <c r="Q18" s="37">
        <v>1092</v>
      </c>
      <c r="R18" s="37">
        <f t="shared" si="7"/>
        <v>0</v>
      </c>
      <c r="S18" s="57"/>
    </row>
    <row r="19" spans="1:20" s="95" customFormat="1" ht="39" customHeight="1" x14ac:dyDescent="0.2">
      <c r="A19" s="16">
        <v>6</v>
      </c>
      <c r="B19" s="16" t="s">
        <v>20</v>
      </c>
      <c r="C19" s="16">
        <v>2212</v>
      </c>
      <c r="D19" s="16">
        <v>6121</v>
      </c>
      <c r="E19" s="16">
        <v>61</v>
      </c>
      <c r="F19" s="16">
        <v>12</v>
      </c>
      <c r="G19" s="58">
        <v>60004100958</v>
      </c>
      <c r="H19" s="18" t="s">
        <v>161</v>
      </c>
      <c r="I19" s="39" t="s">
        <v>231</v>
      </c>
      <c r="J19" s="16"/>
      <c r="K19" s="16"/>
      <c r="L19" s="37">
        <v>1420</v>
      </c>
      <c r="M19" s="62"/>
      <c r="N19" s="35">
        <v>843</v>
      </c>
      <c r="O19" s="36">
        <f>SUM(P19:Q19)</f>
        <v>577</v>
      </c>
      <c r="P19" s="35">
        <v>0</v>
      </c>
      <c r="Q19" s="37">
        <v>577</v>
      </c>
      <c r="R19" s="37">
        <f>L19-N19-O19</f>
        <v>0</v>
      </c>
      <c r="S19" s="38"/>
    </row>
    <row r="20" spans="1:20" s="94" customFormat="1" ht="90" customHeight="1" x14ac:dyDescent="0.2">
      <c r="A20" s="16">
        <v>7</v>
      </c>
      <c r="B20" s="16" t="s">
        <v>36</v>
      </c>
      <c r="C20" s="16">
        <v>2212</v>
      </c>
      <c r="D20" s="16">
        <v>6121</v>
      </c>
      <c r="E20" s="16">
        <v>61</v>
      </c>
      <c r="F20" s="16">
        <v>12</v>
      </c>
      <c r="G20" s="58">
        <v>60004100960</v>
      </c>
      <c r="H20" s="18" t="s">
        <v>81</v>
      </c>
      <c r="I20" s="39" t="s">
        <v>69</v>
      </c>
      <c r="J20" s="16"/>
      <c r="K20" s="16" t="s">
        <v>70</v>
      </c>
      <c r="L20" s="37">
        <v>3894</v>
      </c>
      <c r="M20" s="62"/>
      <c r="N20" s="35">
        <v>436</v>
      </c>
      <c r="O20" s="36">
        <f t="shared" si="6"/>
        <v>3386</v>
      </c>
      <c r="P20" s="35">
        <v>0</v>
      </c>
      <c r="Q20" s="37">
        <v>3386</v>
      </c>
      <c r="R20" s="37">
        <f t="shared" si="7"/>
        <v>72</v>
      </c>
      <c r="S20" s="38"/>
    </row>
    <row r="21" spans="1:20" s="95" customFormat="1" ht="73.5" customHeight="1" x14ac:dyDescent="0.2">
      <c r="A21" s="16">
        <v>8</v>
      </c>
      <c r="B21" s="16" t="s">
        <v>51</v>
      </c>
      <c r="C21" s="16">
        <v>2212</v>
      </c>
      <c r="D21" s="16">
        <v>6121</v>
      </c>
      <c r="E21" s="16">
        <v>61</v>
      </c>
      <c r="F21" s="16">
        <v>12</v>
      </c>
      <c r="G21" s="17">
        <v>60004100961</v>
      </c>
      <c r="H21" s="18" t="s">
        <v>82</v>
      </c>
      <c r="I21" s="39" t="s">
        <v>71</v>
      </c>
      <c r="J21" s="16" t="s">
        <v>66</v>
      </c>
      <c r="K21" s="16" t="s">
        <v>67</v>
      </c>
      <c r="L21" s="37">
        <v>2405</v>
      </c>
      <c r="M21" s="40"/>
      <c r="N21" s="35">
        <v>1101</v>
      </c>
      <c r="O21" s="36">
        <f t="shared" si="6"/>
        <v>1092</v>
      </c>
      <c r="P21" s="35">
        <v>0</v>
      </c>
      <c r="Q21" s="37">
        <v>1092</v>
      </c>
      <c r="R21" s="37">
        <f t="shared" si="7"/>
        <v>212</v>
      </c>
      <c r="S21" s="57"/>
    </row>
    <row r="22" spans="1:20" s="95" customFormat="1" ht="39" customHeight="1" x14ac:dyDescent="0.2">
      <c r="A22" s="16">
        <v>9</v>
      </c>
      <c r="B22" s="16" t="s">
        <v>15</v>
      </c>
      <c r="C22" s="16">
        <v>2212</v>
      </c>
      <c r="D22" s="16">
        <v>6121</v>
      </c>
      <c r="E22" s="16">
        <v>61</v>
      </c>
      <c r="F22" s="16">
        <v>12</v>
      </c>
      <c r="G22" s="58">
        <v>60004101081</v>
      </c>
      <c r="H22" s="18" t="s">
        <v>83</v>
      </c>
      <c r="I22" s="39" t="s">
        <v>72</v>
      </c>
      <c r="J22" s="16" t="s">
        <v>73</v>
      </c>
      <c r="K22" s="16" t="s">
        <v>74</v>
      </c>
      <c r="L22" s="37">
        <f>1199+92</f>
        <v>1291</v>
      </c>
      <c r="M22" s="62"/>
      <c r="N22" s="35">
        <v>0</v>
      </c>
      <c r="O22" s="36">
        <f t="shared" ref="O22:O24" si="8">SUM(P22:Q22)</f>
        <v>1199</v>
      </c>
      <c r="P22" s="35">
        <v>0</v>
      </c>
      <c r="Q22" s="37">
        <v>1199</v>
      </c>
      <c r="R22" s="37">
        <f t="shared" ref="R22:R24" si="9">L22-N22-O22</f>
        <v>92</v>
      </c>
      <c r="S22" s="38"/>
    </row>
    <row r="23" spans="1:20" s="94" customFormat="1" ht="43.5" customHeight="1" x14ac:dyDescent="0.2">
      <c r="A23" s="16">
        <v>10</v>
      </c>
      <c r="B23" s="16" t="s">
        <v>20</v>
      </c>
      <c r="C23" s="16">
        <v>2212</v>
      </c>
      <c r="D23" s="16">
        <v>6121</v>
      </c>
      <c r="E23" s="16">
        <v>61</v>
      </c>
      <c r="F23" s="16">
        <v>12</v>
      </c>
      <c r="G23" s="17">
        <v>60004101082</v>
      </c>
      <c r="H23" s="18" t="s">
        <v>84</v>
      </c>
      <c r="I23" s="39" t="s">
        <v>75</v>
      </c>
      <c r="J23" s="16" t="s">
        <v>73</v>
      </c>
      <c r="K23" s="16" t="s">
        <v>74</v>
      </c>
      <c r="L23" s="37">
        <v>952</v>
      </c>
      <c r="M23" s="40"/>
      <c r="N23" s="35">
        <v>419</v>
      </c>
      <c r="O23" s="36">
        <f t="shared" si="8"/>
        <v>433</v>
      </c>
      <c r="P23" s="35">
        <v>0</v>
      </c>
      <c r="Q23" s="37">
        <v>433</v>
      </c>
      <c r="R23" s="37">
        <f t="shared" si="9"/>
        <v>100</v>
      </c>
      <c r="S23" s="57"/>
    </row>
    <row r="24" spans="1:20" s="94" customFormat="1" ht="33.75" customHeight="1" x14ac:dyDescent="0.2">
      <c r="A24" s="16">
        <v>11</v>
      </c>
      <c r="B24" s="16" t="s">
        <v>15</v>
      </c>
      <c r="C24" s="16">
        <v>2212</v>
      </c>
      <c r="D24" s="16">
        <v>6121</v>
      </c>
      <c r="E24" s="16">
        <v>61</v>
      </c>
      <c r="F24" s="16">
        <v>12</v>
      </c>
      <c r="G24" s="58">
        <v>60004101083</v>
      </c>
      <c r="H24" s="18" t="s">
        <v>85</v>
      </c>
      <c r="I24" s="39" t="s">
        <v>76</v>
      </c>
      <c r="J24" s="16" t="s">
        <v>73</v>
      </c>
      <c r="K24" s="16" t="s">
        <v>74</v>
      </c>
      <c r="L24" s="37">
        <v>2293</v>
      </c>
      <c r="M24" s="62"/>
      <c r="N24" s="35">
        <v>938</v>
      </c>
      <c r="O24" s="36">
        <f t="shared" si="8"/>
        <v>1263</v>
      </c>
      <c r="P24" s="35">
        <v>0</v>
      </c>
      <c r="Q24" s="37">
        <v>1263</v>
      </c>
      <c r="R24" s="37">
        <f t="shared" si="9"/>
        <v>92</v>
      </c>
      <c r="S24" s="38"/>
    </row>
    <row r="25" spans="1:20" ht="35.25" customHeight="1" x14ac:dyDescent="0.2">
      <c r="A25" s="104" t="s">
        <v>43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42">
        <f>L13+L8</f>
        <v>111810</v>
      </c>
      <c r="M25" s="42"/>
      <c r="N25" s="42">
        <f t="shared" ref="N25:R25" si="10">N13+N8</f>
        <v>37468</v>
      </c>
      <c r="O25" s="42">
        <f t="shared" si="10"/>
        <v>73684</v>
      </c>
      <c r="P25" s="42">
        <f t="shared" si="10"/>
        <v>0</v>
      </c>
      <c r="Q25" s="42">
        <f t="shared" si="10"/>
        <v>73684</v>
      </c>
      <c r="R25" s="42">
        <f t="shared" si="10"/>
        <v>658</v>
      </c>
      <c r="S25" s="34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22"/>
      <c r="I26" s="5"/>
      <c r="J26" s="23"/>
      <c r="K26" s="19"/>
      <c r="L26" s="20"/>
      <c r="M26" s="21"/>
      <c r="N26" s="21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24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24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L43" s="26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L44" s="26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25"/>
      <c r="L45" s="26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5"/>
      <c r="L46" s="26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5"/>
      <c r="L47" s="26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5"/>
      <c r="L48" s="26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5"/>
      <c r="L49" s="26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5"/>
      <c r="L50" s="26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5"/>
      <c r="L51" s="26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5"/>
      <c r="L52" s="26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5"/>
      <c r="L53" s="26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5"/>
      <c r="L54" s="26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5"/>
      <c r="L55" s="26"/>
      <c r="S55" s="15"/>
      <c r="T55" s="10"/>
    </row>
    <row r="56" spans="1:20" s="6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6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L99" s="26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26"/>
      <c r="S100" s="15"/>
      <c r="T100" s="10"/>
    </row>
    <row r="101" spans="1:20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5"/>
      <c r="L101" s="26"/>
      <c r="S101" s="15"/>
      <c r="T101" s="10"/>
    </row>
    <row r="102" spans="1:20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5"/>
      <c r="L102" s="26"/>
      <c r="S102" s="15"/>
      <c r="T102" s="10"/>
    </row>
    <row r="103" spans="1:20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5"/>
      <c r="L103" s="26"/>
      <c r="S103" s="15"/>
      <c r="T103" s="10"/>
    </row>
    <row r="104" spans="1:20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5"/>
      <c r="L104" s="26"/>
      <c r="S104" s="15"/>
      <c r="T104" s="10"/>
    </row>
    <row r="105" spans="1:20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5"/>
      <c r="L105" s="26"/>
      <c r="S105" s="15"/>
      <c r="T105" s="10"/>
    </row>
    <row r="106" spans="1:20" s="6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5"/>
      <c r="L106" s="26"/>
      <c r="S106" s="15"/>
      <c r="T106" s="10"/>
    </row>
    <row r="107" spans="1:20" s="6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5"/>
      <c r="L107" s="26"/>
      <c r="S107" s="15"/>
      <c r="T107" s="10"/>
    </row>
    <row r="108" spans="1:20" s="6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5"/>
      <c r="L108" s="26"/>
      <c r="S108" s="15"/>
      <c r="T108" s="10"/>
    </row>
  </sheetData>
  <sortState ref="G10:V37">
    <sortCondition ref="G10"/>
  </sortState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H6:H7"/>
    <mergeCell ref="I6:I7"/>
    <mergeCell ref="J6:J7"/>
    <mergeCell ref="A6:A7"/>
    <mergeCell ref="B6:B7"/>
    <mergeCell ref="G6:G7"/>
    <mergeCell ref="C6:C7"/>
    <mergeCell ref="D6:D7"/>
    <mergeCell ref="F6:F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5" firstPageNumber="104" fitToHeight="4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94"/>
  <sheetViews>
    <sheetView showGridLines="0" view="pageBreakPreview" zoomScale="80" zoomScaleNormal="70" zoomScaleSheetLayoutView="80" workbookViewId="0">
      <pane ySplit="7" topLeftCell="A8" activePane="bottomLeft" state="frozenSplit"/>
      <selection activeCell="M10" sqref="M10"/>
      <selection pane="bottomLeft" activeCell="M10" sqref="M10"/>
    </sheetView>
  </sheetViews>
  <sheetFormatPr defaultColWidth="9.140625" defaultRowHeight="12.75" outlineLevelCol="1" x14ac:dyDescent="0.2"/>
  <cols>
    <col min="1" max="1" width="5.42578125" style="10" customWidth="1"/>
    <col min="2" max="2" width="7.140625" style="10" hidden="1" customWidth="1"/>
    <col min="3" max="3" width="16" style="10" hidden="1" customWidth="1" outlineLevel="1"/>
    <col min="4" max="4" width="7.7109375" style="10" hidden="1" customWidth="1" outlineLevel="1"/>
    <col min="5" max="5" width="6.42578125" style="10" hidden="1" customWidth="1" outlineLevel="1"/>
    <col min="6" max="6" width="6.5703125" style="10" customWidth="1" outlineLevel="1"/>
    <col min="7" max="7" width="5.5703125" style="10" hidden="1" customWidth="1" outlineLevel="1"/>
    <col min="8" max="8" width="70.7109375" style="10" customWidth="1" collapsed="1"/>
    <col min="9" max="9" width="46.28515625" style="10" customWidth="1"/>
    <col min="10" max="10" width="7.140625" style="10" customWidth="1"/>
    <col min="11" max="11" width="14.7109375" style="5" customWidth="1"/>
    <col min="12" max="12" width="13.5703125" style="6" customWidth="1"/>
    <col min="13" max="13" width="13.7109375" style="6" customWidth="1"/>
    <col min="14" max="14" width="13.42578125" style="6" customWidth="1"/>
    <col min="15" max="15" width="16.140625" style="6" customWidth="1"/>
    <col min="16" max="16" width="13.7109375" style="6" customWidth="1"/>
    <col min="17" max="17" width="16.7109375" style="6" customWidth="1"/>
    <col min="18" max="18" width="15" style="6" customWidth="1"/>
    <col min="19" max="19" width="38.5703125" style="15" hidden="1" customWidth="1"/>
    <col min="20" max="20" width="22.140625" style="10" customWidth="1"/>
    <col min="21" max="16384" width="9.140625" style="10"/>
  </cols>
  <sheetData>
    <row r="1" spans="1:20" ht="18" x14ac:dyDescent="0.25">
      <c r="A1" s="1" t="s">
        <v>147</v>
      </c>
      <c r="B1" s="2"/>
      <c r="C1" s="2"/>
      <c r="D1" s="2"/>
      <c r="E1" s="2"/>
      <c r="F1" s="2"/>
      <c r="G1" s="2"/>
      <c r="H1" s="3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72" t="s">
        <v>279</v>
      </c>
      <c r="B2" s="11"/>
      <c r="D2" s="11"/>
      <c r="E2" s="11"/>
      <c r="F2" s="11"/>
      <c r="G2" s="11"/>
      <c r="H2" s="11" t="s">
        <v>148</v>
      </c>
      <c r="I2" s="51" t="s">
        <v>280</v>
      </c>
      <c r="J2" s="50"/>
      <c r="M2" s="13"/>
      <c r="N2" s="13"/>
      <c r="P2" s="13"/>
      <c r="Q2" s="13"/>
      <c r="R2" s="13"/>
      <c r="S2" s="14"/>
      <c r="T2" s="9"/>
    </row>
    <row r="3" spans="1:20" ht="15.75" x14ac:dyDescent="0.25">
      <c r="A3" s="11"/>
      <c r="B3" s="11"/>
      <c r="D3" s="11"/>
      <c r="E3" s="11"/>
      <c r="F3" s="11"/>
      <c r="G3" s="11"/>
      <c r="H3" s="172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0" ht="25.5" customHeight="1" x14ac:dyDescent="0.2">
      <c r="A5" s="197" t="s">
        <v>142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07"/>
      <c r="S5" s="33"/>
    </row>
    <row r="6" spans="1:20" ht="25.5" customHeight="1" x14ac:dyDescent="0.2">
      <c r="A6" s="201" t="s">
        <v>1</v>
      </c>
      <c r="B6" s="201" t="s">
        <v>2</v>
      </c>
      <c r="C6" s="202" t="s">
        <v>3</v>
      </c>
      <c r="D6" s="202" t="s">
        <v>4</v>
      </c>
      <c r="E6" s="202" t="s">
        <v>5</v>
      </c>
      <c r="F6" s="199" t="s">
        <v>275</v>
      </c>
      <c r="G6" s="202" t="s">
        <v>6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08" t="s">
        <v>12</v>
      </c>
    </row>
    <row r="7" spans="1:20" ht="58.7" customHeight="1" x14ac:dyDescent="0.2">
      <c r="A7" s="201"/>
      <c r="B7" s="201"/>
      <c r="C7" s="202"/>
      <c r="D7" s="202"/>
      <c r="E7" s="202"/>
      <c r="F7" s="200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08"/>
    </row>
    <row r="8" spans="1:20" s="56" customFormat="1" ht="25.5" customHeight="1" x14ac:dyDescent="0.3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SUM(L9:L10)</f>
        <v>81473</v>
      </c>
      <c r="M8" s="54"/>
      <c r="N8" s="54">
        <f>SUM(N9:N10)</f>
        <v>49973</v>
      </c>
      <c r="O8" s="53">
        <f>SUM(O9:O10)</f>
        <v>31500</v>
      </c>
      <c r="P8" s="53">
        <f>SUM(P9:P10)</f>
        <v>0</v>
      </c>
      <c r="Q8" s="53">
        <f>SUM(Q9:Q10)</f>
        <v>31500</v>
      </c>
      <c r="R8" s="54">
        <f>SUM(R9:R10)</f>
        <v>0</v>
      </c>
      <c r="S8" s="55"/>
    </row>
    <row r="9" spans="1:20" ht="33" customHeight="1" x14ac:dyDescent="0.2">
      <c r="A9" s="131">
        <v>1</v>
      </c>
      <c r="B9" s="131" t="s">
        <v>15</v>
      </c>
      <c r="C9" s="132">
        <v>66012001600</v>
      </c>
      <c r="D9" s="132">
        <v>2212</v>
      </c>
      <c r="E9" s="131">
        <v>6351</v>
      </c>
      <c r="F9" s="131">
        <v>63</v>
      </c>
      <c r="G9" s="131">
        <v>12</v>
      </c>
      <c r="H9" s="133" t="s">
        <v>259</v>
      </c>
      <c r="I9" s="123"/>
      <c r="J9" s="131"/>
      <c r="K9" s="131"/>
      <c r="L9" s="134">
        <v>48800</v>
      </c>
      <c r="M9" s="185" t="s">
        <v>22</v>
      </c>
      <c r="N9" s="135">
        <v>26000</v>
      </c>
      <c r="O9" s="136">
        <v>22800</v>
      </c>
      <c r="P9" s="135">
        <v>0</v>
      </c>
      <c r="Q9" s="37">
        <v>22800</v>
      </c>
      <c r="R9" s="134">
        <v>0</v>
      </c>
      <c r="S9" s="38"/>
    </row>
    <row r="10" spans="1:20" s="60" customFormat="1" ht="41.25" customHeight="1" x14ac:dyDescent="0.2">
      <c r="A10" s="131">
        <v>2</v>
      </c>
      <c r="B10" s="131" t="s">
        <v>51</v>
      </c>
      <c r="C10" s="132">
        <v>66012001600</v>
      </c>
      <c r="D10" s="132">
        <v>2212</v>
      </c>
      <c r="E10" s="131">
        <v>6351</v>
      </c>
      <c r="F10" s="131">
        <v>63</v>
      </c>
      <c r="G10" s="131">
        <v>12</v>
      </c>
      <c r="H10" s="133" t="s">
        <v>260</v>
      </c>
      <c r="I10" s="123"/>
      <c r="J10" s="131"/>
      <c r="K10" s="131"/>
      <c r="L10" s="134">
        <v>32673</v>
      </c>
      <c r="M10" s="185" t="s">
        <v>22</v>
      </c>
      <c r="N10" s="135">
        <v>23973</v>
      </c>
      <c r="O10" s="136">
        <v>8700</v>
      </c>
      <c r="P10" s="135">
        <v>0</v>
      </c>
      <c r="Q10" s="37">
        <v>8700</v>
      </c>
      <c r="R10" s="134">
        <v>0</v>
      </c>
      <c r="S10" s="57"/>
    </row>
    <row r="11" spans="1:20" ht="35.25" customHeight="1" x14ac:dyDescent="0.2">
      <c r="A11" s="156" t="s">
        <v>149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42">
        <f t="shared" ref="L11" si="0">+L8</f>
        <v>81473</v>
      </c>
      <c r="M11" s="42"/>
      <c r="N11" s="42">
        <f>+N8</f>
        <v>49973</v>
      </c>
      <c r="O11" s="42">
        <f t="shared" ref="O11:S11" si="1">+O8</f>
        <v>31500</v>
      </c>
      <c r="P11" s="42">
        <f t="shared" si="1"/>
        <v>0</v>
      </c>
      <c r="Q11" s="42">
        <f t="shared" si="1"/>
        <v>31500</v>
      </c>
      <c r="R11" s="42">
        <f t="shared" si="1"/>
        <v>0</v>
      </c>
      <c r="S11" s="42">
        <f t="shared" si="1"/>
        <v>0</v>
      </c>
    </row>
    <row r="12" spans="1:20" s="6" customFormat="1" x14ac:dyDescent="0.2">
      <c r="A12" s="5"/>
      <c r="B12" s="5"/>
      <c r="C12" s="5"/>
      <c r="D12" s="5"/>
      <c r="E12" s="5"/>
      <c r="F12" s="5"/>
      <c r="G12" s="5"/>
      <c r="H12" s="22"/>
      <c r="I12" s="5"/>
      <c r="J12" s="23"/>
      <c r="K12" s="19"/>
      <c r="L12" s="20"/>
      <c r="M12" s="21"/>
      <c r="N12" s="21"/>
      <c r="S12" s="15"/>
      <c r="T12" s="10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24"/>
      <c r="K13" s="25"/>
      <c r="L13" s="26"/>
      <c r="S13" s="15"/>
      <c r="T13" s="10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24"/>
      <c r="K14" s="25"/>
      <c r="L14" s="26"/>
      <c r="S14" s="15"/>
      <c r="T14" s="10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10"/>
      <c r="K15" s="25"/>
      <c r="L15" s="26"/>
      <c r="S15" s="15"/>
      <c r="T15" s="10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0"/>
      <c r="K16" s="25"/>
      <c r="L16" s="26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0"/>
      <c r="K17" s="25"/>
      <c r="L17" s="26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L18" s="26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L42" s="26"/>
      <c r="S42" s="15"/>
      <c r="T42" s="10"/>
    </row>
    <row r="43" spans="1:20" s="6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26"/>
      <c r="S43" s="15"/>
      <c r="T43" s="10"/>
    </row>
    <row r="44" spans="1:20" s="6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26"/>
      <c r="S44" s="15"/>
      <c r="T44" s="10"/>
    </row>
    <row r="45" spans="1:20" s="6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26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26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26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26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</sheetData>
  <mergeCells count="18">
    <mergeCell ref="A5:R5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F6:F7"/>
    <mergeCell ref="S6:S7"/>
    <mergeCell ref="K6:K7"/>
    <mergeCell ref="L6:L7"/>
    <mergeCell ref="M6:M7"/>
    <mergeCell ref="N6:N7"/>
    <mergeCell ref="O6:Q6"/>
    <mergeCell ref="R6:R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05" fitToHeight="4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00"/>
  <sheetViews>
    <sheetView showGridLines="0" view="pageBreakPreview" zoomScale="80" zoomScaleNormal="70" zoomScaleSheetLayoutView="80" workbookViewId="0">
      <selection activeCell="AA11" sqref="AA11"/>
    </sheetView>
  </sheetViews>
  <sheetFormatPr defaultColWidth="9.140625" defaultRowHeight="12.75" x14ac:dyDescent="0.2"/>
  <cols>
    <col min="1" max="1" width="5.42578125" style="10" customWidth="1"/>
    <col min="2" max="2" width="5.7109375" style="10" hidden="1" customWidth="1"/>
    <col min="3" max="3" width="7.7109375" style="10" hidden="1" customWidth="1"/>
    <col min="4" max="4" width="5.5703125" style="10" hidden="1" customWidth="1"/>
    <col min="5" max="5" width="6.5703125" style="10" customWidth="1"/>
    <col min="6" max="6" width="5.5703125" style="10" hidden="1" customWidth="1"/>
    <col min="7" max="7" width="16" style="10" hidden="1" customWidth="1"/>
    <col min="8" max="8" width="50.7109375" style="10" customWidth="1"/>
    <col min="9" max="9" width="60.4257812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7.85546875" style="15" hidden="1" customWidth="1"/>
    <col min="20" max="20" width="9.140625" style="10" hidden="1" customWidth="1"/>
    <col min="21" max="21" width="0" style="10" hidden="1" customWidth="1"/>
    <col min="22" max="16384" width="9.140625" style="10"/>
  </cols>
  <sheetData>
    <row r="1" spans="1:22" ht="18" x14ac:dyDescent="0.25">
      <c r="A1" s="171" t="s">
        <v>284</v>
      </c>
      <c r="B1" s="171"/>
      <c r="C1" s="171"/>
      <c r="D1" s="171"/>
      <c r="E1" s="171"/>
      <c r="F1" s="171"/>
      <c r="G1" s="171"/>
      <c r="H1" s="171"/>
      <c r="I1" s="4"/>
      <c r="J1" s="2"/>
      <c r="M1" s="7"/>
      <c r="N1" s="7"/>
      <c r="P1" s="7"/>
      <c r="Q1" s="7"/>
      <c r="R1" s="7"/>
      <c r="S1" s="8"/>
      <c r="T1" s="9"/>
    </row>
    <row r="2" spans="1:22" ht="15.75" x14ac:dyDescent="0.25">
      <c r="A2" s="172" t="s">
        <v>279</v>
      </c>
      <c r="B2" s="172"/>
      <c r="C2" s="172"/>
      <c r="E2" s="172"/>
      <c r="F2" s="172"/>
      <c r="G2" s="172"/>
      <c r="H2" s="172" t="s">
        <v>0</v>
      </c>
      <c r="I2" s="173" t="s">
        <v>271</v>
      </c>
      <c r="J2" s="50"/>
      <c r="M2" s="13"/>
      <c r="N2" s="13"/>
      <c r="P2" s="13"/>
      <c r="Q2" s="13"/>
      <c r="R2" s="13"/>
      <c r="S2" s="14"/>
      <c r="T2" s="9"/>
    </row>
    <row r="3" spans="1:22" ht="15.75" x14ac:dyDescent="0.25">
      <c r="A3" s="172"/>
      <c r="B3" s="172"/>
      <c r="C3" s="172"/>
      <c r="E3" s="172"/>
      <c r="F3" s="172"/>
      <c r="G3" s="172"/>
      <c r="H3" s="172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2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2" ht="25.5" customHeight="1" x14ac:dyDescent="0.2">
      <c r="A5" s="197" t="s">
        <v>143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07"/>
      <c r="S5" s="181"/>
    </row>
    <row r="6" spans="1:22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199" t="s">
        <v>275</v>
      </c>
      <c r="F6" s="202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05" t="s">
        <v>12</v>
      </c>
    </row>
    <row r="7" spans="1:22" ht="58.7" customHeight="1" x14ac:dyDescent="0.2">
      <c r="A7" s="201"/>
      <c r="B7" s="201"/>
      <c r="C7" s="202"/>
      <c r="D7" s="202"/>
      <c r="E7" s="200"/>
      <c r="F7" s="202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05"/>
    </row>
    <row r="8" spans="1:22" s="56" customFormat="1" ht="25.5" customHeight="1" x14ac:dyDescent="0.3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SUM(L9:L12)</f>
        <v>151611</v>
      </c>
      <c r="M8" s="54"/>
      <c r="N8" s="54">
        <f>SUM(N9:N12)</f>
        <v>3910</v>
      </c>
      <c r="O8" s="54">
        <f>SUM(O9:O12)</f>
        <v>31249</v>
      </c>
      <c r="P8" s="54">
        <f>SUM(P9:P12)</f>
        <v>0</v>
      </c>
      <c r="Q8" s="54">
        <f>SUM(Q9:Q12)</f>
        <v>31249</v>
      </c>
      <c r="R8" s="54">
        <f>SUM(R9:R12)</f>
        <v>116452</v>
      </c>
      <c r="S8" s="54"/>
      <c r="T8" s="54"/>
    </row>
    <row r="9" spans="1:22" ht="50.25" customHeight="1" x14ac:dyDescent="0.2">
      <c r="A9" s="16">
        <v>1</v>
      </c>
      <c r="B9" s="16" t="s">
        <v>14</v>
      </c>
      <c r="C9" s="16">
        <v>3315</v>
      </c>
      <c r="D9" s="16">
        <v>6121</v>
      </c>
      <c r="E9" s="16">
        <v>61</v>
      </c>
      <c r="F9" s="16">
        <v>13</v>
      </c>
      <c r="G9" s="17">
        <v>60003100989</v>
      </c>
      <c r="H9" s="100" t="s">
        <v>156</v>
      </c>
      <c r="I9" s="121" t="s">
        <v>224</v>
      </c>
      <c r="J9" s="16"/>
      <c r="K9" s="16" t="s">
        <v>19</v>
      </c>
      <c r="L9" s="37">
        <v>5205</v>
      </c>
      <c r="M9" s="101">
        <v>2018</v>
      </c>
      <c r="N9" s="35">
        <v>356</v>
      </c>
      <c r="O9" s="36">
        <f t="shared" ref="O9:O11" si="0">P9+Q9</f>
        <v>4849</v>
      </c>
      <c r="P9" s="35">
        <v>0</v>
      </c>
      <c r="Q9" s="37">
        <v>4849</v>
      </c>
      <c r="R9" s="37">
        <f>L9-N9-O9</f>
        <v>0</v>
      </c>
      <c r="S9" s="41"/>
      <c r="U9" s="10" t="s">
        <v>204</v>
      </c>
    </row>
    <row r="10" spans="1:22" ht="72" customHeight="1" x14ac:dyDescent="0.2">
      <c r="A10" s="16">
        <v>2</v>
      </c>
      <c r="B10" s="16" t="s">
        <v>14</v>
      </c>
      <c r="C10" s="16">
        <v>3315</v>
      </c>
      <c r="D10" s="16">
        <v>6121</v>
      </c>
      <c r="E10" s="16">
        <v>61</v>
      </c>
      <c r="F10" s="16">
        <v>13</v>
      </c>
      <c r="G10" s="17">
        <v>60003101075</v>
      </c>
      <c r="H10" s="18" t="s">
        <v>131</v>
      </c>
      <c r="I10" s="39" t="s">
        <v>266</v>
      </c>
      <c r="J10" s="16" t="s">
        <v>33</v>
      </c>
      <c r="K10" s="16" t="s">
        <v>19</v>
      </c>
      <c r="L10" s="37">
        <v>49000</v>
      </c>
      <c r="M10" s="101" t="s">
        <v>132</v>
      </c>
      <c r="N10" s="35">
        <v>3000</v>
      </c>
      <c r="O10" s="36">
        <f t="shared" si="0"/>
        <v>25000</v>
      </c>
      <c r="P10" s="35">
        <v>0</v>
      </c>
      <c r="Q10" s="37">
        <v>25000</v>
      </c>
      <c r="R10" s="37">
        <f>L10-N10-O10</f>
        <v>21000</v>
      </c>
      <c r="S10" s="61"/>
      <c r="T10" s="10" t="s">
        <v>133</v>
      </c>
      <c r="U10" s="10" t="s">
        <v>133</v>
      </c>
    </row>
    <row r="11" spans="1:22" ht="106.5" customHeight="1" x14ac:dyDescent="0.2">
      <c r="A11" s="16">
        <v>3</v>
      </c>
      <c r="B11" s="16" t="s">
        <v>51</v>
      </c>
      <c r="C11" s="16">
        <v>3315</v>
      </c>
      <c r="D11" s="16">
        <v>6121</v>
      </c>
      <c r="E11" s="16">
        <v>61</v>
      </c>
      <c r="F11" s="16">
        <v>13</v>
      </c>
      <c r="G11" s="17">
        <v>60003101232</v>
      </c>
      <c r="H11" s="100" t="s">
        <v>157</v>
      </c>
      <c r="I11" s="174" t="s">
        <v>225</v>
      </c>
      <c r="J11" s="16"/>
      <c r="K11" s="16" t="s">
        <v>19</v>
      </c>
      <c r="L11" s="37">
        <v>8706</v>
      </c>
      <c r="M11" s="101">
        <v>2018</v>
      </c>
      <c r="N11" s="35">
        <v>106</v>
      </c>
      <c r="O11" s="36">
        <f t="shared" si="0"/>
        <v>400</v>
      </c>
      <c r="P11" s="35">
        <v>0</v>
      </c>
      <c r="Q11" s="37">
        <v>400</v>
      </c>
      <c r="R11" s="37">
        <f t="shared" ref="R11" si="1">L11-N11-O11</f>
        <v>8200</v>
      </c>
      <c r="S11" s="61"/>
      <c r="U11" s="10" t="s">
        <v>205</v>
      </c>
    </row>
    <row r="12" spans="1:22" ht="72" customHeight="1" x14ac:dyDescent="0.2">
      <c r="A12" s="16">
        <v>4</v>
      </c>
      <c r="B12" s="16" t="s">
        <v>15</v>
      </c>
      <c r="C12" s="16">
        <v>3314</v>
      </c>
      <c r="D12" s="16">
        <v>6121</v>
      </c>
      <c r="E12" s="16">
        <v>61</v>
      </c>
      <c r="F12" s="16">
        <v>13</v>
      </c>
      <c r="G12" s="17">
        <v>60003101168</v>
      </c>
      <c r="H12" s="100" t="s">
        <v>158</v>
      </c>
      <c r="I12" s="125" t="s">
        <v>228</v>
      </c>
      <c r="J12" s="16"/>
      <c r="K12" s="16" t="s">
        <v>33</v>
      </c>
      <c r="L12" s="37">
        <v>88700</v>
      </c>
      <c r="M12" s="101" t="s">
        <v>203</v>
      </c>
      <c r="N12" s="35">
        <v>448</v>
      </c>
      <c r="O12" s="36">
        <f>P12+Q12</f>
        <v>1000</v>
      </c>
      <c r="P12" s="35">
        <v>0</v>
      </c>
      <c r="Q12" s="37">
        <v>1000</v>
      </c>
      <c r="R12" s="37">
        <f>L12-N12-O12</f>
        <v>87252</v>
      </c>
      <c r="S12" s="61"/>
      <c r="U12" s="10" t="s">
        <v>133</v>
      </c>
    </row>
    <row r="13" spans="1:22" s="56" customFormat="1" ht="23.25" customHeight="1" x14ac:dyDescent="0.3">
      <c r="A13" s="102" t="s">
        <v>24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54">
        <f>SUM(L14:L15)</f>
        <v>55000</v>
      </c>
      <c r="M13" s="54"/>
      <c r="N13" s="54">
        <f>SUM(N14:N15)</f>
        <v>1358</v>
      </c>
      <c r="O13" s="54">
        <f>SUM(O14:O15)</f>
        <v>10350</v>
      </c>
      <c r="P13" s="54">
        <f>SUM(P14:P15)</f>
        <v>0</v>
      </c>
      <c r="Q13" s="54">
        <f>SUM(Q14:Q15)</f>
        <v>10350</v>
      </c>
      <c r="R13" s="54">
        <f>SUM(R14:R15)</f>
        <v>43292</v>
      </c>
      <c r="S13" s="55"/>
    </row>
    <row r="14" spans="1:22" s="60" customFormat="1" ht="72" customHeight="1" x14ac:dyDescent="0.2">
      <c r="A14" s="16">
        <v>1</v>
      </c>
      <c r="B14" s="16" t="s">
        <v>15</v>
      </c>
      <c r="C14" s="16">
        <v>3315</v>
      </c>
      <c r="D14" s="16">
        <v>5171</v>
      </c>
      <c r="E14" s="16">
        <v>51</v>
      </c>
      <c r="F14" s="16">
        <v>13</v>
      </c>
      <c r="G14" s="58">
        <v>60003101079</v>
      </c>
      <c r="H14" s="18" t="s">
        <v>16</v>
      </c>
      <c r="I14" s="39" t="s">
        <v>17</v>
      </c>
      <c r="J14" s="16" t="s">
        <v>18</v>
      </c>
      <c r="K14" s="16" t="s">
        <v>19</v>
      </c>
      <c r="L14" s="37">
        <v>25000</v>
      </c>
      <c r="M14" s="101" t="s">
        <v>132</v>
      </c>
      <c r="N14" s="35">
        <v>476</v>
      </c>
      <c r="O14" s="36">
        <f t="shared" ref="O14" si="2">P14+Q14</f>
        <v>10000</v>
      </c>
      <c r="P14" s="35">
        <v>0</v>
      </c>
      <c r="Q14" s="37">
        <v>10000</v>
      </c>
      <c r="R14" s="37">
        <f t="shared" ref="R14" si="3">L14-N14-O14</f>
        <v>14524</v>
      </c>
      <c r="S14" s="57" t="s">
        <v>29</v>
      </c>
      <c r="U14" s="60" t="s">
        <v>210</v>
      </c>
    </row>
    <row r="15" spans="1:22" ht="51" x14ac:dyDescent="0.25">
      <c r="A15" s="16">
        <v>2</v>
      </c>
      <c r="B15" s="16" t="s">
        <v>15</v>
      </c>
      <c r="C15" s="16" t="s">
        <v>160</v>
      </c>
      <c r="D15" s="16">
        <v>5171</v>
      </c>
      <c r="E15" s="16">
        <v>51</v>
      </c>
      <c r="F15" s="16">
        <v>13</v>
      </c>
      <c r="G15" s="17">
        <v>60003101189</v>
      </c>
      <c r="H15" s="18" t="s">
        <v>159</v>
      </c>
      <c r="I15" s="175" t="s">
        <v>226</v>
      </c>
      <c r="J15" s="16"/>
      <c r="K15" s="16" t="s">
        <v>262</v>
      </c>
      <c r="L15" s="37">
        <v>30000</v>
      </c>
      <c r="M15" s="101" t="s">
        <v>200</v>
      </c>
      <c r="N15" s="35">
        <v>882</v>
      </c>
      <c r="O15" s="36">
        <f t="shared" ref="O15" si="4">P15+Q15</f>
        <v>350</v>
      </c>
      <c r="P15" s="35">
        <v>0</v>
      </c>
      <c r="Q15" s="37">
        <v>350</v>
      </c>
      <c r="R15" s="37">
        <f t="shared" ref="R15" si="5">L15-N15-O15</f>
        <v>28768</v>
      </c>
      <c r="S15" s="61" t="s">
        <v>300</v>
      </c>
      <c r="U15" s="10" t="s">
        <v>133</v>
      </c>
      <c r="V15" s="137"/>
    </row>
    <row r="16" spans="1:22" ht="35.25" customHeight="1" x14ac:dyDescent="0.2">
      <c r="A16" s="104" t="s">
        <v>26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42">
        <f>+L13+L8</f>
        <v>206611</v>
      </c>
      <c r="M16" s="42"/>
      <c r="N16" s="42">
        <f>+N13+N8</f>
        <v>5268</v>
      </c>
      <c r="O16" s="42">
        <f>+O13+O8</f>
        <v>41599</v>
      </c>
      <c r="P16" s="42">
        <f>+P13+P8</f>
        <v>0</v>
      </c>
      <c r="Q16" s="42">
        <f>+Q13+Q8</f>
        <v>41599</v>
      </c>
      <c r="R16" s="42">
        <f>+R13+R8</f>
        <v>159744</v>
      </c>
      <c r="S16" s="34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22"/>
      <c r="I17" s="5"/>
      <c r="J17" s="23"/>
      <c r="K17" s="19"/>
      <c r="L17" s="20"/>
      <c r="M17" s="21"/>
      <c r="N17" s="21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24"/>
      <c r="K18" s="25"/>
      <c r="L18" s="26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24"/>
      <c r="K19" s="25"/>
      <c r="L19" s="26"/>
      <c r="S19" s="15"/>
      <c r="T19" s="10"/>
    </row>
    <row r="20" spans="1:20" s="48" customFormat="1" ht="15" x14ac:dyDescent="0.2">
      <c r="A20" s="32"/>
      <c r="B20" s="32"/>
      <c r="C20" s="44"/>
      <c r="D20" s="32"/>
      <c r="E20" s="32"/>
      <c r="F20" s="32"/>
      <c r="G20" s="32"/>
      <c r="H20" s="32"/>
      <c r="I20" s="32"/>
      <c r="J20" s="45"/>
      <c r="K20" s="46"/>
      <c r="L20" s="47"/>
      <c r="S20" s="49"/>
      <c r="T20" s="31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5"/>
      <c r="L43" s="26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5"/>
      <c r="L44" s="26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5"/>
      <c r="L45" s="26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5"/>
      <c r="L46" s="26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5"/>
      <c r="L47" s="26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5"/>
      <c r="L48" s="26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6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L99" s="26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26"/>
      <c r="S100" s="15"/>
      <c r="T100" s="10"/>
    </row>
  </sheetData>
  <mergeCells count="18">
    <mergeCell ref="S6:S7"/>
    <mergeCell ref="J6:J7"/>
    <mergeCell ref="K6:K7"/>
    <mergeCell ref="L6:L7"/>
    <mergeCell ref="M6:M7"/>
    <mergeCell ref="N6:N7"/>
    <mergeCell ref="O6:Q6"/>
    <mergeCell ref="E6:E7"/>
    <mergeCell ref="A5:R5"/>
    <mergeCell ref="A6:A7"/>
    <mergeCell ref="B6:B7"/>
    <mergeCell ref="G6:G7"/>
    <mergeCell ref="R6:R7"/>
    <mergeCell ref="C6:C7"/>
    <mergeCell ref="D6:D7"/>
    <mergeCell ref="F6:F7"/>
    <mergeCell ref="H6:H7"/>
    <mergeCell ref="I6:I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06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94"/>
  <sheetViews>
    <sheetView showGridLines="0" view="pageBreakPreview" zoomScale="80" zoomScaleNormal="70" zoomScaleSheetLayoutView="80" workbookViewId="0">
      <selection activeCell="M10" sqref="M10"/>
    </sheetView>
  </sheetViews>
  <sheetFormatPr defaultColWidth="9.140625" defaultRowHeight="12.75" x14ac:dyDescent="0.2"/>
  <cols>
    <col min="1" max="1" width="5.42578125" style="10" customWidth="1"/>
    <col min="2" max="2" width="5.7109375" style="10" hidden="1" customWidth="1"/>
    <col min="3" max="3" width="7.7109375" style="10" hidden="1" customWidth="1"/>
    <col min="4" max="4" width="5.5703125" style="10" hidden="1" customWidth="1"/>
    <col min="5" max="5" width="6.5703125" style="10" customWidth="1"/>
    <col min="6" max="6" width="5.5703125" style="10" hidden="1" customWidth="1"/>
    <col min="7" max="7" width="16" style="10" hidden="1" customWidth="1"/>
    <col min="8" max="8" width="50.7109375" style="10" customWidth="1"/>
    <col min="9" max="9" width="60.4257812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7.85546875" style="15" hidden="1" customWidth="1"/>
    <col min="20" max="20" width="9.140625" style="10" hidden="1" customWidth="1"/>
    <col min="21" max="21" width="0" style="10" hidden="1" customWidth="1"/>
    <col min="22" max="16384" width="9.140625" style="10"/>
  </cols>
  <sheetData>
    <row r="1" spans="1:21" ht="18" x14ac:dyDescent="0.25">
      <c r="A1" s="171" t="s">
        <v>319</v>
      </c>
      <c r="B1" s="171"/>
      <c r="C1" s="171"/>
      <c r="D1" s="171"/>
      <c r="E1" s="171"/>
      <c r="F1" s="171"/>
      <c r="G1" s="171"/>
      <c r="H1" s="171"/>
      <c r="I1" s="4"/>
      <c r="J1" s="2"/>
      <c r="M1" s="7"/>
      <c r="N1" s="7"/>
      <c r="P1" s="7"/>
      <c r="Q1" s="7"/>
      <c r="R1" s="7"/>
      <c r="S1" s="8"/>
      <c r="T1" s="9"/>
    </row>
    <row r="2" spans="1:21" ht="15.75" x14ac:dyDescent="0.25">
      <c r="A2" s="172" t="s">
        <v>279</v>
      </c>
      <c r="B2" s="172"/>
      <c r="C2" s="172"/>
      <c r="E2" s="172"/>
      <c r="F2" s="172"/>
      <c r="G2" s="172"/>
      <c r="H2" s="172" t="s">
        <v>313</v>
      </c>
      <c r="I2" s="173" t="s">
        <v>314</v>
      </c>
      <c r="J2" s="50"/>
      <c r="M2" s="13"/>
      <c r="N2" s="13"/>
      <c r="P2" s="13"/>
      <c r="Q2" s="13"/>
      <c r="R2" s="13"/>
      <c r="S2" s="14"/>
      <c r="T2" s="9"/>
    </row>
    <row r="3" spans="1:21" ht="15.75" x14ac:dyDescent="0.25">
      <c r="A3" s="172"/>
      <c r="B3" s="172"/>
      <c r="C3" s="172"/>
      <c r="E3" s="172"/>
      <c r="F3" s="172"/>
      <c r="G3" s="172"/>
      <c r="H3" s="172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1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1" ht="25.5" customHeight="1" x14ac:dyDescent="0.2">
      <c r="A5" s="197" t="s">
        <v>315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07"/>
      <c r="S5" s="181"/>
    </row>
    <row r="6" spans="1:21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199" t="s">
        <v>275</v>
      </c>
      <c r="F6" s="202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05" t="s">
        <v>12</v>
      </c>
    </row>
    <row r="7" spans="1:21" ht="58.7" customHeight="1" x14ac:dyDescent="0.2">
      <c r="A7" s="201"/>
      <c r="B7" s="201"/>
      <c r="C7" s="202"/>
      <c r="D7" s="202"/>
      <c r="E7" s="200"/>
      <c r="F7" s="202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05"/>
    </row>
    <row r="8" spans="1:21" s="56" customFormat="1" ht="25.5" customHeight="1" x14ac:dyDescent="0.3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SUM(L9)</f>
        <v>1180</v>
      </c>
      <c r="M8" s="54"/>
      <c r="N8" s="54">
        <f t="shared" ref="N8:R8" si="0">SUM(N9)</f>
        <v>150</v>
      </c>
      <c r="O8" s="54">
        <f t="shared" si="0"/>
        <v>1030</v>
      </c>
      <c r="P8" s="54">
        <f t="shared" si="0"/>
        <v>0</v>
      </c>
      <c r="Q8" s="54">
        <f t="shared" si="0"/>
        <v>1030</v>
      </c>
      <c r="R8" s="54">
        <f t="shared" si="0"/>
        <v>0</v>
      </c>
      <c r="S8" s="54"/>
      <c r="T8" s="54"/>
    </row>
    <row r="9" spans="1:21" ht="72" customHeight="1" x14ac:dyDescent="0.2">
      <c r="A9" s="16">
        <v>1</v>
      </c>
      <c r="B9" s="16" t="s">
        <v>15</v>
      </c>
      <c r="C9" s="16">
        <v>3315</v>
      </c>
      <c r="D9" s="16">
        <v>6351</v>
      </c>
      <c r="E9" s="16">
        <v>63</v>
      </c>
      <c r="F9" s="16">
        <v>13</v>
      </c>
      <c r="G9" s="17">
        <v>66013001602</v>
      </c>
      <c r="H9" s="100" t="s">
        <v>316</v>
      </c>
      <c r="I9" s="39" t="s">
        <v>317</v>
      </c>
      <c r="J9" s="16"/>
      <c r="K9" s="16" t="s">
        <v>19</v>
      </c>
      <c r="L9" s="37">
        <v>1180</v>
      </c>
      <c r="M9" s="101" t="s">
        <v>122</v>
      </c>
      <c r="N9" s="35">
        <v>150</v>
      </c>
      <c r="O9" s="36">
        <f>P9+Q9</f>
        <v>1030</v>
      </c>
      <c r="P9" s="35">
        <v>0</v>
      </c>
      <c r="Q9" s="37">
        <v>1030</v>
      </c>
      <c r="R9" s="37">
        <f>L9-N9-O9</f>
        <v>0</v>
      </c>
      <c r="S9" s="61"/>
      <c r="U9" s="10" t="s">
        <v>133</v>
      </c>
    </row>
    <row r="10" spans="1:21" ht="35.25" customHeight="1" x14ac:dyDescent="0.2">
      <c r="A10" s="104" t="s">
        <v>318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42">
        <f>L8</f>
        <v>1180</v>
      </c>
      <c r="M10" s="42"/>
      <c r="N10" s="42">
        <f t="shared" ref="N10:R10" si="1">N8</f>
        <v>150</v>
      </c>
      <c r="O10" s="42">
        <f t="shared" si="1"/>
        <v>1030</v>
      </c>
      <c r="P10" s="42">
        <f t="shared" si="1"/>
        <v>0</v>
      </c>
      <c r="Q10" s="42">
        <f t="shared" si="1"/>
        <v>1030</v>
      </c>
      <c r="R10" s="43">
        <f t="shared" si="1"/>
        <v>0</v>
      </c>
      <c r="S10" s="34"/>
    </row>
    <row r="11" spans="1:21" s="6" customFormat="1" x14ac:dyDescent="0.2">
      <c r="A11" s="5"/>
      <c r="B11" s="5"/>
      <c r="C11" s="5"/>
      <c r="D11" s="5"/>
      <c r="E11" s="5"/>
      <c r="F11" s="5"/>
      <c r="G11" s="5"/>
      <c r="H11" s="22"/>
      <c r="I11" s="5"/>
      <c r="J11" s="23"/>
      <c r="K11" s="19"/>
      <c r="L11" s="20"/>
      <c r="M11" s="21"/>
      <c r="N11" s="21"/>
      <c r="S11" s="15"/>
      <c r="T11" s="10"/>
    </row>
    <row r="12" spans="1:21" s="6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24"/>
      <c r="K12" s="25"/>
      <c r="L12" s="26"/>
      <c r="S12" s="15"/>
      <c r="T12" s="10"/>
    </row>
    <row r="13" spans="1:21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24"/>
      <c r="K13" s="25"/>
      <c r="L13" s="26"/>
      <c r="S13" s="15"/>
      <c r="T13" s="10"/>
    </row>
    <row r="14" spans="1:21" s="48" customFormat="1" ht="15" x14ac:dyDescent="0.2">
      <c r="A14" s="32"/>
      <c r="B14" s="32"/>
      <c r="C14" s="44"/>
      <c r="D14" s="32"/>
      <c r="E14" s="32"/>
      <c r="F14" s="32"/>
      <c r="G14" s="32"/>
      <c r="H14" s="32"/>
      <c r="I14" s="32"/>
      <c r="J14" s="45"/>
      <c r="K14" s="46"/>
      <c r="L14" s="47"/>
      <c r="S14" s="49"/>
      <c r="T14" s="31"/>
    </row>
    <row r="15" spans="1:21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10"/>
      <c r="K15" s="25"/>
      <c r="L15" s="26"/>
      <c r="S15" s="15"/>
      <c r="T15" s="10"/>
    </row>
    <row r="16" spans="1:21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0"/>
      <c r="K16" s="25"/>
      <c r="L16" s="26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0"/>
      <c r="K17" s="25"/>
      <c r="L17" s="26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L18" s="26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L42" s="26"/>
      <c r="S42" s="15"/>
      <c r="T42" s="10"/>
    </row>
    <row r="43" spans="1:20" s="6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26"/>
      <c r="S43" s="15"/>
      <c r="T43" s="10"/>
    </row>
    <row r="44" spans="1:20" s="6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26"/>
      <c r="S44" s="15"/>
      <c r="T44" s="10"/>
    </row>
    <row r="45" spans="1:20" s="6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26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26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26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26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07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8"/>
  <sheetViews>
    <sheetView showGridLines="0" view="pageBreakPreview" zoomScale="80" zoomScaleNormal="80" zoomScaleSheetLayoutView="80" workbookViewId="0">
      <pane ySplit="7" topLeftCell="A8" activePane="bottomLeft" state="frozenSplit"/>
      <selection activeCell="M10" sqref="M10"/>
      <selection pane="bottomLeft" activeCell="AA9" sqref="AA9"/>
    </sheetView>
  </sheetViews>
  <sheetFormatPr defaultColWidth="9.140625" defaultRowHeight="12.75" outlineLevelCol="1" x14ac:dyDescent="0.2"/>
  <cols>
    <col min="1" max="1" width="5.42578125" style="10" customWidth="1"/>
    <col min="2" max="2" width="5.7109375" style="10" hidden="1" customWidth="1"/>
    <col min="3" max="3" width="7.7109375" style="10" hidden="1" customWidth="1" outlineLevel="1"/>
    <col min="4" max="4" width="5.5703125" style="10" hidden="1" customWidth="1" outlineLevel="1"/>
    <col min="5" max="5" width="6.85546875" style="10" customWidth="1" outlineLevel="1"/>
    <col min="6" max="6" width="5.5703125" style="10" hidden="1" customWidth="1" outlineLevel="1"/>
    <col min="7" max="7" width="16" style="10" hidden="1" customWidth="1" outlineLevel="1"/>
    <col min="8" max="8" width="50.7109375" style="10" customWidth="1" collapsed="1"/>
    <col min="9" max="9" width="60.42578125" style="10" customWidth="1"/>
    <col min="10" max="10" width="7.140625" style="10" customWidth="1"/>
    <col min="11" max="11" width="14.7109375" style="5" customWidth="1"/>
    <col min="12" max="12" width="17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38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71" t="s">
        <v>284</v>
      </c>
      <c r="B1" s="171"/>
      <c r="C1" s="171"/>
      <c r="D1" s="171"/>
      <c r="E1" s="171"/>
      <c r="F1" s="171"/>
      <c r="G1" s="171"/>
      <c r="H1" s="171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72" t="s">
        <v>279</v>
      </c>
      <c r="B2" s="172"/>
      <c r="C2" s="172"/>
      <c r="E2" s="172"/>
      <c r="F2" s="172"/>
      <c r="G2" s="172"/>
      <c r="H2" s="172" t="s">
        <v>0</v>
      </c>
      <c r="I2" s="173" t="s">
        <v>271</v>
      </c>
      <c r="J2" s="50"/>
      <c r="M2" s="13"/>
      <c r="N2" s="13"/>
      <c r="P2" s="13"/>
      <c r="Q2" s="13"/>
      <c r="R2" s="13"/>
      <c r="S2" s="14"/>
      <c r="T2" s="9"/>
    </row>
    <row r="3" spans="1:20" ht="15.75" x14ac:dyDescent="0.25">
      <c r="A3" s="172"/>
      <c r="B3" s="172"/>
      <c r="C3" s="172"/>
      <c r="E3" s="172"/>
      <c r="F3" s="172"/>
      <c r="G3" s="172"/>
      <c r="H3" s="172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0" ht="25.5" customHeight="1" x14ac:dyDescent="0.2">
      <c r="A5" s="197" t="s">
        <v>281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07"/>
      <c r="S5" s="33"/>
    </row>
    <row r="6" spans="1:20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199" t="s">
        <v>275</v>
      </c>
      <c r="F6" s="202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08" t="s">
        <v>12</v>
      </c>
    </row>
    <row r="7" spans="1:20" ht="58.7" customHeight="1" x14ac:dyDescent="0.2">
      <c r="A7" s="201"/>
      <c r="B7" s="201"/>
      <c r="C7" s="202"/>
      <c r="D7" s="202"/>
      <c r="E7" s="200"/>
      <c r="F7" s="202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298</v>
      </c>
      <c r="Q7" s="155" t="s">
        <v>13</v>
      </c>
      <c r="R7" s="205"/>
      <c r="S7" s="208"/>
    </row>
    <row r="8" spans="1:20" s="56" customFormat="1" ht="25.5" customHeight="1" x14ac:dyDescent="0.3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SUM(L9:L14)</f>
        <v>104477</v>
      </c>
      <c r="M8" s="54"/>
      <c r="N8" s="54">
        <f t="shared" ref="N8:R8" si="0">SUM(N9:N14)</f>
        <v>9597</v>
      </c>
      <c r="O8" s="54">
        <f t="shared" si="0"/>
        <v>66320</v>
      </c>
      <c r="P8" s="54">
        <f t="shared" si="0"/>
        <v>0</v>
      </c>
      <c r="Q8" s="54">
        <f t="shared" si="0"/>
        <v>66320</v>
      </c>
      <c r="R8" s="54">
        <f t="shared" si="0"/>
        <v>28560</v>
      </c>
      <c r="S8" s="54">
        <f t="shared" ref="S8" si="1">SUM(S9:S12)</f>
        <v>0</v>
      </c>
    </row>
    <row r="9" spans="1:20" s="56" customFormat="1" ht="31.5" x14ac:dyDescent="0.3">
      <c r="A9" s="16">
        <v>1</v>
      </c>
      <c r="B9" s="16" t="s">
        <v>15</v>
      </c>
      <c r="C9" s="16" t="s">
        <v>166</v>
      </c>
      <c r="D9" s="16">
        <v>6121</v>
      </c>
      <c r="E9" s="16">
        <v>61</v>
      </c>
      <c r="F9" s="16">
        <v>14</v>
      </c>
      <c r="G9" s="58">
        <v>60005100299</v>
      </c>
      <c r="H9" s="18" t="s">
        <v>287</v>
      </c>
      <c r="I9" s="39" t="s">
        <v>288</v>
      </c>
      <c r="J9" s="16"/>
      <c r="K9" s="16" t="s">
        <v>19</v>
      </c>
      <c r="L9" s="37">
        <v>2804</v>
      </c>
      <c r="M9" s="59">
        <v>2018</v>
      </c>
      <c r="N9" s="35">
        <v>304</v>
      </c>
      <c r="O9" s="36">
        <f t="shared" ref="O9" si="2">P9+Q9</f>
        <v>2500</v>
      </c>
      <c r="P9" s="35">
        <v>0</v>
      </c>
      <c r="Q9" s="37">
        <v>2500</v>
      </c>
      <c r="R9" s="37">
        <f t="shared" ref="R9" si="3">L9-N9-O9</f>
        <v>0</v>
      </c>
      <c r="S9" s="55"/>
    </row>
    <row r="10" spans="1:20" ht="31.5" x14ac:dyDescent="0.2">
      <c r="A10" s="16">
        <v>2</v>
      </c>
      <c r="B10" s="16" t="s">
        <v>15</v>
      </c>
      <c r="C10" s="16" t="s">
        <v>166</v>
      </c>
      <c r="D10" s="16">
        <v>6121</v>
      </c>
      <c r="E10" s="16">
        <v>61</v>
      </c>
      <c r="F10" s="16">
        <v>14</v>
      </c>
      <c r="G10" s="17">
        <v>60005100651</v>
      </c>
      <c r="H10" s="18" t="s">
        <v>167</v>
      </c>
      <c r="I10" s="39" t="s">
        <v>236</v>
      </c>
      <c r="J10" s="16"/>
      <c r="K10" s="16" t="s">
        <v>19</v>
      </c>
      <c r="L10" s="37">
        <v>3184</v>
      </c>
      <c r="M10" s="59">
        <v>2018</v>
      </c>
      <c r="N10" s="35">
        <v>264</v>
      </c>
      <c r="O10" s="36">
        <f t="shared" ref="O10:O13" si="4">P10+Q10</f>
        <v>2920</v>
      </c>
      <c r="P10" s="35">
        <v>0</v>
      </c>
      <c r="Q10" s="37">
        <v>2920</v>
      </c>
      <c r="R10" s="37">
        <f t="shared" ref="R10:R13" si="5">L10-N10-O10</f>
        <v>0</v>
      </c>
      <c r="S10" s="38"/>
      <c r="T10" s="10" t="s">
        <v>206</v>
      </c>
    </row>
    <row r="11" spans="1:20" ht="31.5" x14ac:dyDescent="0.2">
      <c r="A11" s="16">
        <v>3</v>
      </c>
      <c r="B11" s="91" t="s">
        <v>51</v>
      </c>
      <c r="C11" s="27">
        <v>3533</v>
      </c>
      <c r="D11" s="27">
        <v>6121</v>
      </c>
      <c r="E11" s="27">
        <v>61</v>
      </c>
      <c r="F11" s="27">
        <v>14</v>
      </c>
      <c r="G11" s="27">
        <v>60005101125</v>
      </c>
      <c r="H11" s="30" t="s">
        <v>136</v>
      </c>
      <c r="I11" s="28" t="s">
        <v>134</v>
      </c>
      <c r="J11" s="29" t="s">
        <v>21</v>
      </c>
      <c r="K11" s="29" t="s">
        <v>19</v>
      </c>
      <c r="L11" s="37">
        <v>3523</v>
      </c>
      <c r="M11" s="59">
        <v>2018</v>
      </c>
      <c r="N11" s="35">
        <v>203</v>
      </c>
      <c r="O11" s="36">
        <f t="shared" si="4"/>
        <v>3320</v>
      </c>
      <c r="P11" s="35">
        <v>0</v>
      </c>
      <c r="Q11" s="37">
        <v>3320</v>
      </c>
      <c r="R11" s="37">
        <f t="shared" si="5"/>
        <v>0</v>
      </c>
      <c r="S11" s="41"/>
      <c r="T11" s="10" t="s">
        <v>207</v>
      </c>
    </row>
    <row r="12" spans="1:20" ht="76.5" x14ac:dyDescent="0.2">
      <c r="A12" s="16">
        <v>4</v>
      </c>
      <c r="B12" s="91" t="s">
        <v>15</v>
      </c>
      <c r="C12" s="27" t="s">
        <v>166</v>
      </c>
      <c r="D12" s="27">
        <v>6121</v>
      </c>
      <c r="E12" s="27">
        <v>61</v>
      </c>
      <c r="F12" s="27">
        <v>14</v>
      </c>
      <c r="G12" s="27">
        <v>60005101231</v>
      </c>
      <c r="H12" s="30" t="s">
        <v>168</v>
      </c>
      <c r="I12" s="124" t="s">
        <v>227</v>
      </c>
      <c r="J12" s="29"/>
      <c r="K12" s="29" t="s">
        <v>19</v>
      </c>
      <c r="L12" s="37">
        <v>55966</v>
      </c>
      <c r="M12" s="59" t="s">
        <v>22</v>
      </c>
      <c r="N12" s="35">
        <v>7886</v>
      </c>
      <c r="O12" s="36">
        <f t="shared" si="4"/>
        <v>43080</v>
      </c>
      <c r="P12" s="35">
        <v>0</v>
      </c>
      <c r="Q12" s="37">
        <v>43080</v>
      </c>
      <c r="R12" s="37">
        <f t="shared" si="5"/>
        <v>5000</v>
      </c>
      <c r="S12" s="41"/>
    </row>
    <row r="13" spans="1:20" ht="31.5" x14ac:dyDescent="0.2">
      <c r="A13" s="16">
        <v>5</v>
      </c>
      <c r="B13" s="27" t="s">
        <v>14</v>
      </c>
      <c r="C13" s="27">
        <v>3522</v>
      </c>
      <c r="D13" s="27">
        <v>6121</v>
      </c>
      <c r="E13" s="27">
        <v>61</v>
      </c>
      <c r="F13" s="27">
        <v>14</v>
      </c>
      <c r="G13" s="27">
        <v>60005101249</v>
      </c>
      <c r="H13" s="30" t="s">
        <v>289</v>
      </c>
      <c r="I13" s="178" t="s">
        <v>290</v>
      </c>
      <c r="J13" s="29"/>
      <c r="K13" s="29" t="s">
        <v>19</v>
      </c>
      <c r="L13" s="37">
        <v>14000</v>
      </c>
      <c r="M13" s="59">
        <v>2018</v>
      </c>
      <c r="N13" s="35">
        <v>500</v>
      </c>
      <c r="O13" s="36">
        <f t="shared" si="4"/>
        <v>13500</v>
      </c>
      <c r="P13" s="35">
        <v>0</v>
      </c>
      <c r="Q13" s="37">
        <v>13500</v>
      </c>
      <c r="R13" s="37">
        <f t="shared" si="5"/>
        <v>0</v>
      </c>
      <c r="S13" s="41"/>
    </row>
    <row r="14" spans="1:20" s="60" customFormat="1" ht="38.25" x14ac:dyDescent="0.2">
      <c r="A14" s="16">
        <v>6</v>
      </c>
      <c r="B14" s="91" t="s">
        <v>15</v>
      </c>
      <c r="C14" s="91">
        <v>3529</v>
      </c>
      <c r="D14" s="91">
        <v>6121</v>
      </c>
      <c r="E14" s="91">
        <v>61</v>
      </c>
      <c r="F14" s="91">
        <v>14</v>
      </c>
      <c r="G14" s="91">
        <v>60005100669</v>
      </c>
      <c r="H14" s="30" t="s">
        <v>268</v>
      </c>
      <c r="I14" s="106" t="s">
        <v>282</v>
      </c>
      <c r="J14" s="92"/>
      <c r="K14" s="92" t="s">
        <v>267</v>
      </c>
      <c r="L14" s="37">
        <v>25000</v>
      </c>
      <c r="M14" s="59">
        <v>2019</v>
      </c>
      <c r="N14" s="35">
        <v>440</v>
      </c>
      <c r="O14" s="36">
        <f>P14+Q14</f>
        <v>1000</v>
      </c>
      <c r="P14" s="35">
        <v>0</v>
      </c>
      <c r="Q14" s="37">
        <v>1000</v>
      </c>
      <c r="R14" s="37">
        <f>L14-N14-O14</f>
        <v>23560</v>
      </c>
      <c r="S14" s="57"/>
      <c r="T14" s="95"/>
    </row>
    <row r="15" spans="1:20" ht="35.25" customHeight="1" x14ac:dyDescent="0.2">
      <c r="A15" s="104" t="s">
        <v>45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42">
        <f>+L8</f>
        <v>104477</v>
      </c>
      <c r="M15" s="42"/>
      <c r="N15" s="42">
        <f>+N8</f>
        <v>9597</v>
      </c>
      <c r="O15" s="42">
        <f>+O8</f>
        <v>66320</v>
      </c>
      <c r="P15" s="42">
        <f>+P8</f>
        <v>0</v>
      </c>
      <c r="Q15" s="42">
        <f>+Q8</f>
        <v>66320</v>
      </c>
      <c r="R15" s="42">
        <f>+R8</f>
        <v>28560</v>
      </c>
      <c r="S15" s="34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22"/>
      <c r="I16" s="5"/>
      <c r="J16" s="23"/>
      <c r="K16" s="19"/>
      <c r="L16" s="20"/>
      <c r="M16" s="21"/>
      <c r="N16" s="21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24"/>
      <c r="K17" s="25"/>
      <c r="L17" s="26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24"/>
      <c r="K18" s="25"/>
      <c r="L18" s="26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5"/>
      <c r="L43" s="26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5"/>
      <c r="L44" s="26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5"/>
      <c r="L45" s="26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5"/>
      <c r="L46" s="26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26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26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6"/>
      <c r="S98" s="15"/>
      <c r="T98" s="10"/>
    </row>
  </sheetData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H6:H7"/>
    <mergeCell ref="I6:I7"/>
    <mergeCell ref="J6:J7"/>
    <mergeCell ref="A6:A7"/>
    <mergeCell ref="B6:B7"/>
    <mergeCell ref="G6:G7"/>
    <mergeCell ref="C6:C7"/>
    <mergeCell ref="D6:D7"/>
    <mergeCell ref="F6:F7"/>
    <mergeCell ref="E6:E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108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97"/>
  <sheetViews>
    <sheetView showGridLines="0" view="pageBreakPreview" zoomScale="80" zoomScaleNormal="70" zoomScaleSheetLayoutView="80" workbookViewId="0">
      <pane ySplit="7" topLeftCell="A8" activePane="bottomLeft" state="frozenSplit"/>
      <selection activeCell="M10" sqref="M10"/>
      <selection pane="bottomLeft" activeCell="W10" sqref="W10"/>
    </sheetView>
  </sheetViews>
  <sheetFormatPr defaultColWidth="9.140625" defaultRowHeight="12.75" outlineLevelCol="1" x14ac:dyDescent="0.2"/>
  <cols>
    <col min="1" max="1" width="5.42578125" style="10" customWidth="1"/>
    <col min="2" max="2" width="5.7109375" style="10" hidden="1" customWidth="1"/>
    <col min="3" max="3" width="7.7109375" style="10" hidden="1" customWidth="1" outlineLevel="1"/>
    <col min="4" max="4" width="5.5703125" style="10" hidden="1" customWidth="1" outlineLevel="1"/>
    <col min="5" max="5" width="6.5703125" style="10" customWidth="1" outlineLevel="1"/>
    <col min="6" max="6" width="5.5703125" style="10" hidden="1" customWidth="1" outlineLevel="1"/>
    <col min="7" max="7" width="16" style="10" hidden="1" customWidth="1" outlineLevel="1"/>
    <col min="8" max="8" width="50.7109375" style="10" customWidth="1" collapsed="1"/>
    <col min="9" max="9" width="60.42578125" style="10" customWidth="1"/>
    <col min="10" max="10" width="9.42578125" style="10" customWidth="1"/>
    <col min="11" max="11" width="14.7109375" style="5" customWidth="1"/>
    <col min="12" max="12" width="15.8554687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1.7109375" style="15" hidden="1" customWidth="1"/>
    <col min="20" max="20" width="0" style="10" hidden="1" customWidth="1"/>
    <col min="21" max="16384" width="9.140625" style="10"/>
  </cols>
  <sheetData>
    <row r="1" spans="1:21" ht="18" x14ac:dyDescent="0.25">
      <c r="A1" s="171" t="s">
        <v>284</v>
      </c>
      <c r="B1" s="171"/>
      <c r="C1" s="171"/>
      <c r="D1" s="171"/>
      <c r="E1" s="171"/>
      <c r="F1" s="171"/>
      <c r="G1" s="171"/>
      <c r="H1" s="171"/>
      <c r="I1" s="4"/>
      <c r="J1" s="2"/>
      <c r="M1" s="7"/>
      <c r="N1" s="7"/>
      <c r="P1" s="7"/>
      <c r="Q1" s="7"/>
      <c r="R1" s="7"/>
      <c r="S1" s="8"/>
      <c r="T1" s="9"/>
    </row>
    <row r="2" spans="1:21" ht="15.75" x14ac:dyDescent="0.25">
      <c r="A2" s="172" t="s">
        <v>279</v>
      </c>
      <c r="B2" s="172"/>
      <c r="C2" s="172"/>
      <c r="E2" s="172"/>
      <c r="F2" s="172"/>
      <c r="G2" s="172"/>
      <c r="H2" s="172" t="s">
        <v>0</v>
      </c>
      <c r="I2" s="173" t="s">
        <v>271</v>
      </c>
      <c r="J2" s="50"/>
      <c r="M2" s="13"/>
      <c r="N2" s="13"/>
      <c r="P2" s="13"/>
      <c r="Q2" s="13"/>
      <c r="R2" s="13"/>
      <c r="S2" s="14"/>
      <c r="T2" s="9"/>
    </row>
    <row r="3" spans="1:21" ht="15.75" x14ac:dyDescent="0.25">
      <c r="A3" s="172"/>
      <c r="B3" s="172"/>
      <c r="C3" s="172"/>
      <c r="E3" s="172"/>
      <c r="F3" s="172"/>
      <c r="G3" s="172"/>
      <c r="H3" s="172" t="s">
        <v>30</v>
      </c>
      <c r="I3" s="52"/>
      <c r="J3" s="50"/>
      <c r="M3" s="13"/>
      <c r="N3" s="13"/>
      <c r="P3" s="13"/>
      <c r="Q3" s="13"/>
      <c r="R3" s="13"/>
      <c r="S3" s="14"/>
      <c r="T3" s="9"/>
    </row>
    <row r="4" spans="1:21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50" t="s">
        <v>102</v>
      </c>
      <c r="S4" s="14"/>
      <c r="T4" s="9"/>
    </row>
    <row r="5" spans="1:21" ht="25.5" customHeight="1" x14ac:dyDescent="0.2">
      <c r="A5" s="197" t="s">
        <v>101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07"/>
      <c r="S5" s="186"/>
    </row>
    <row r="6" spans="1:21" ht="25.5" customHeight="1" x14ac:dyDescent="0.2">
      <c r="A6" s="201" t="s">
        <v>1</v>
      </c>
      <c r="B6" s="201" t="s">
        <v>2</v>
      </c>
      <c r="C6" s="202" t="s">
        <v>4</v>
      </c>
      <c r="D6" s="202" t="s">
        <v>5</v>
      </c>
      <c r="E6" s="199" t="s">
        <v>274</v>
      </c>
      <c r="F6" s="199" t="s">
        <v>6</v>
      </c>
      <c r="G6" s="202" t="s">
        <v>3</v>
      </c>
      <c r="H6" s="202" t="s">
        <v>7</v>
      </c>
      <c r="I6" s="203" t="s">
        <v>8</v>
      </c>
      <c r="J6" s="204" t="s">
        <v>9</v>
      </c>
      <c r="K6" s="203" t="s">
        <v>10</v>
      </c>
      <c r="L6" s="203" t="s">
        <v>27</v>
      </c>
      <c r="M6" s="203" t="s">
        <v>11</v>
      </c>
      <c r="N6" s="205" t="s">
        <v>154</v>
      </c>
      <c r="O6" s="206" t="s">
        <v>152</v>
      </c>
      <c r="P6" s="206"/>
      <c r="Q6" s="206"/>
      <c r="R6" s="205" t="s">
        <v>153</v>
      </c>
      <c r="S6" s="212" t="s">
        <v>12</v>
      </c>
    </row>
    <row r="7" spans="1:21" ht="58.7" customHeight="1" x14ac:dyDescent="0.2">
      <c r="A7" s="201"/>
      <c r="B7" s="201"/>
      <c r="C7" s="202"/>
      <c r="D7" s="202"/>
      <c r="E7" s="200"/>
      <c r="F7" s="200"/>
      <c r="G7" s="202"/>
      <c r="H7" s="202"/>
      <c r="I7" s="203"/>
      <c r="J7" s="204"/>
      <c r="K7" s="203"/>
      <c r="L7" s="203"/>
      <c r="M7" s="203"/>
      <c r="N7" s="205"/>
      <c r="O7" s="155" t="s">
        <v>28</v>
      </c>
      <c r="P7" s="155" t="s">
        <v>98</v>
      </c>
      <c r="Q7" s="155" t="s">
        <v>99</v>
      </c>
      <c r="R7" s="205"/>
      <c r="S7" s="212"/>
    </row>
    <row r="8" spans="1:21" s="56" customFormat="1" ht="25.5" customHeight="1" x14ac:dyDescent="0.3">
      <c r="A8" s="102" t="s">
        <v>94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4">
        <f>SUM(L9:L10)</f>
        <v>46358</v>
      </c>
      <c r="M8" s="54"/>
      <c r="N8" s="54">
        <f t="shared" ref="N8" si="0">SUM(N9:N10)</f>
        <v>2589</v>
      </c>
      <c r="O8" s="54">
        <f>SUM(O9:O10)</f>
        <v>10602.852000000001</v>
      </c>
      <c r="P8" s="54">
        <f>SUM(P9:P10)</f>
        <v>10314.852000000001</v>
      </c>
      <c r="Q8" s="54">
        <f>SUM(Q9:Q10)</f>
        <v>288</v>
      </c>
      <c r="R8" s="54">
        <f>SUM(R9:R10)</f>
        <v>33166.148000000001</v>
      </c>
      <c r="S8" s="55"/>
    </row>
    <row r="9" spans="1:21" s="60" customFormat="1" ht="72" customHeight="1" x14ac:dyDescent="0.2">
      <c r="A9" s="16">
        <v>1</v>
      </c>
      <c r="B9" s="16" t="s">
        <v>14</v>
      </c>
      <c r="C9" s="16">
        <v>3522</v>
      </c>
      <c r="D9" s="16">
        <v>6121</v>
      </c>
      <c r="E9" s="16">
        <v>61</v>
      </c>
      <c r="F9" s="16"/>
      <c r="G9" s="58">
        <v>60005100816</v>
      </c>
      <c r="H9" s="111" t="s">
        <v>89</v>
      </c>
      <c r="I9" s="39" t="s">
        <v>90</v>
      </c>
      <c r="J9" s="16" t="s">
        <v>91</v>
      </c>
      <c r="K9" s="16" t="s">
        <v>33</v>
      </c>
      <c r="L9" s="37">
        <v>21984</v>
      </c>
      <c r="M9" s="90" t="s">
        <v>22</v>
      </c>
      <c r="N9" s="35">
        <v>2589</v>
      </c>
      <c r="O9" s="182">
        <f t="shared" ref="O9:O13" si="1">P9+Q9</f>
        <v>9395.8520000000008</v>
      </c>
      <c r="P9" s="35">
        <v>9323.8520000000008</v>
      </c>
      <c r="Q9" s="37">
        <v>72</v>
      </c>
      <c r="R9" s="37">
        <f>L9-N9-O9</f>
        <v>9999.1479999999992</v>
      </c>
      <c r="S9" s="148" t="s">
        <v>269</v>
      </c>
    </row>
    <row r="10" spans="1:21" s="60" customFormat="1" ht="72" customHeight="1" x14ac:dyDescent="0.2">
      <c r="A10" s="16">
        <v>2</v>
      </c>
      <c r="B10" s="16" t="s">
        <v>14</v>
      </c>
      <c r="C10" s="16">
        <v>3522</v>
      </c>
      <c r="D10" s="16">
        <v>6121</v>
      </c>
      <c r="E10" s="16">
        <v>61</v>
      </c>
      <c r="F10" s="16"/>
      <c r="G10" s="58">
        <v>60005100867</v>
      </c>
      <c r="H10" s="111" t="s">
        <v>92</v>
      </c>
      <c r="I10" s="39" t="s">
        <v>93</v>
      </c>
      <c r="J10" s="16" t="s">
        <v>91</v>
      </c>
      <c r="K10" s="16" t="s">
        <v>60</v>
      </c>
      <c r="L10" s="37">
        <v>24374</v>
      </c>
      <c r="M10" s="101">
        <v>2018</v>
      </c>
      <c r="N10" s="35">
        <v>0</v>
      </c>
      <c r="O10" s="182">
        <f t="shared" si="1"/>
        <v>1207</v>
      </c>
      <c r="P10" s="35">
        <v>991</v>
      </c>
      <c r="Q10" s="37">
        <v>216</v>
      </c>
      <c r="R10" s="37">
        <f>L10-N10-O10</f>
        <v>23167</v>
      </c>
      <c r="S10" s="41"/>
    </row>
    <row r="11" spans="1:21" s="56" customFormat="1" ht="27.75" customHeight="1" x14ac:dyDescent="0.3">
      <c r="A11" s="102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54">
        <f t="shared" ref="L11" si="2">SUM(L12:L13)</f>
        <v>134503</v>
      </c>
      <c r="M11" s="54"/>
      <c r="N11" s="54">
        <f>SUM(N12:N13)</f>
        <v>4709</v>
      </c>
      <c r="O11" s="53">
        <f>SUM(O12:O13)</f>
        <v>10441</v>
      </c>
      <c r="P11" s="53">
        <f>SUM(P12:P13)</f>
        <v>9670</v>
      </c>
      <c r="Q11" s="53">
        <f>SUM(Q12:Q13)</f>
        <v>771</v>
      </c>
      <c r="R11" s="54">
        <f>SUM(R12:R13)</f>
        <v>119353</v>
      </c>
      <c r="S11" s="55"/>
    </row>
    <row r="12" spans="1:21" ht="39.75" customHeight="1" x14ac:dyDescent="0.35">
      <c r="A12" s="16">
        <v>1</v>
      </c>
      <c r="B12" s="16" t="s">
        <v>15</v>
      </c>
      <c r="C12" s="16">
        <v>3522</v>
      </c>
      <c r="D12" s="16">
        <v>6121</v>
      </c>
      <c r="E12" s="16">
        <v>61</v>
      </c>
      <c r="F12" s="16"/>
      <c r="G12" s="17">
        <v>60005101093</v>
      </c>
      <c r="H12" s="18" t="s">
        <v>96</v>
      </c>
      <c r="I12" s="39" t="s">
        <v>97</v>
      </c>
      <c r="J12" s="16" t="s">
        <v>91</v>
      </c>
      <c r="K12" s="16" t="s">
        <v>151</v>
      </c>
      <c r="L12" s="37">
        <v>120000</v>
      </c>
      <c r="M12" s="101" t="s">
        <v>200</v>
      </c>
      <c r="N12" s="35">
        <v>1447</v>
      </c>
      <c r="O12" s="182">
        <f t="shared" ref="O12" si="3">P12+Q12</f>
        <v>4235</v>
      </c>
      <c r="P12" s="35">
        <v>3500</v>
      </c>
      <c r="Q12" s="37">
        <v>735</v>
      </c>
      <c r="R12" s="37">
        <f t="shared" ref="R12" si="4">L12-N12-O12</f>
        <v>114318</v>
      </c>
      <c r="S12" s="61"/>
      <c r="T12" s="10" t="s">
        <v>208</v>
      </c>
      <c r="U12" s="138"/>
    </row>
    <row r="13" spans="1:21" ht="46.5" customHeight="1" x14ac:dyDescent="0.2">
      <c r="A13" s="16">
        <v>2</v>
      </c>
      <c r="B13" s="16" t="s">
        <v>15</v>
      </c>
      <c r="C13" s="16" t="s">
        <v>169</v>
      </c>
      <c r="D13" s="16">
        <v>6121</v>
      </c>
      <c r="E13" s="16">
        <v>61</v>
      </c>
      <c r="F13" s="16"/>
      <c r="G13" s="17">
        <v>60005101183</v>
      </c>
      <c r="H13" s="18" t="s">
        <v>170</v>
      </c>
      <c r="I13" s="39" t="s">
        <v>229</v>
      </c>
      <c r="J13" s="16"/>
      <c r="K13" s="16" t="s">
        <v>19</v>
      </c>
      <c r="L13" s="37">
        <v>14503</v>
      </c>
      <c r="M13" s="101" t="s">
        <v>132</v>
      </c>
      <c r="N13" s="35">
        <v>3262</v>
      </c>
      <c r="O13" s="182">
        <f t="shared" si="1"/>
        <v>6206</v>
      </c>
      <c r="P13" s="35">
        <v>6170</v>
      </c>
      <c r="Q13" s="37">
        <v>36</v>
      </c>
      <c r="R13" s="37">
        <f t="shared" ref="R13" si="5">L13-N13-O13</f>
        <v>5035</v>
      </c>
      <c r="S13" s="61"/>
    </row>
    <row r="14" spans="1:21" ht="44.25" customHeight="1" x14ac:dyDescent="0.2">
      <c r="A14" s="209" t="s">
        <v>100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1"/>
      <c r="L14" s="42">
        <f t="shared" ref="L14" si="6">L11+L8</f>
        <v>180861</v>
      </c>
      <c r="M14" s="42"/>
      <c r="N14" s="42">
        <f>N11+N8</f>
        <v>7298</v>
      </c>
      <c r="O14" s="42">
        <f>O11+O8</f>
        <v>21043.851999999999</v>
      </c>
      <c r="P14" s="42">
        <f>P11+P8</f>
        <v>19984.851999999999</v>
      </c>
      <c r="Q14" s="42">
        <f>Q11+Q8</f>
        <v>1059</v>
      </c>
      <c r="R14" s="43">
        <f>R11+R8</f>
        <v>152519.14799999999</v>
      </c>
      <c r="S14" s="34"/>
    </row>
    <row r="15" spans="1:21" s="6" customFormat="1" x14ac:dyDescent="0.2">
      <c r="A15" s="5"/>
      <c r="B15" s="5"/>
      <c r="C15" s="5"/>
      <c r="D15" s="5"/>
      <c r="E15" s="5"/>
      <c r="F15" s="5"/>
      <c r="G15" s="5"/>
      <c r="H15" s="22"/>
      <c r="I15" s="5"/>
      <c r="J15" s="23"/>
      <c r="K15" s="19"/>
      <c r="L15" s="20"/>
      <c r="M15" s="21"/>
      <c r="N15" s="21"/>
      <c r="S15" s="15"/>
      <c r="T15" s="10"/>
    </row>
    <row r="16" spans="1:21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24"/>
      <c r="K16" s="25"/>
      <c r="L16" s="26"/>
      <c r="M16" s="6" t="s">
        <v>270</v>
      </c>
      <c r="O16" s="6">
        <v>24346852</v>
      </c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24"/>
      <c r="K17" s="25"/>
      <c r="L17" s="26"/>
      <c r="M17" s="6" t="s">
        <v>271</v>
      </c>
      <c r="O17" s="6">
        <v>19984852</v>
      </c>
      <c r="S17" s="15"/>
      <c r="T17" s="10"/>
    </row>
    <row r="18" spans="1:20" s="6" customFormat="1" ht="20.25" x14ac:dyDescent="0.3">
      <c r="A18" s="147" t="s">
        <v>263</v>
      </c>
      <c r="B18" s="5"/>
      <c r="C18" s="5"/>
      <c r="D18" s="5"/>
      <c r="E18" s="5"/>
      <c r="F18" s="5"/>
      <c r="G18" s="5"/>
      <c r="H18" s="5"/>
      <c r="I18" s="5"/>
      <c r="J18" s="10"/>
      <c r="K18" s="25"/>
      <c r="L18" s="26"/>
      <c r="M18" s="6" t="s">
        <v>272</v>
      </c>
      <c r="O18" s="6">
        <v>4362000</v>
      </c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O19" s="6">
        <f>O16-O17-O18</f>
        <v>0</v>
      </c>
      <c r="S19" s="15"/>
      <c r="T19" s="10"/>
    </row>
    <row r="20" spans="1:20" s="6" customFormat="1" ht="20.25" x14ac:dyDescent="0.3">
      <c r="A20" s="147" t="s">
        <v>264</v>
      </c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5"/>
      <c r="L43" s="26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5"/>
      <c r="L44" s="26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5"/>
      <c r="L45" s="26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26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26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26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S97" s="15"/>
      <c r="T97" s="10"/>
    </row>
  </sheetData>
  <mergeCells count="19">
    <mergeCell ref="A5:R5"/>
    <mergeCell ref="H6:H7"/>
    <mergeCell ref="I6:I7"/>
    <mergeCell ref="J6:J7"/>
    <mergeCell ref="A6:A7"/>
    <mergeCell ref="B6:B7"/>
    <mergeCell ref="G6:G7"/>
    <mergeCell ref="C6:C7"/>
    <mergeCell ref="D6:D7"/>
    <mergeCell ref="A14:K14"/>
    <mergeCell ref="S6:S7"/>
    <mergeCell ref="K6:K7"/>
    <mergeCell ref="L6:L7"/>
    <mergeCell ref="M6:M7"/>
    <mergeCell ref="N6:N7"/>
    <mergeCell ref="O6:Q6"/>
    <mergeCell ref="R6:R7"/>
    <mergeCell ref="F6:F7"/>
    <mergeCell ref="E6:E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109" orientation="landscape" useFirstPageNumber="1" r:id="rId1"/>
  <headerFooter alignWithMargins="0">
    <oddFooter>&amp;L&amp;"Arial,Kurzíva"Zastupitelstvo Olomouckého kraje 18-12-2017
6. - Rozpočet Olomouckého kraje 2018 - návrh rozpočtu
Příloha č. 5a) Financování rozpracovaných investičních akcí hrazených z rozpočtu v roce 2018&amp;R&amp;"Arial,Kurzíva"&amp;12Strana &amp;P (celkem 171)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Souhrn</vt:lpstr>
      <vt:lpstr>Školství - ORJ 17 </vt:lpstr>
      <vt:lpstr>Sociální - ORJ 17 </vt:lpstr>
      <vt:lpstr>Doprava - ORJ 17 </vt:lpstr>
      <vt:lpstr>Doprava - SSOK</vt:lpstr>
      <vt:lpstr>Kultura - ORJ 17</vt:lpstr>
      <vt:lpstr>Kultura - ORJ 19</vt:lpstr>
      <vt:lpstr>Zdravotnictví - ORJ 17 </vt:lpstr>
      <vt:lpstr>Zdravotnictví - SMN - ORJ 17  </vt:lpstr>
      <vt:lpstr>Krizové řízení - ORJ 17</vt:lpstr>
      <vt:lpstr>'Doprava - ORJ 17 '!Názvy_tisku</vt:lpstr>
      <vt:lpstr>'Doprava - SSOK'!Názvy_tisku</vt:lpstr>
      <vt:lpstr>'Krizové řízení - ORJ 17'!Názvy_tisku</vt:lpstr>
      <vt:lpstr>'Kultura - ORJ 17'!Názvy_tisku</vt:lpstr>
      <vt:lpstr>'Kultura - ORJ 19'!Názvy_tisku</vt:lpstr>
      <vt:lpstr>'Sociální - ORJ 17 '!Názvy_tisku</vt:lpstr>
      <vt:lpstr>'Školství - ORJ 17 '!Názvy_tisku</vt:lpstr>
      <vt:lpstr>'Zdravotnictví - ORJ 17 '!Názvy_tisku</vt:lpstr>
      <vt:lpstr>'Zdravotnictví - SMN - ORJ 17  '!Názvy_tisku</vt:lpstr>
      <vt:lpstr>'Doprava - ORJ 17 '!Oblast_tisku</vt:lpstr>
      <vt:lpstr>'Doprava - SSOK'!Oblast_tisku</vt:lpstr>
      <vt:lpstr>'Krizové řízení - ORJ 17'!Oblast_tisku</vt:lpstr>
      <vt:lpstr>'Kultura - ORJ 17'!Oblast_tisku</vt:lpstr>
      <vt:lpstr>'Kultura - ORJ 19'!Oblast_tisku</vt:lpstr>
      <vt:lpstr>'Sociální - ORJ 17 '!Oblast_tisku</vt:lpstr>
      <vt:lpstr>Souhrn!Oblast_tisku</vt:lpstr>
      <vt:lpstr>'Školství - ORJ 17 '!Oblast_tisku</vt:lpstr>
      <vt:lpstr>'Zdravotnictví - ORJ 17 '!Oblast_tisku</vt:lpstr>
      <vt:lpstr>'Zdravotnictví - SMN - ORJ 17  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2017-11-21T07:33:48Z</cp:lastPrinted>
  <dcterms:created xsi:type="dcterms:W3CDTF">2016-08-02T13:34:52Z</dcterms:created>
  <dcterms:modified xsi:type="dcterms:W3CDTF">2017-11-27T14:45:54Z</dcterms:modified>
</cp:coreProperties>
</file>