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17\Plnění rozpočtu k 31. 10. 2017\ZOK\"/>
    </mc:Choice>
  </mc:AlternateContent>
  <bookViews>
    <workbookView xWindow="0" yWindow="105" windowWidth="15195" windowHeight="8385"/>
  </bookViews>
  <sheets>
    <sheet name="Příjmy" sheetId="1" r:id="rId1"/>
    <sheet name="Výdaje" sheetId="2" r:id="rId2"/>
    <sheet name="Financování" sheetId="10" r:id="rId3"/>
    <sheet name="Rekapitulace" sheetId="3" r:id="rId4"/>
    <sheet name="Výdaje (2)" sheetId="6" state="hidden" r:id="rId5"/>
    <sheet name="List2" sheetId="4" state="hidden" r:id="rId6"/>
    <sheet name="8115-zap.zůst.k 31.12.2011" sheetId="5" state="hidden" r:id="rId7"/>
    <sheet name="Rekapitulace (2)" sheetId="8" state="hidden" r:id="rId8"/>
    <sheet name="List4" sheetId="9" state="hidden" r:id="rId9"/>
  </sheets>
  <definedNames>
    <definedName name="_xlnm.Print_Area" localSheetId="2">Financování!$A$1:$E$15</definedName>
    <definedName name="_xlnm.Print_Area" localSheetId="0">Příjmy!$A$1:$E$19</definedName>
    <definedName name="_xlnm.Print_Area" localSheetId="3">Rekapitulace!$A$1:$H$39</definedName>
    <definedName name="_xlnm.Print_Area" localSheetId="7">'Rekapitulace (2)'!$A$1:$H$66</definedName>
    <definedName name="_xlnm.Print_Area" localSheetId="1">Výdaje!$A$1:$F$152</definedName>
    <definedName name="_xlnm.Print_Area" localSheetId="4">'Výdaje (2)'!$A$1:$F$53</definedName>
  </definedNames>
  <calcPr calcId="162913"/>
</workbook>
</file>

<file path=xl/calcChain.xml><?xml version="1.0" encoding="utf-8"?>
<calcChain xmlns="http://schemas.openxmlformats.org/spreadsheetml/2006/main">
  <c r="G10" i="3" l="1"/>
  <c r="E124" i="2" l="1"/>
  <c r="D124" i="2"/>
  <c r="E137" i="2"/>
  <c r="D137" i="2"/>
  <c r="C137" i="2"/>
  <c r="F53" i="2" l="1"/>
  <c r="E39" i="2" l="1"/>
  <c r="D39" i="2"/>
  <c r="E33" i="2" l="1"/>
  <c r="D33" i="2"/>
  <c r="E26" i="2"/>
  <c r="D26" i="2"/>
  <c r="E13" i="2"/>
  <c r="D13" i="2"/>
  <c r="C13" i="2"/>
  <c r="E7" i="2"/>
  <c r="D7" i="2"/>
  <c r="D11" i="10"/>
  <c r="C11" i="10"/>
  <c r="E25" i="2" l="1"/>
  <c r="F28" i="2"/>
  <c r="F30" i="2"/>
  <c r="C13" i="10" l="1"/>
  <c r="D13" i="10"/>
  <c r="B13" i="10"/>
  <c r="E149" i="2"/>
  <c r="D149" i="2" l="1"/>
  <c r="C149" i="2"/>
  <c r="E9" i="1"/>
  <c r="E123" i="2" l="1"/>
  <c r="F132" i="2" l="1"/>
  <c r="C124" i="2"/>
  <c r="F81" i="2"/>
  <c r="E80" i="2"/>
  <c r="D80" i="2"/>
  <c r="C80" i="2"/>
  <c r="F83" i="2"/>
  <c r="C21" i="2" l="1"/>
  <c r="D6" i="2"/>
  <c r="F8" i="2"/>
  <c r="D13" i="1"/>
  <c r="C13" i="1"/>
  <c r="B13" i="1"/>
  <c r="E11" i="10" l="1"/>
  <c r="E10" i="10"/>
  <c r="E9" i="10"/>
  <c r="E14" i="1"/>
  <c r="E12" i="1"/>
  <c r="E11" i="1"/>
  <c r="E10" i="1"/>
  <c r="F109" i="2" l="1"/>
  <c r="F84" i="2"/>
  <c r="E62" i="2"/>
  <c r="D62" i="2"/>
  <c r="C62" i="2"/>
  <c r="C45" i="2" l="1"/>
  <c r="F56" i="2"/>
  <c r="F14" i="2"/>
  <c r="C7" i="2"/>
  <c r="D129" i="2" l="1"/>
  <c r="E129" i="2"/>
  <c r="C129" i="2"/>
  <c r="E104" i="2" l="1"/>
  <c r="D104" i="2"/>
  <c r="C104" i="2"/>
  <c r="D86" i="2"/>
  <c r="E86" i="2"/>
  <c r="C86" i="2"/>
  <c r="F92" i="2"/>
  <c r="E74" i="2"/>
  <c r="D74" i="2"/>
  <c r="C74" i="2"/>
  <c r="F79" i="2"/>
  <c r="F67" i="2" l="1"/>
  <c r="F50" i="2" l="1"/>
  <c r="D38" i="2"/>
  <c r="C38" i="2"/>
  <c r="C32" i="2"/>
  <c r="E38" i="2"/>
  <c r="F43" i="2"/>
  <c r="E32" i="2"/>
  <c r="D32" i="2"/>
  <c r="C33" i="2"/>
  <c r="F37" i="2"/>
  <c r="D25" i="2"/>
  <c r="C26" i="2"/>
  <c r="C25" i="2" s="1"/>
  <c r="F17" i="2"/>
  <c r="E12" i="2" l="1"/>
  <c r="F97" i="2"/>
  <c r="D45" i="2" l="1"/>
  <c r="E45" i="2"/>
  <c r="D21" i="2"/>
  <c r="D12" i="2"/>
  <c r="E9" i="3" l="1"/>
  <c r="E51" i="2"/>
  <c r="D51" i="2"/>
  <c r="C51" i="2"/>
  <c r="G9" i="3" l="1"/>
  <c r="B11" i="10"/>
  <c r="F9" i="3" l="1"/>
  <c r="H9" i="3" s="1"/>
  <c r="E13" i="10"/>
  <c r="F148" i="2" l="1"/>
  <c r="F147" i="2" l="1"/>
  <c r="F149" i="2"/>
  <c r="F98" i="2" l="1"/>
  <c r="F122" i="2"/>
  <c r="D123" i="2" l="1"/>
  <c r="C123" i="2"/>
  <c r="C100" i="2"/>
  <c r="F65" i="2"/>
  <c r="D68" i="2"/>
  <c r="D54" i="2" l="1"/>
  <c r="E54" i="2"/>
  <c r="C54" i="2"/>
  <c r="C44" i="2" s="1"/>
  <c r="C12" i="2"/>
  <c r="F82" i="2" l="1"/>
  <c r="F15" i="2" l="1"/>
  <c r="E119" i="2" l="1"/>
  <c r="D119" i="2" l="1"/>
  <c r="F11" i="2"/>
  <c r="F39" i="2" l="1"/>
  <c r="F41" i="2"/>
  <c r="E6" i="2"/>
  <c r="C6" i="2"/>
  <c r="F63" i="2" l="1"/>
  <c r="F101" i="2" l="1"/>
  <c r="D61" i="2" l="1"/>
  <c r="D93" i="2" l="1"/>
  <c r="F71" i="2"/>
  <c r="E68" i="2"/>
  <c r="E61" i="2" s="1"/>
  <c r="C68" i="2"/>
  <c r="F68" i="2" l="1"/>
  <c r="C61" i="2" l="1"/>
  <c r="D15" i="1" l="1"/>
  <c r="G7" i="3" l="1"/>
  <c r="F117" i="2" l="1"/>
  <c r="F121" i="2" l="1"/>
  <c r="F120" i="2" l="1"/>
  <c r="E116" i="2"/>
  <c r="E114" i="2" s="1"/>
  <c r="D116" i="2"/>
  <c r="C119" i="2"/>
  <c r="C116" i="2"/>
  <c r="F116" i="2" l="1"/>
  <c r="D114" i="2"/>
  <c r="F119" i="2"/>
  <c r="C114" i="2"/>
  <c r="C15" i="1" l="1"/>
  <c r="E15" i="1" s="1"/>
  <c r="E13" i="1"/>
  <c r="F126" i="2"/>
  <c r="F114" i="2"/>
  <c r="F7" i="3" l="1"/>
  <c r="H7" i="3" s="1"/>
  <c r="F127" i="2"/>
  <c r="F104" i="2" l="1"/>
  <c r="F89" i="2" l="1"/>
  <c r="E19" i="2" l="1"/>
  <c r="D19" i="2"/>
  <c r="D44" i="2" l="1"/>
  <c r="D73" i="2"/>
  <c r="E44" i="2" l="1"/>
  <c r="F45" i="2"/>
  <c r="E73" i="2"/>
  <c r="F7" i="2"/>
  <c r="F44" i="2" l="1"/>
  <c r="D85" i="2" l="1"/>
  <c r="D150" i="2" l="1"/>
  <c r="D151" i="2" s="1"/>
  <c r="C150" i="2"/>
  <c r="C151" i="2" s="1"/>
  <c r="F105" i="2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E150" i="2" l="1"/>
  <c r="E151" i="2" l="1"/>
  <c r="F151" i="2" s="1"/>
  <c r="F150" i="2"/>
  <c r="G30" i="5"/>
  <c r="C44" i="5" s="1"/>
  <c r="C3" i="5" l="1"/>
  <c r="C48" i="5" s="1"/>
  <c r="F62" i="2" l="1"/>
  <c r="F18" i="2"/>
  <c r="F96" i="2"/>
  <c r="F12" i="2"/>
  <c r="D99" i="2"/>
  <c r="E93" i="2"/>
  <c r="F19" i="2"/>
  <c r="E99" i="2"/>
  <c r="E133" i="2"/>
  <c r="C133" i="2"/>
  <c r="D133" i="2"/>
  <c r="C99" i="2"/>
  <c r="C93" i="2"/>
  <c r="C19" i="2"/>
  <c r="F26" i="2"/>
  <c r="B15" i="1"/>
  <c r="F137" i="2"/>
  <c r="F134" i="2"/>
  <c r="F130" i="2"/>
  <c r="F125" i="2"/>
  <c r="F124" i="2"/>
  <c r="F100" i="2"/>
  <c r="F75" i="2"/>
  <c r="F55" i="2"/>
  <c r="F52" i="2"/>
  <c r="F46" i="2"/>
  <c r="F34" i="2"/>
  <c r="F33" i="2"/>
  <c r="F22" i="2"/>
  <c r="F21" i="2"/>
  <c r="F13" i="2"/>
  <c r="E7" i="3" l="1"/>
  <c r="D136" i="2"/>
  <c r="C85" i="2"/>
  <c r="F87" i="2"/>
  <c r="E85" i="2"/>
  <c r="E136" i="2" s="1"/>
  <c r="E138" i="2" s="1"/>
  <c r="C73" i="2"/>
  <c r="F129" i="2"/>
  <c r="G7" i="8"/>
  <c r="F51" i="2"/>
  <c r="F80" i="2"/>
  <c r="F133" i="2"/>
  <c r="F74" i="2"/>
  <c r="F32" i="2"/>
  <c r="F99" i="2"/>
  <c r="F38" i="2"/>
  <c r="F25" i="2"/>
  <c r="F6" i="2"/>
  <c r="B6" i="4"/>
  <c r="F54" i="2"/>
  <c r="F73" i="2"/>
  <c r="F123" i="2"/>
  <c r="F93" i="2"/>
  <c r="F61" i="2"/>
  <c r="F86" i="2" l="1"/>
  <c r="C136" i="2"/>
  <c r="B4" i="4"/>
  <c r="E41" i="8"/>
  <c r="E7" i="8"/>
  <c r="F85" i="2"/>
  <c r="B35" i="4"/>
  <c r="G41" i="8"/>
  <c r="F7" i="8"/>
  <c r="H7" i="8" s="1"/>
  <c r="B33" i="4"/>
  <c r="G8" i="3" l="1"/>
  <c r="D138" i="2"/>
  <c r="F8" i="3" s="1"/>
  <c r="F136" i="2"/>
  <c r="C138" i="2"/>
  <c r="E8" i="3" s="1"/>
  <c r="C4" i="4" s="1"/>
  <c r="F41" i="8"/>
  <c r="H41" i="8" s="1"/>
  <c r="H8" i="3" l="1"/>
  <c r="E9" i="8"/>
  <c r="C33" i="4"/>
  <c r="F9" i="8"/>
  <c r="F42" i="8"/>
  <c r="F138" i="2"/>
  <c r="C5" i="4"/>
  <c r="B5" i="4"/>
  <c r="B34" i="4"/>
  <c r="E42" i="8" l="1"/>
  <c r="C34" i="4"/>
  <c r="G42" i="8"/>
  <c r="G9" i="8"/>
  <c r="C6" i="4"/>
  <c r="H42" i="8" l="1"/>
  <c r="G43" i="8"/>
  <c r="C35" i="4"/>
  <c r="H9" i="8"/>
  <c r="G11" i="8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 shape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 shapeId="0">
      <text>
        <r>
          <rPr>
            <sz val="8"/>
            <color indexed="81"/>
            <rFont val="Tahoma"/>
            <family val="2"/>
            <charset val="238"/>
          </rPr>
          <t>ř.4040 FIN</t>
        </r>
      </text>
    </comment>
    <comment ref="F14" authorId="1" shapeId="0">
      <text>
        <r>
          <rPr>
            <sz val="8"/>
            <color indexed="81"/>
            <rFont val="Tahoma"/>
            <family val="2"/>
            <charset val="238"/>
          </rPr>
          <t xml:space="preserve">ř. 4140 FIN
</t>
        </r>
      </text>
    </comment>
  </commentList>
</comments>
</file>

<file path=xl/comments2.xml><?xml version="1.0" encoding="utf-8"?>
<comments xmlns="http://schemas.openxmlformats.org/spreadsheetml/2006/main">
  <authors>
    <author>Foret Oldřich</author>
    <author>Ing. Alice Hradilová</author>
  </authors>
  <commentList>
    <comment ref="A52" authorId="0" shapeId="0">
      <text>
        <r>
          <rPr>
            <sz val="9"/>
            <color indexed="81"/>
            <rFont val="Tahoma"/>
            <family val="2"/>
            <charset val="238"/>
          </rPr>
          <t>Pol: 5331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53" authorId="0" shapeId="0">
      <text>
        <r>
          <rPr>
            <sz val="9"/>
            <color indexed="81"/>
            <rFont val="Tahoma"/>
            <family val="2"/>
            <charset val="238"/>
          </rPr>
          <t xml:space="preserve">Pol.: 6351
</t>
        </r>
      </text>
    </comment>
    <comment ref="A55" authorId="0" shapeId="0">
      <text>
        <r>
          <rPr>
            <sz val="9"/>
            <color indexed="81"/>
            <rFont val="Tahoma"/>
            <family val="2"/>
            <charset val="238"/>
          </rPr>
          <t xml:space="preserve">Pol: 52xx, ÚZ: xxxx33xxx
Pol: 53xx, ÚZ: xxxx3xxxx 
</t>
        </r>
      </text>
    </comment>
    <comment ref="A71" authorId="0" shapeId="0">
      <text>
        <r>
          <rPr>
            <b/>
            <sz val="9"/>
            <color indexed="81"/>
            <rFont val="Tahoma"/>
            <family val="2"/>
            <charset val="238"/>
          </rPr>
          <t>5336</t>
        </r>
      </text>
    </comment>
    <comment ref="G124" authorId="1" shapeId="0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  <author>Ing. Alice Hradilová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38"/>
          </rPr>
          <t xml:space="preserve">8124, 8224 - Finka
</t>
        </r>
      </text>
    </comment>
    <comment ref="F11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pol.8124,8224,8114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<sst xmlns="http://schemas.openxmlformats.org/spreadsheetml/2006/main" count="297" uniqueCount="127">
  <si>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</si>
  <si>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</si>
  <si>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</si>
  <si>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</si>
  <si>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</si>
  <si>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</si>
  <si>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</si>
  <si>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</si>
  <si>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</si>
  <si>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</si>
  <si>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</si>
  <si>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</si>
  <si>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</si>
  <si>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</si>
  <si>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</si>
  <si>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</si>
  <si>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</si>
  <si>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</si>
  <si>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</si>
  <si>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</si>
  <si>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</si>
  <si>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</si>
  <si>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</si>
  <si>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</si>
  <si>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</si>
  <si>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</si>
  <si>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</si>
  <si>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</si>
  <si>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</si>
  <si>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</si>
  <si>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</si>
  <si>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</si>
  <si>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</si>
  <si>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</si>
  <si>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</si>
  <si>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</si>
  <si>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</si>
  <si>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</si>
  <si>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</si>
  <si>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</si>
  <si>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</si>
  <si>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</si>
  <si>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</si>
  <si>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</si>
  <si>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</si>
  <si>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</si>
  <si>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</si>
  <si>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</si>
  <si>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</si>
  <si>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</si>
  <si>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</si>
  <si>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</si>
  <si>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</si>
  <si>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</si>
  <si>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</si>
  <si>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</si>
  <si>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</si>
  <si>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</si>
  <si>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</si>
  <si>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</si>
  <si>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</si>
  <si>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</si>
  <si>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</si>
  <si>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</si>
  <si>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</si>
  <si>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</si>
  <si>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</si>
  <si>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</si>
  <si>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</si>
  <si>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</si>
  <si>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</si>
  <si>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</si>
  <si>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</si>
  <si>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</si>
  <si>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</si>
  <si>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</si>
  <si>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</si>
  <si>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</si>
  <si>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</si>
  <si>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</si>
  <si>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</si>
  <si>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</si>
  <si>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</si>
  <si>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</si>
  <si>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</si>
  <si>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</si>
  <si>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</si>
  <si>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</si>
  <si>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</si>
  <si>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</si>
  <si>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podpory řízení příspěvkových organizací</t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</si>
  <si>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</si>
  <si>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</si>
  <si>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</si>
  <si>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</si>
  <si>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</si>
  <si>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Krátkodobé přijaté půjčené prostředky</t>
  </si>
  <si>
    <t>Změna stavu krátkodobých prostředků na bank. účtech</t>
  </si>
  <si>
    <t>dotace z MŠMT pro PO, soukromé a obecní školy</t>
  </si>
  <si>
    <t>Splátky úvěrů</t>
  </si>
  <si>
    <t>Odbor kontroly</t>
  </si>
  <si>
    <t>Výdaje</t>
  </si>
  <si>
    <r>
      <t>•</t>
    </r>
    <r>
      <rPr>
        <sz val="11"/>
        <rFont val="Arial"/>
        <family val="2"/>
        <charset val="238"/>
      </rPr>
      <t xml:space="preserve"> Běžné výdaje</t>
    </r>
  </si>
  <si>
    <r>
      <t xml:space="preserve">• </t>
    </r>
    <r>
      <rPr>
        <sz val="11"/>
        <rFont val="Arial"/>
        <family val="2"/>
        <charset val="238"/>
      </rPr>
      <t>Kapitálové výdaje</t>
    </r>
  </si>
  <si>
    <t xml:space="preserve">Výdaje celkem  </t>
  </si>
  <si>
    <t xml:space="preserve">Výdaje Olomouckého kraje                                (po konsolidaci)                </t>
  </si>
  <si>
    <t xml:space="preserve">Saldo příjmů a výdajů Olomouckého kraje po konsolidaci celkem </t>
  </si>
  <si>
    <t>Rekapitulace dle druhu výdajů</t>
  </si>
  <si>
    <t xml:space="preserve"> - dotační programy/tituly</t>
  </si>
  <si>
    <t xml:space="preserve"> - neinvestiční  příspěvky</t>
  </si>
  <si>
    <t xml:space="preserve"> - investiční  příspěvky</t>
  </si>
  <si>
    <t xml:space="preserve"> - účelové neinvestiční příspěvky</t>
  </si>
  <si>
    <t xml:space="preserve"> - účelové investiční příspěvky</t>
  </si>
  <si>
    <t>Přehled celkových příjmů Olomouckého kraje, které zahrnují  příjmy běžné (daňové, nedaňové, kapitálové)                     a přijaté účelové dotace ze státního rozpočtu.</t>
  </si>
  <si>
    <t>30-78</t>
  </si>
  <si>
    <t>5 = 4/3</t>
  </si>
  <si>
    <t>6 = 5/4</t>
  </si>
  <si>
    <r>
      <t>•</t>
    </r>
    <r>
      <rPr>
        <sz val="11"/>
        <rFont val="Arial CE"/>
        <charset val="238"/>
      </rPr>
      <t xml:space="preserve"> Přijaté transfery</t>
    </r>
  </si>
  <si>
    <t>Přehled financování Olomouckého kraje, které zahrnuje zapojení především úvěrů, zapojení přebytku hospodaření a splátky úvěrů.</t>
  </si>
  <si>
    <t>Příjmů a výdajů vládního sektoru</t>
  </si>
  <si>
    <t>1. Plnění rozpočtu příjmů Olomouckého kraje k 31. 10. 2017</t>
  </si>
  <si>
    <t>2. Plnění rozpočtu výdajů Olomouckého kraje k 31. 10. 2017</t>
  </si>
  <si>
    <t>Odbor školství a mládeže</t>
  </si>
  <si>
    <t>Odbor investic</t>
  </si>
  <si>
    <t>Odbor kancelář hejtmana</t>
  </si>
  <si>
    <t>3. Financování Olomouckého kraje k 31. 10. 2017</t>
  </si>
  <si>
    <t>Rekapitulace k 31. 10. 2017: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</si>
</sst>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6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sz val="11"/>
      <color rgb="FF00B05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3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394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1" xfId="0" applyFont="1" applyBorder="1" applyAlignment="1">
      <alignment horizontal="right"/>
    </xf>
    <xf numFmtId="3" fontId="9" fillId="0" borderId="22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9" fillId="0" borderId="26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7" xfId="1" applyNumberFormat="1" applyFont="1" applyFill="1" applyBorder="1"/>
    <xf numFmtId="3" fontId="20" fillId="0" borderId="28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0" xfId="0" applyFont="1" applyFill="1" applyBorder="1" applyAlignment="1"/>
    <xf numFmtId="3" fontId="3" fillId="3" borderId="20" xfId="0" applyFont="1" applyFill="1" applyBorder="1" applyAlignment="1">
      <alignment horizontal="right"/>
    </xf>
    <xf numFmtId="3" fontId="2" fillId="4" borderId="20" xfId="0" applyFont="1" applyFill="1" applyBorder="1" applyAlignment="1">
      <alignment horizontal="right"/>
    </xf>
    <xf numFmtId="3" fontId="3" fillId="3" borderId="31" xfId="0" applyFont="1" applyFill="1" applyBorder="1" applyAlignment="1">
      <alignment horizontal="right"/>
    </xf>
    <xf numFmtId="3" fontId="0" fillId="0" borderId="29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2" xfId="0" applyNumberFormat="1" applyFont="1" applyFill="1" applyBorder="1" applyAlignment="1">
      <alignment horizontal="left"/>
    </xf>
    <xf numFmtId="3" fontId="48" fillId="5" borderId="33" xfId="0" applyFont="1" applyFill="1" applyBorder="1"/>
    <xf numFmtId="3" fontId="49" fillId="5" borderId="33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8" xfId="1" applyNumberFormat="1" applyFont="1" applyFill="1" applyBorder="1" applyAlignment="1">
      <alignment horizontal="center"/>
    </xf>
    <xf numFmtId="1" fontId="13" fillId="6" borderId="32" xfId="0" applyNumberFormat="1" applyFont="1" applyFill="1" applyBorder="1" applyAlignment="1">
      <alignment horizontal="left"/>
    </xf>
    <xf numFmtId="3" fontId="4" fillId="6" borderId="33" xfId="0" applyFont="1" applyFill="1" applyBorder="1"/>
    <xf numFmtId="3" fontId="8" fillId="5" borderId="34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5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5" xfId="0" applyNumberFormat="1" applyFont="1" applyFill="1" applyBorder="1" applyAlignment="1">
      <alignment horizontal="right"/>
    </xf>
    <xf numFmtId="3" fontId="1" fillId="6" borderId="35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0" fontId="32" fillId="0" borderId="10" xfId="1" applyFont="1" applyFill="1" applyBorder="1" applyAlignment="1">
      <alignment wrapText="1"/>
    </xf>
    <xf numFmtId="165" fontId="31" fillId="0" borderId="36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30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2" xfId="0" applyFont="1" applyFill="1" applyBorder="1" applyAlignment="1"/>
    <xf numFmtId="3" fontId="8" fillId="6" borderId="28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5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48" fillId="5" borderId="46" xfId="0" applyFont="1" applyFill="1" applyBorder="1" applyAlignment="1">
      <alignment horizontal="right"/>
    </xf>
    <xf numFmtId="3" fontId="50" fillId="5" borderId="22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1" xfId="0" applyNumberFormat="1" applyFont="1" applyFill="1" applyBorder="1" applyAlignment="1">
      <alignment horizontal="left"/>
    </xf>
    <xf numFmtId="3" fontId="5" fillId="0" borderId="44" xfId="0" applyFont="1" applyFill="1" applyBorder="1"/>
    <xf numFmtId="3" fontId="5" fillId="0" borderId="40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6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7" xfId="1" applyFont="1" applyFill="1" applyBorder="1"/>
    <xf numFmtId="3" fontId="13" fillId="0" borderId="48" xfId="0" applyFont="1" applyBorder="1" applyAlignment="1">
      <alignment horizontal="right"/>
    </xf>
    <xf numFmtId="0" fontId="16" fillId="0" borderId="49" xfId="1" applyFont="1" applyFill="1" applyBorder="1"/>
    <xf numFmtId="3" fontId="9" fillId="0" borderId="50" xfId="0" applyFont="1" applyBorder="1" applyAlignment="1">
      <alignment horizontal="right"/>
    </xf>
    <xf numFmtId="0" fontId="4" fillId="0" borderId="51" xfId="1" applyFont="1" applyFill="1" applyBorder="1"/>
    <xf numFmtId="0" fontId="4" fillId="0" borderId="52" xfId="1" applyFont="1" applyFill="1" applyBorder="1"/>
    <xf numFmtId="165" fontId="19" fillId="0" borderId="53" xfId="1" applyNumberFormat="1" applyFont="1" applyFill="1" applyBorder="1" applyAlignment="1">
      <alignment horizontal="center"/>
    </xf>
    <xf numFmtId="3" fontId="7" fillId="0" borderId="53" xfId="1" applyNumberFormat="1" applyFont="1" applyFill="1" applyBorder="1"/>
    <xf numFmtId="3" fontId="9" fillId="0" borderId="54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0" fontId="0" fillId="0" borderId="0" xfId="2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2" xfId="0" applyFont="1" applyBorder="1" applyAlignment="1">
      <alignment horizontal="right" vertical="top"/>
    </xf>
    <xf numFmtId="3" fontId="13" fillId="0" borderId="55" xfId="0" applyFont="1" applyFill="1" applyBorder="1"/>
    <xf numFmtId="3" fontId="8" fillId="0" borderId="19" xfId="0" applyNumberFormat="1" applyFont="1" applyFill="1" applyBorder="1"/>
    <xf numFmtId="3" fontId="13" fillId="0" borderId="23" xfId="0" applyFont="1" applyBorder="1" applyAlignment="1">
      <alignment horizontal="right"/>
    </xf>
    <xf numFmtId="3" fontId="7" fillId="7" borderId="6" xfId="0" applyNumberFormat="1" applyFont="1" applyFill="1" applyBorder="1"/>
    <xf numFmtId="164" fontId="7" fillId="7" borderId="35" xfId="0" applyNumberFormat="1" applyFont="1" applyFill="1" applyBorder="1"/>
    <xf numFmtId="3" fontId="7" fillId="7" borderId="9" xfId="0" applyNumberFormat="1" applyFont="1" applyFill="1" applyBorder="1"/>
    <xf numFmtId="164" fontId="32" fillId="7" borderId="24" xfId="0" applyNumberFormat="1" applyFont="1" applyFill="1" applyBorder="1"/>
    <xf numFmtId="164" fontId="9" fillId="7" borderId="35" xfId="0" applyNumberFormat="1" applyFont="1" applyFill="1" applyBorder="1"/>
    <xf numFmtId="164" fontId="8" fillId="7" borderId="31" xfId="0" applyNumberFormat="1" applyFont="1" applyFill="1" applyBorder="1"/>
    <xf numFmtId="3" fontId="32" fillId="7" borderId="19" xfId="0" applyNumberFormat="1" applyFont="1" applyFill="1" applyBorder="1" applyAlignment="1"/>
    <xf numFmtId="0" fontId="20" fillId="0" borderId="39" xfId="1" applyFont="1" applyFill="1" applyBorder="1"/>
    <xf numFmtId="3" fontId="21" fillId="0" borderId="39" xfId="1" applyNumberFormat="1" applyFont="1" applyFill="1" applyBorder="1" applyAlignment="1">
      <alignment horizontal="center"/>
    </xf>
    <xf numFmtId="3" fontId="20" fillId="0" borderId="39" xfId="1" applyNumberFormat="1" applyFont="1" applyFill="1" applyBorder="1"/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8" xfId="0" applyNumberFormat="1" applyFont="1" applyFill="1" applyBorder="1"/>
    <xf numFmtId="3" fontId="9" fillId="7" borderId="28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3" fontId="9" fillId="0" borderId="0" xfId="0" applyFont="1" applyFill="1" applyBorder="1" applyAlignment="1">
      <alignment horizontal="right"/>
    </xf>
    <xf numFmtId="164" fontId="25" fillId="0" borderId="0" xfId="1" applyNumberFormat="1" applyFont="1" applyFill="1" applyBorder="1"/>
    <xf numFmtId="164" fontId="63" fillId="0" borderId="0" xfId="1" applyNumberFormat="1" applyFont="1" applyFill="1" applyBorder="1"/>
    <xf numFmtId="4" fontId="64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9" fillId="0" borderId="26" xfId="0" applyFont="1" applyBorder="1" applyAlignment="1">
      <alignment horizontal="right" vertical="top"/>
    </xf>
    <xf numFmtId="3" fontId="65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1" xfId="0" applyNumberFormat="1" applyFont="1" applyFill="1" applyBorder="1" applyAlignment="1">
      <alignment horizontal="left"/>
    </xf>
    <xf numFmtId="3" fontId="5" fillId="8" borderId="44" xfId="0" applyFont="1" applyFill="1" applyBorder="1"/>
    <xf numFmtId="3" fontId="5" fillId="8" borderId="40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5" xfId="0" applyFont="1" applyFill="1" applyBorder="1" applyAlignment="1">
      <alignment horizontal="center"/>
    </xf>
    <xf numFmtId="1" fontId="47" fillId="0" borderId="32" xfId="0" applyNumberFormat="1" applyFont="1" applyFill="1" applyBorder="1" applyAlignment="1">
      <alignment horizontal="left"/>
    </xf>
    <xf numFmtId="3" fontId="4" fillId="0" borderId="33" xfId="0" applyFont="1" applyFill="1" applyBorder="1"/>
    <xf numFmtId="3" fontId="4" fillId="0" borderId="30" xfId="0" applyFont="1" applyFill="1" applyBorder="1"/>
    <xf numFmtId="3" fontId="8" fillId="0" borderId="28" xfId="0" applyNumberFormat="1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8" fillId="0" borderId="35" xfId="0" applyNumberFormat="1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20" xfId="0" applyFont="1" applyFill="1" applyBorder="1" applyAlignment="1"/>
    <xf numFmtId="3" fontId="3" fillId="0" borderId="20" xfId="0" applyFont="1" applyFill="1" applyBorder="1" applyAlignment="1">
      <alignment horizontal="right"/>
    </xf>
    <xf numFmtId="3" fontId="2" fillId="0" borderId="20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1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0" fontId="20" fillId="0" borderId="13" xfId="1" applyFont="1" applyFill="1" applyBorder="1"/>
    <xf numFmtId="3" fontId="13" fillId="0" borderId="22" xfId="0" applyFont="1" applyFill="1" applyBorder="1" applyAlignment="1">
      <alignment horizontal="right"/>
    </xf>
    <xf numFmtId="165" fontId="16" fillId="0" borderId="6" xfId="1" applyNumberFormat="1" applyFont="1" applyFill="1" applyBorder="1" applyAlignment="1">
      <alignment horizontal="center"/>
    </xf>
    <xf numFmtId="3" fontId="9" fillId="0" borderId="22" xfId="0" applyFont="1" applyFill="1" applyBorder="1" applyAlignment="1">
      <alignment horizontal="right"/>
    </xf>
    <xf numFmtId="0" fontId="0" fillId="0" borderId="5" xfId="2" applyFont="1" applyFill="1" applyBorder="1"/>
    <xf numFmtId="0" fontId="0" fillId="0" borderId="8" xfId="2" applyFont="1" applyFill="1" applyBorder="1"/>
    <xf numFmtId="165" fontId="16" fillId="0" borderId="9" xfId="1" applyNumberFormat="1" applyFont="1" applyFill="1" applyBorder="1" applyAlignment="1">
      <alignment horizontal="center"/>
    </xf>
    <xf numFmtId="3" fontId="7" fillId="0" borderId="9" xfId="1" applyNumberFormat="1" applyFont="1" applyFill="1" applyBorder="1"/>
    <xf numFmtId="3" fontId="9" fillId="0" borderId="26" xfId="0" applyFont="1" applyFill="1" applyBorder="1" applyAlignment="1">
      <alignment horizontal="right"/>
    </xf>
    <xf numFmtId="0" fontId="20" fillId="0" borderId="15" xfId="1" applyFont="1" applyFill="1" applyBorder="1"/>
    <xf numFmtId="165" fontId="21" fillId="0" borderId="16" xfId="1" applyNumberFormat="1" applyFont="1" applyFill="1" applyBorder="1" applyAlignment="1">
      <alignment horizontal="center"/>
    </xf>
    <xf numFmtId="3" fontId="20" fillId="0" borderId="16" xfId="1" applyNumberFormat="1" applyFont="1" applyFill="1" applyBorder="1"/>
    <xf numFmtId="3" fontId="20" fillId="0" borderId="6" xfId="1" applyNumberFormat="1" applyFont="1" applyFill="1" applyBorder="1"/>
    <xf numFmtId="0" fontId="20" fillId="0" borderId="5" xfId="1" applyFont="1" applyFill="1" applyBorder="1" applyAlignment="1"/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3" fontId="13" fillId="0" borderId="56" xfId="0" applyFont="1" applyFill="1" applyBorder="1" applyAlignment="1">
      <alignment horizontal="right"/>
    </xf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25" fillId="0" borderId="6" xfId="1" applyNumberFormat="1" applyFont="1" applyFill="1" applyBorder="1" applyAlignment="1">
      <alignment vertical="top"/>
    </xf>
    <xf numFmtId="3" fontId="9" fillId="0" borderId="22" xfId="0" applyFont="1" applyFill="1" applyBorder="1" applyAlignment="1">
      <alignment horizontal="right" vertical="top"/>
    </xf>
    <xf numFmtId="0" fontId="0" fillId="0" borderId="55" xfId="2" applyFont="1" applyFill="1" applyBorder="1"/>
    <xf numFmtId="3" fontId="16" fillId="0" borderId="43" xfId="1" applyNumberFormat="1" applyFont="1" applyFill="1" applyBorder="1" applyAlignment="1">
      <alignment horizontal="center"/>
    </xf>
    <xf numFmtId="3" fontId="7" fillId="0" borderId="19" xfId="1" applyNumberFormat="1" applyFont="1" applyFill="1" applyBorder="1"/>
    <xf numFmtId="3" fontId="9" fillId="0" borderId="23" xfId="0" applyFont="1" applyFill="1" applyBorder="1" applyAlignment="1">
      <alignment horizontal="right"/>
    </xf>
    <xf numFmtId="0" fontId="20" fillId="0" borderId="15" xfId="1" applyFont="1" applyFill="1" applyBorder="1" applyAlignment="1"/>
    <xf numFmtId="3" fontId="25" fillId="0" borderId="0" xfId="1" applyNumberFormat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5" xfId="1" applyFont="1" applyFill="1" applyBorder="1"/>
    <xf numFmtId="3" fontId="26" fillId="0" borderId="22" xfId="0" applyFont="1" applyFill="1" applyBorder="1" applyAlignment="1">
      <alignment horizontal="right"/>
    </xf>
    <xf numFmtId="1" fontId="21" fillId="0" borderId="16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165" fontId="16" fillId="0" borderId="19" xfId="1" applyNumberFormat="1" applyFont="1" applyFill="1" applyBorder="1" applyAlignment="1">
      <alignment horizontal="center"/>
    </xf>
    <xf numFmtId="0" fontId="20" fillId="0" borderId="8" xfId="1" applyFont="1" applyFill="1" applyBorder="1"/>
    <xf numFmtId="3" fontId="20" fillId="0" borderId="9" xfId="1" applyNumberFormat="1" applyFont="1" applyFill="1" applyBorder="1"/>
    <xf numFmtId="3" fontId="13" fillId="0" borderId="25" xfId="0" applyFont="1" applyFill="1" applyBorder="1" applyAlignment="1">
      <alignment horizontal="right"/>
    </xf>
    <xf numFmtId="0" fontId="4" fillId="0" borderId="17" xfId="1" applyFont="1" applyFill="1" applyBorder="1"/>
    <xf numFmtId="0" fontId="20" fillId="0" borderId="5" xfId="1" applyFont="1" applyFill="1" applyBorder="1" applyAlignment="1">
      <alignment wrapText="1"/>
    </xf>
    <xf numFmtId="0" fontId="16" fillId="0" borderId="8" xfId="1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0" fontId="30" fillId="0" borderId="37" xfId="1" applyFont="1" applyFill="1" applyBorder="1" applyAlignment="1"/>
    <xf numFmtId="0" fontId="30" fillId="0" borderId="38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0" fontId="13" fillId="0" borderId="5" xfId="1" applyFont="1" applyFill="1" applyBorder="1" applyAlignment="1">
      <alignment wrapText="1"/>
    </xf>
    <xf numFmtId="3" fontId="4" fillId="0" borderId="5" xfId="0" applyFont="1" applyFill="1" applyBorder="1" applyAlignment="1">
      <alignment wrapText="1"/>
    </xf>
    <xf numFmtId="0" fontId="20" fillId="0" borderId="15" xfId="1" applyFont="1" applyFill="1" applyBorder="1" applyAlignment="1">
      <alignment wrapText="1"/>
    </xf>
    <xf numFmtId="3" fontId="0" fillId="0" borderId="5" xfId="0" applyFill="1" applyBorder="1" applyAlignment="1">
      <alignment wrapText="1"/>
    </xf>
    <xf numFmtId="1" fontId="12" fillId="7" borderId="37" xfId="0" applyNumberFormat="1" applyFont="1" applyFill="1" applyBorder="1" applyAlignment="1">
      <alignment horizontal="left" wrapText="1"/>
    </xf>
    <xf numFmtId="3" fontId="0" fillId="7" borderId="38" xfId="0" applyFill="1" applyBorder="1" applyAlignment="1">
      <alignment wrapText="1"/>
    </xf>
    <xf numFmtId="1" fontId="8" fillId="7" borderId="10" xfId="0" applyNumberFormat="1" applyFont="1" applyFill="1" applyBorder="1" applyAlignment="1">
      <alignment horizontal="left" wrapText="1"/>
    </xf>
    <xf numFmtId="3" fontId="0" fillId="7" borderId="36" xfId="0" applyFill="1" applyBorder="1" applyAlignment="1"/>
    <xf numFmtId="3" fontId="17" fillId="8" borderId="41" xfId="0" applyFont="1" applyFill="1" applyBorder="1" applyAlignment="1">
      <alignment horizontal="center" vertical="center" wrapText="1"/>
    </xf>
    <xf numFmtId="3" fontId="0" fillId="8" borderId="40" xfId="0" applyFill="1" applyBorder="1" applyAlignment="1">
      <alignment wrapText="1"/>
    </xf>
    <xf numFmtId="3" fontId="7" fillId="7" borderId="32" xfId="0" applyFont="1" applyFill="1" applyBorder="1" applyAlignment="1">
      <alignment wrapText="1"/>
    </xf>
    <xf numFmtId="3" fontId="0" fillId="7" borderId="30" xfId="0" applyFill="1" applyBorder="1" applyAlignment="1">
      <alignment wrapText="1"/>
    </xf>
    <xf numFmtId="3" fontId="7" fillId="7" borderId="17" xfId="0" applyFont="1" applyFill="1" applyBorder="1" applyAlignment="1">
      <alignment wrapText="1"/>
    </xf>
    <xf numFmtId="3" fontId="0" fillId="7" borderId="42" xfId="0" applyFill="1" applyBorder="1" applyAlignment="1">
      <alignment wrapText="1"/>
    </xf>
    <xf numFmtId="3" fontId="32" fillId="7" borderId="10" xfId="0" applyFont="1" applyFill="1" applyBorder="1" applyAlignment="1">
      <alignment wrapText="1"/>
    </xf>
    <xf numFmtId="3" fontId="0" fillId="7" borderId="36" xfId="0" applyFill="1" applyBorder="1" applyAlignment="1">
      <alignment wrapText="1"/>
    </xf>
    <xf numFmtId="1" fontId="5" fillId="8" borderId="18" xfId="0" applyNumberFormat="1" applyFont="1" applyFill="1" applyBorder="1" applyAlignment="1">
      <alignment horizontal="center"/>
    </xf>
    <xf numFmtId="3" fontId="5" fillId="8" borderId="39" xfId="0" applyFont="1" applyFill="1" applyBorder="1" applyAlignment="1">
      <alignment horizontal="center"/>
    </xf>
    <xf numFmtId="3" fontId="5" fillId="8" borderId="43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39" xfId="0" applyFont="1" applyBorder="1" applyAlignment="1">
      <alignment horizontal="center"/>
    </xf>
    <xf numFmtId="3" fontId="5" fillId="0" borderId="43" xfId="0" applyFont="1" applyBorder="1" applyAlignment="1">
      <alignment horizontal="center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CCFFFF"/>
      <color rgb="FF33CC33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4554855</c:v>
                </c:pt>
                <c:pt idx="1">
                  <c:v>4621790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12284144</c:v>
                </c:pt>
                <c:pt idx="1">
                  <c:v>13024278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10620292</c:v>
                </c:pt>
                <c:pt idx="1">
                  <c:v>10055424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4554855</c:v>
                </c:pt>
                <c:pt idx="1">
                  <c:v>4621790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12284144</c:v>
                </c:pt>
                <c:pt idx="1">
                  <c:v>13024278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10620292</c:v>
                </c:pt>
                <c:pt idx="1">
                  <c:v>10055424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4554855</c:v>
                </c:pt>
                <c:pt idx="1">
                  <c:v>4621790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12284144</c:v>
                </c:pt>
                <c:pt idx="1">
                  <c:v>13024278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10620292</c:v>
                </c:pt>
                <c:pt idx="1">
                  <c:v>10055424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tabSelected="1" view="pageBreakPreview" zoomScaleNormal="100" zoomScaleSheetLayoutView="100" workbookViewId="0">
      <selection activeCell="A2" sqref="A2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72" customWidth="1"/>
    <col min="4" max="4" width="15.7109375" style="172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361" t="s">
        <v>120</v>
      </c>
      <c r="B1" s="361"/>
      <c r="C1" s="361"/>
      <c r="D1" s="361"/>
      <c r="E1" s="361"/>
    </row>
    <row r="3" spans="1:7" x14ac:dyDescent="0.2">
      <c r="A3" s="359" t="s">
        <v>113</v>
      </c>
      <c r="B3" s="359"/>
      <c r="C3" s="359"/>
      <c r="D3" s="359"/>
      <c r="E3" s="359"/>
    </row>
    <row r="4" spans="1:7" ht="30.75" customHeight="1" x14ac:dyDescent="0.2">
      <c r="A4" s="359"/>
      <c r="B4" s="359"/>
      <c r="C4" s="359"/>
      <c r="D4" s="359"/>
      <c r="E4" s="359"/>
    </row>
    <row r="6" spans="1:7" ht="13.5" thickBot="1" x14ac:dyDescent="0.25">
      <c r="B6" s="9"/>
      <c r="C6" s="177"/>
      <c r="D6" s="173"/>
      <c r="E6" s="2" t="s">
        <v>0</v>
      </c>
    </row>
    <row r="7" spans="1:7" s="10" customFormat="1" ht="18.75" customHeight="1" thickTop="1" thickBot="1" x14ac:dyDescent="0.25">
      <c r="A7" s="278" t="s">
        <v>1</v>
      </c>
      <c r="B7" s="279" t="s">
        <v>16</v>
      </c>
      <c r="C7" s="279" t="s">
        <v>17</v>
      </c>
      <c r="D7" s="279" t="s">
        <v>4</v>
      </c>
      <c r="E7" s="280" t="s">
        <v>5</v>
      </c>
    </row>
    <row r="8" spans="1:7" s="4" customFormat="1" thickTop="1" thickBot="1" x14ac:dyDescent="0.25">
      <c r="A8" s="281">
        <v>1</v>
      </c>
      <c r="B8" s="279">
        <v>2</v>
      </c>
      <c r="C8" s="279">
        <v>3</v>
      </c>
      <c r="D8" s="279">
        <v>4</v>
      </c>
      <c r="E8" s="282" t="s">
        <v>115</v>
      </c>
    </row>
    <row r="9" spans="1:7" ht="18.95" customHeight="1" thickTop="1" x14ac:dyDescent="0.2">
      <c r="A9" s="226" t="s">
        <v>11</v>
      </c>
      <c r="B9" s="230">
        <v>4101290</v>
      </c>
      <c r="C9" s="236">
        <v>4151872</v>
      </c>
      <c r="D9" s="236">
        <v>3648114</v>
      </c>
      <c r="E9" s="80">
        <f>(D9/C9)*100</f>
        <v>87.866726141846371</v>
      </c>
    </row>
    <row r="10" spans="1:7" ht="18.95" customHeight="1" x14ac:dyDescent="0.2">
      <c r="A10" s="226" t="s">
        <v>12</v>
      </c>
      <c r="B10" s="231">
        <v>302929</v>
      </c>
      <c r="C10" s="236">
        <v>391114</v>
      </c>
      <c r="D10" s="236">
        <v>352493</v>
      </c>
      <c r="E10" s="81">
        <f t="shared" ref="E10:E15" si="0">(D10/C10)*100</f>
        <v>90.125385437493932</v>
      </c>
    </row>
    <row r="11" spans="1:7" ht="18.95" customHeight="1" x14ac:dyDescent="0.2">
      <c r="A11" s="226" t="s">
        <v>13</v>
      </c>
      <c r="B11" s="231">
        <v>13200</v>
      </c>
      <c r="C11" s="236">
        <v>13200</v>
      </c>
      <c r="D11" s="236">
        <v>4717</v>
      </c>
      <c r="E11" s="81">
        <f t="shared" si="0"/>
        <v>35.734848484848484</v>
      </c>
    </row>
    <row r="12" spans="1:7" ht="18.95" customHeight="1" x14ac:dyDescent="0.2">
      <c r="A12" s="227" t="s">
        <v>117</v>
      </c>
      <c r="B12" s="232">
        <v>145676</v>
      </c>
      <c r="C12" s="237">
        <v>7736270</v>
      </c>
      <c r="D12" s="237">
        <v>17976888</v>
      </c>
      <c r="E12" s="81">
        <f t="shared" si="0"/>
        <v>232.37151754010651</v>
      </c>
      <c r="G12" s="11"/>
    </row>
    <row r="13" spans="1:7" ht="18.95" customHeight="1" x14ac:dyDescent="0.25">
      <c r="A13" s="12" t="s">
        <v>9</v>
      </c>
      <c r="B13" s="233">
        <f>SUM(B9:B12)</f>
        <v>4563095</v>
      </c>
      <c r="C13" s="238">
        <f>SUM(C9:C12)</f>
        <v>12292456</v>
      </c>
      <c r="D13" s="238">
        <f>SUM(D9:D12)</f>
        <v>21982212</v>
      </c>
      <c r="E13" s="83">
        <f t="shared" si="0"/>
        <v>178.8268512004436</v>
      </c>
    </row>
    <row r="14" spans="1:7" s="6" customFormat="1" ht="21.75" customHeight="1" x14ac:dyDescent="0.2">
      <c r="A14" s="7" t="s">
        <v>7</v>
      </c>
      <c r="B14" s="230">
        <v>8240</v>
      </c>
      <c r="C14" s="239">
        <v>8312</v>
      </c>
      <c r="D14" s="236">
        <v>11361920</v>
      </c>
      <c r="E14" s="81">
        <f t="shared" si="0"/>
        <v>136692.97401347448</v>
      </c>
    </row>
    <row r="15" spans="1:7" s="6" customFormat="1" ht="45.75" customHeight="1" thickBot="1" x14ac:dyDescent="0.3">
      <c r="A15" s="8" t="s">
        <v>8</v>
      </c>
      <c r="B15" s="234">
        <f>B13-B14</f>
        <v>4554855</v>
      </c>
      <c r="C15" s="240">
        <f>C13-C14</f>
        <v>12284144</v>
      </c>
      <c r="D15" s="240">
        <f>D13-D14</f>
        <v>10620292</v>
      </c>
      <c r="E15" s="82">
        <f t="shared" si="0"/>
        <v>86.455287401385078</v>
      </c>
    </row>
    <row r="16" spans="1:7" ht="13.5" thickTop="1" x14ac:dyDescent="0.2">
      <c r="A16" s="228"/>
      <c r="B16" s="228"/>
      <c r="C16" s="229"/>
      <c r="D16" s="229"/>
      <c r="E16" s="228"/>
    </row>
    <row r="17" spans="1:7" x14ac:dyDescent="0.2">
      <c r="A17" s="360" t="s">
        <v>10</v>
      </c>
      <c r="B17" s="360"/>
      <c r="C17" s="360"/>
      <c r="D17" s="360"/>
      <c r="E17" s="360"/>
    </row>
    <row r="18" spans="1:7" x14ac:dyDescent="0.2">
      <c r="A18" s="360"/>
      <c r="B18" s="360"/>
      <c r="C18" s="360"/>
      <c r="D18" s="360"/>
      <c r="E18" s="360"/>
      <c r="F18" s="13"/>
      <c r="G18" s="13"/>
    </row>
    <row r="19" spans="1:7" x14ac:dyDescent="0.2">
      <c r="A19" s="228"/>
      <c r="B19" s="228"/>
      <c r="C19" s="229"/>
      <c r="D19" s="229"/>
      <c r="E19" s="228"/>
      <c r="F19" s="13"/>
      <c r="G19" s="13"/>
    </row>
    <row r="20" spans="1:7" x14ac:dyDescent="0.2">
      <c r="A20" s="228"/>
      <c r="B20" s="228"/>
      <c r="C20" s="229"/>
      <c r="D20" s="229"/>
      <c r="E20" s="228"/>
      <c r="F20" s="13"/>
      <c r="G20" s="13"/>
    </row>
    <row r="21" spans="1:7" x14ac:dyDescent="0.2">
      <c r="A21" s="228"/>
      <c r="B21" s="228"/>
      <c r="C21" s="229"/>
      <c r="D21" s="229"/>
      <c r="E21" s="228"/>
    </row>
    <row r="24" spans="1:7" ht="21.75" customHeight="1" x14ac:dyDescent="0.2">
      <c r="B24" s="277"/>
      <c r="C24" s="277"/>
      <c r="D24" s="277"/>
    </row>
    <row r="25" spans="1:7" ht="28.5" customHeight="1" x14ac:dyDescent="0.2">
      <c r="B25" s="277"/>
      <c r="C25" s="277"/>
      <c r="D25" s="277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3" firstPageNumber="2" orientation="portrait" cellComments="asDisplayed" useFirstPageNumber="1" r:id="rId1"/>
  <headerFooter alignWithMargins="0">
    <oddFooter xml:space="preserve">&amp;L&amp;"Arial CE,Kurzíva"Zastupitelstvo Olomouckého kraje 18. 12. 2017
5.4. - Rozpočet Olomouckého kraje 2017 - plnění rozpočtu k 31. 10. 2017
Příloha č. 1 - Plnění rozpočtu Olomouckého kraje k 31. 10. 2017&amp;R&amp;"Arial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53"/>
  <sheetViews>
    <sheetView showGridLines="0" view="pageBreakPreview" zoomScale="110" zoomScaleNormal="100" zoomScaleSheetLayoutView="110" workbookViewId="0">
      <selection activeCell="A105" sqref="A105"/>
    </sheetView>
  </sheetViews>
  <sheetFormatPr defaultColWidth="9.140625" defaultRowHeight="14.25" x14ac:dyDescent="0.2"/>
  <cols>
    <col min="1" max="1" width="42" style="225" customWidth="1"/>
    <col min="2" max="2" width="5.140625" style="113" customWidth="1"/>
    <col min="3" max="3" width="14.85546875" style="125" customWidth="1"/>
    <col min="4" max="4" width="17.140625" style="125" customWidth="1"/>
    <col min="5" max="5" width="15.7109375" style="125" customWidth="1"/>
    <col min="6" max="6" width="10.140625" style="125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64" t="s">
        <v>121</v>
      </c>
      <c r="B1" s="365"/>
      <c r="C1" s="365"/>
      <c r="D1" s="365"/>
      <c r="E1" s="365"/>
      <c r="F1" s="365"/>
      <c r="G1" s="14"/>
      <c r="H1" s="14"/>
      <c r="I1" s="14"/>
      <c r="K1" s="16"/>
    </row>
    <row r="2" spans="1:14" ht="23.25" x14ac:dyDescent="0.35">
      <c r="A2" s="366"/>
      <c r="B2" s="366"/>
      <c r="C2" s="366"/>
      <c r="D2" s="366"/>
      <c r="E2" s="366"/>
      <c r="F2" s="366"/>
      <c r="G2" s="18"/>
      <c r="H2" s="18"/>
      <c r="I2" s="18"/>
      <c r="K2" s="16"/>
    </row>
    <row r="3" spans="1:14" ht="15" thickBot="1" x14ac:dyDescent="0.25">
      <c r="F3" s="312" t="s">
        <v>0</v>
      </c>
      <c r="G3" s="23"/>
      <c r="H3" s="23"/>
      <c r="I3" s="23"/>
    </row>
    <row r="4" spans="1:14" s="25" customFormat="1" thickTop="1" thickBot="1" x14ac:dyDescent="0.25">
      <c r="A4" s="283" t="s">
        <v>14</v>
      </c>
      <c r="B4" s="284" t="s">
        <v>15</v>
      </c>
      <c r="C4" s="285" t="s">
        <v>16</v>
      </c>
      <c r="D4" s="285" t="s">
        <v>17</v>
      </c>
      <c r="E4" s="285" t="s">
        <v>4</v>
      </c>
      <c r="F4" s="286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81">
        <v>1</v>
      </c>
      <c r="B5" s="279">
        <v>2</v>
      </c>
      <c r="C5" s="279">
        <v>3</v>
      </c>
      <c r="D5" s="279">
        <v>4</v>
      </c>
      <c r="E5" s="279">
        <v>5</v>
      </c>
      <c r="F5" s="287" t="s">
        <v>116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313" t="s">
        <v>18</v>
      </c>
      <c r="B6" s="114">
        <v>1</v>
      </c>
      <c r="C6" s="87">
        <f>C7+C8+C9+C10+C11</f>
        <v>28939</v>
      </c>
      <c r="D6" s="87">
        <f>D7+D8+D9+D10+D11</f>
        <v>34015</v>
      </c>
      <c r="E6" s="87">
        <f>E7+E8+E9+E10+E11</f>
        <v>23220</v>
      </c>
      <c r="F6" s="314">
        <f t="shared" ref="F6:F43" si="0">(E6/D6)*100</f>
        <v>68.264001175951776</v>
      </c>
      <c r="G6" s="27"/>
      <c r="H6" s="27"/>
      <c r="I6" s="27"/>
      <c r="J6" s="196"/>
      <c r="K6" s="67"/>
      <c r="N6" s="262"/>
    </row>
    <row r="7" spans="1:14" s="32" customFormat="1" x14ac:dyDescent="0.2">
      <c r="A7" s="28" t="s">
        <v>19</v>
      </c>
      <c r="B7" s="315"/>
      <c r="C7" s="30">
        <f>28939-C11</f>
        <v>28633</v>
      </c>
      <c r="D7" s="30">
        <f>34015-D11-D8</f>
        <v>32106</v>
      </c>
      <c r="E7" s="30">
        <f>23220-E11-E8</f>
        <v>21412</v>
      </c>
      <c r="F7" s="316">
        <f t="shared" si="0"/>
        <v>66.6915841275774</v>
      </c>
      <c r="G7" s="31"/>
      <c r="H7" s="31"/>
      <c r="I7" s="31"/>
      <c r="J7" s="196"/>
      <c r="K7" s="55"/>
      <c r="N7" s="33"/>
    </row>
    <row r="8" spans="1:14" s="32" customFormat="1" x14ac:dyDescent="0.2">
      <c r="A8" s="28" t="s">
        <v>20</v>
      </c>
      <c r="B8" s="128"/>
      <c r="C8" s="30">
        <v>0</v>
      </c>
      <c r="D8" s="30">
        <v>1531</v>
      </c>
      <c r="E8" s="30">
        <v>1524</v>
      </c>
      <c r="F8" s="316">
        <f t="shared" si="0"/>
        <v>99.54278249510125</v>
      </c>
      <c r="G8" s="31"/>
      <c r="H8" s="31"/>
      <c r="I8" s="31"/>
      <c r="J8" s="196"/>
      <c r="K8" s="55"/>
      <c r="N8" s="33"/>
    </row>
    <row r="9" spans="1:14" s="32" customFormat="1" x14ac:dyDescent="0.2">
      <c r="A9" s="317" t="s">
        <v>21</v>
      </c>
      <c r="B9" s="315"/>
      <c r="C9" s="30">
        <v>0</v>
      </c>
      <c r="D9" s="30">
        <v>0</v>
      </c>
      <c r="E9" s="30">
        <v>0</v>
      </c>
      <c r="F9" s="316">
        <v>0</v>
      </c>
      <c r="G9" s="31"/>
      <c r="H9" s="89"/>
      <c r="I9" s="89"/>
      <c r="J9" s="89"/>
      <c r="K9" s="55"/>
      <c r="N9" s="33"/>
    </row>
    <row r="10" spans="1:14" s="32" customFormat="1" x14ac:dyDescent="0.2">
      <c r="A10" s="317" t="s">
        <v>22</v>
      </c>
      <c r="B10" s="315"/>
      <c r="C10" s="30">
        <v>0</v>
      </c>
      <c r="D10" s="30">
        <v>0</v>
      </c>
      <c r="E10" s="30">
        <v>0</v>
      </c>
      <c r="F10" s="316">
        <v>0</v>
      </c>
      <c r="G10" s="31"/>
      <c r="H10" s="31"/>
      <c r="I10" s="31"/>
      <c r="J10" s="31"/>
      <c r="K10" s="55"/>
      <c r="N10" s="33"/>
    </row>
    <row r="11" spans="1:14" s="32" customFormat="1" x14ac:dyDescent="0.2">
      <c r="A11" s="318" t="s">
        <v>48</v>
      </c>
      <c r="B11" s="319"/>
      <c r="C11" s="320">
        <v>306</v>
      </c>
      <c r="D11" s="320">
        <v>378</v>
      </c>
      <c r="E11" s="320">
        <v>284</v>
      </c>
      <c r="F11" s="321">
        <f t="shared" si="0"/>
        <v>75.132275132275126</v>
      </c>
      <c r="G11" s="31"/>
      <c r="H11" s="31"/>
      <c r="I11" s="31"/>
      <c r="J11" s="31"/>
      <c r="K11" s="55"/>
      <c r="N11" s="33"/>
    </row>
    <row r="12" spans="1:14" s="35" customFormat="1" ht="15" x14ac:dyDescent="0.25">
      <c r="A12" s="322" t="s">
        <v>91</v>
      </c>
      <c r="B12" s="323">
        <v>3</v>
      </c>
      <c r="C12" s="324">
        <f>C13+C14+C15+C16+C18+C17</f>
        <v>375861</v>
      </c>
      <c r="D12" s="324">
        <f t="shared" ref="D12:E12" si="1">D13+D14+D15+D16+D18+D17</f>
        <v>415586</v>
      </c>
      <c r="E12" s="324">
        <f t="shared" si="1"/>
        <v>276298</v>
      </c>
      <c r="F12" s="314">
        <f t="shared" si="0"/>
        <v>66.483952779930021</v>
      </c>
      <c r="G12" s="263"/>
      <c r="H12" s="27"/>
      <c r="I12" s="27"/>
      <c r="J12" s="27"/>
      <c r="K12" s="67"/>
      <c r="N12" s="36"/>
    </row>
    <row r="13" spans="1:14" s="35" customFormat="1" x14ac:dyDescent="0.2">
      <c r="A13" s="28" t="s">
        <v>19</v>
      </c>
      <c r="B13" s="37"/>
      <c r="C13" s="30">
        <f>375861-C14-C15-C16-C18-C17</f>
        <v>350867</v>
      </c>
      <c r="D13" s="30">
        <f>415586-D14-D15-D16-D18-D17</f>
        <v>365174</v>
      </c>
      <c r="E13" s="30">
        <f>276298-E14-E15-E16-E18-E17</f>
        <v>251494</v>
      </c>
      <c r="F13" s="316">
        <f t="shared" si="0"/>
        <v>68.869634749461909</v>
      </c>
      <c r="G13" s="31"/>
      <c r="H13" s="31"/>
      <c r="I13" s="31"/>
      <c r="J13" s="31"/>
      <c r="K13" s="55"/>
      <c r="N13" s="36"/>
    </row>
    <row r="14" spans="1:14" s="35" customFormat="1" x14ac:dyDescent="0.2">
      <c r="A14" s="28" t="s">
        <v>20</v>
      </c>
      <c r="B14" s="37"/>
      <c r="C14" s="30">
        <v>560</v>
      </c>
      <c r="D14" s="30">
        <v>25566</v>
      </c>
      <c r="E14" s="30">
        <v>6151</v>
      </c>
      <c r="F14" s="316">
        <f>(E14/D14)*100</f>
        <v>24.059297504498161</v>
      </c>
      <c r="G14" s="31"/>
      <c r="H14" s="31"/>
      <c r="I14" s="31"/>
      <c r="J14" s="31"/>
      <c r="K14" s="55"/>
      <c r="N14" s="36"/>
    </row>
    <row r="15" spans="1:14" s="32" customFormat="1" x14ac:dyDescent="0.2">
      <c r="A15" s="317" t="s">
        <v>21</v>
      </c>
      <c r="B15" s="315"/>
      <c r="C15" s="30">
        <v>0</v>
      </c>
      <c r="D15" s="30">
        <v>1821</v>
      </c>
      <c r="E15" s="30">
        <v>1151</v>
      </c>
      <c r="F15" s="316">
        <f t="shared" si="0"/>
        <v>63.207029104887425</v>
      </c>
      <c r="G15" s="31"/>
      <c r="H15" s="89"/>
      <c r="I15" s="89"/>
      <c r="J15" s="89"/>
      <c r="K15" s="55"/>
      <c r="N15" s="33"/>
    </row>
    <row r="16" spans="1:14" s="32" customFormat="1" x14ac:dyDescent="0.2">
      <c r="A16" s="317" t="s">
        <v>22</v>
      </c>
      <c r="B16" s="315"/>
      <c r="C16" s="30">
        <v>0</v>
      </c>
      <c r="D16" s="30">
        <v>0</v>
      </c>
      <c r="E16" s="30">
        <v>0</v>
      </c>
      <c r="F16" s="316">
        <v>0</v>
      </c>
      <c r="G16" s="31"/>
      <c r="H16" s="31"/>
      <c r="I16" s="31"/>
      <c r="J16" s="31"/>
      <c r="K16" s="55"/>
      <c r="N16" s="33"/>
    </row>
    <row r="17" spans="1:14" s="32" customFormat="1" x14ac:dyDescent="0.2">
      <c r="A17" s="317" t="s">
        <v>108</v>
      </c>
      <c r="B17" s="315"/>
      <c r="C17" s="30">
        <v>16500</v>
      </c>
      <c r="D17" s="30">
        <v>15091</v>
      </c>
      <c r="E17" s="30">
        <v>11768</v>
      </c>
      <c r="F17" s="316">
        <f t="shared" si="0"/>
        <v>77.980253131005242</v>
      </c>
      <c r="G17" s="31"/>
      <c r="H17" s="31"/>
      <c r="I17" s="31"/>
      <c r="J17" s="31"/>
      <c r="K17" s="55"/>
      <c r="N17" s="33"/>
    </row>
    <row r="18" spans="1:14" s="32" customFormat="1" x14ac:dyDescent="0.2">
      <c r="A18" s="318" t="s">
        <v>48</v>
      </c>
      <c r="B18" s="315"/>
      <c r="C18" s="30">
        <v>7934</v>
      </c>
      <c r="D18" s="30">
        <v>7934</v>
      </c>
      <c r="E18" s="30">
        <v>5734</v>
      </c>
      <c r="F18" s="321">
        <f t="shared" si="0"/>
        <v>72.271237711116711</v>
      </c>
      <c r="G18" s="31"/>
      <c r="H18" s="31"/>
      <c r="I18" s="31"/>
      <c r="J18" s="31"/>
      <c r="K18" s="55"/>
      <c r="N18" s="33"/>
    </row>
    <row r="19" spans="1:14" s="35" customFormat="1" ht="15" x14ac:dyDescent="0.25">
      <c r="A19" s="369" t="s">
        <v>92</v>
      </c>
      <c r="B19" s="323">
        <v>4</v>
      </c>
      <c r="C19" s="324">
        <f>C21+C22+C23+C24</f>
        <v>7508</v>
      </c>
      <c r="D19" s="324">
        <f>D21+D22+D23+D24</f>
        <v>8962</v>
      </c>
      <c r="E19" s="324">
        <f>E21+E22+E23+E24</f>
        <v>6658</v>
      </c>
      <c r="F19" s="314">
        <f t="shared" si="0"/>
        <v>74.291452800714126</v>
      </c>
      <c r="G19" s="263"/>
      <c r="H19" s="27"/>
      <c r="I19" s="27"/>
      <c r="J19" s="27"/>
      <c r="K19" s="67"/>
      <c r="N19" s="36"/>
    </row>
    <row r="20" spans="1:14" s="35" customFormat="1" ht="15" x14ac:dyDescent="0.25">
      <c r="A20" s="370"/>
      <c r="B20" s="37"/>
      <c r="C20" s="30"/>
      <c r="D20" s="30"/>
      <c r="E20" s="325"/>
      <c r="F20" s="314"/>
      <c r="G20" s="263"/>
      <c r="H20" s="27"/>
      <c r="I20" s="27"/>
      <c r="J20" s="27"/>
      <c r="K20" s="67"/>
      <c r="N20" s="36"/>
    </row>
    <row r="21" spans="1:14" s="35" customFormat="1" x14ac:dyDescent="0.2">
      <c r="A21" s="28" t="s">
        <v>19</v>
      </c>
      <c r="B21" s="37"/>
      <c r="C21" s="30">
        <f>7508-C22</f>
        <v>4307</v>
      </c>
      <c r="D21" s="30">
        <f>8962-D22</f>
        <v>4567</v>
      </c>
      <c r="E21" s="30">
        <v>2860</v>
      </c>
      <c r="F21" s="316">
        <f t="shared" si="0"/>
        <v>62.623166192248739</v>
      </c>
      <c r="G21" s="31"/>
      <c r="H21" s="31"/>
      <c r="I21" s="31"/>
      <c r="J21" s="31"/>
      <c r="K21" s="55"/>
      <c r="N21" s="36"/>
    </row>
    <row r="22" spans="1:14" s="35" customFormat="1" x14ac:dyDescent="0.2">
      <c r="A22" s="28" t="s">
        <v>20</v>
      </c>
      <c r="B22" s="37"/>
      <c r="C22" s="30">
        <v>3201</v>
      </c>
      <c r="D22" s="30">
        <v>4395</v>
      </c>
      <c r="E22" s="30">
        <v>3798</v>
      </c>
      <c r="F22" s="316">
        <f t="shared" si="0"/>
        <v>86.416382252559728</v>
      </c>
      <c r="G22" s="31"/>
      <c r="H22" s="31"/>
      <c r="I22" s="31"/>
      <c r="J22" s="31"/>
      <c r="K22" s="55"/>
      <c r="N22" s="36"/>
    </row>
    <row r="23" spans="1:14" s="32" customFormat="1" x14ac:dyDescent="0.2">
      <c r="A23" s="317" t="s">
        <v>21</v>
      </c>
      <c r="B23" s="315"/>
      <c r="C23" s="30">
        <v>0</v>
      </c>
      <c r="D23" s="30">
        <v>0</v>
      </c>
      <c r="E23" s="30">
        <v>0</v>
      </c>
      <c r="F23" s="316">
        <v>0</v>
      </c>
      <c r="G23" s="31"/>
      <c r="H23" s="89"/>
      <c r="I23" s="89"/>
      <c r="J23" s="89"/>
      <c r="K23" s="55"/>
      <c r="N23" s="33"/>
    </row>
    <row r="24" spans="1:14" s="32" customFormat="1" x14ac:dyDescent="0.2">
      <c r="A24" s="317" t="s">
        <v>22</v>
      </c>
      <c r="B24" s="319"/>
      <c r="C24" s="320">
        <v>0</v>
      </c>
      <c r="D24" s="320">
        <v>0</v>
      </c>
      <c r="E24" s="320">
        <v>0</v>
      </c>
      <c r="F24" s="321">
        <v>0</v>
      </c>
      <c r="G24" s="31"/>
      <c r="H24" s="31"/>
      <c r="I24" s="31"/>
      <c r="J24" s="31"/>
      <c r="K24" s="55"/>
      <c r="N24" s="33"/>
    </row>
    <row r="25" spans="1:14" s="35" customFormat="1" ht="15" x14ac:dyDescent="0.25">
      <c r="A25" s="322" t="s">
        <v>24</v>
      </c>
      <c r="B25" s="323">
        <v>7</v>
      </c>
      <c r="C25" s="324">
        <f>C26+C27+C28+C29+C30</f>
        <v>583373</v>
      </c>
      <c r="D25" s="324">
        <f>D26+D27+D28+D29+D30</f>
        <v>370210</v>
      </c>
      <c r="E25" s="324">
        <f>E26+E27+E28+E29+E30+E31</f>
        <v>10733178</v>
      </c>
      <c r="F25" s="314">
        <f t="shared" si="0"/>
        <v>2899.2134194106047</v>
      </c>
      <c r="G25" s="27"/>
      <c r="H25" s="27"/>
      <c r="I25" s="27"/>
      <c r="J25" s="27"/>
      <c r="K25" s="67"/>
      <c r="N25" s="36"/>
    </row>
    <row r="26" spans="1:14" s="35" customFormat="1" x14ac:dyDescent="0.2">
      <c r="A26" s="28" t="s">
        <v>19</v>
      </c>
      <c r="B26" s="37"/>
      <c r="C26" s="30">
        <f>583373-C30</f>
        <v>523743</v>
      </c>
      <c r="D26" s="30">
        <f>370210-D28-D30</f>
        <v>358931</v>
      </c>
      <c r="E26" s="30">
        <f>10733178-E31</f>
        <v>75001</v>
      </c>
      <c r="F26" s="316">
        <f>(E26/D26)*100</f>
        <v>20.895659611457354</v>
      </c>
      <c r="G26" s="89"/>
      <c r="H26" s="31"/>
      <c r="I26" s="31"/>
      <c r="J26" s="31"/>
      <c r="K26" s="55"/>
      <c r="N26" s="36"/>
    </row>
    <row r="27" spans="1:14" s="35" customFormat="1" x14ac:dyDescent="0.2">
      <c r="A27" s="28" t="s">
        <v>20</v>
      </c>
      <c r="B27" s="37"/>
      <c r="C27" s="30">
        <v>0</v>
      </c>
      <c r="D27" s="30">
        <v>0</v>
      </c>
      <c r="E27" s="30">
        <v>0</v>
      </c>
      <c r="F27" s="316">
        <v>0</v>
      </c>
      <c r="G27" s="31"/>
      <c r="H27" s="31"/>
      <c r="I27" s="31"/>
      <c r="J27" s="31"/>
      <c r="K27" s="55"/>
      <c r="N27" s="36"/>
    </row>
    <row r="28" spans="1:14" s="32" customFormat="1" x14ac:dyDescent="0.2">
      <c r="A28" s="317" t="s">
        <v>21</v>
      </c>
      <c r="B28" s="315"/>
      <c r="C28" s="30">
        <v>0</v>
      </c>
      <c r="D28" s="30">
        <v>815</v>
      </c>
      <c r="E28" s="30">
        <v>0</v>
      </c>
      <c r="F28" s="316">
        <f t="shared" ref="F28:F30" si="2">(E28/D28)*100</f>
        <v>0</v>
      </c>
      <c r="G28" s="31"/>
      <c r="H28" s="89"/>
      <c r="I28" s="89"/>
      <c r="J28" s="89"/>
      <c r="K28" s="55"/>
      <c r="N28" s="33"/>
    </row>
    <row r="29" spans="1:14" s="32" customFormat="1" x14ac:dyDescent="0.2">
      <c r="A29" s="317" t="s">
        <v>22</v>
      </c>
      <c r="B29" s="315"/>
      <c r="C29" s="30">
        <v>0</v>
      </c>
      <c r="D29" s="30">
        <v>0</v>
      </c>
      <c r="E29" s="30">
        <v>0</v>
      </c>
      <c r="F29" s="316">
        <v>0</v>
      </c>
      <c r="G29" s="31"/>
      <c r="H29" s="31"/>
      <c r="I29" s="31"/>
      <c r="J29" s="31"/>
      <c r="K29" s="55"/>
      <c r="N29" s="33"/>
    </row>
    <row r="30" spans="1:14" s="32" customFormat="1" x14ac:dyDescent="0.2">
      <c r="A30" s="317" t="s">
        <v>108</v>
      </c>
      <c r="B30" s="315"/>
      <c r="C30" s="30">
        <v>59630</v>
      </c>
      <c r="D30" s="30">
        <v>10464</v>
      </c>
      <c r="E30" s="30">
        <v>0</v>
      </c>
      <c r="F30" s="316">
        <f t="shared" si="2"/>
        <v>0</v>
      </c>
      <c r="G30" s="31"/>
      <c r="H30" s="31"/>
      <c r="I30" s="31"/>
      <c r="J30" s="31"/>
      <c r="K30" s="55"/>
      <c r="N30" s="33"/>
    </row>
    <row r="31" spans="1:14" s="32" customFormat="1" x14ac:dyDescent="0.2">
      <c r="A31" s="318" t="s">
        <v>48</v>
      </c>
      <c r="B31" s="319"/>
      <c r="C31" s="320">
        <v>0</v>
      </c>
      <c r="D31" s="320">
        <v>0</v>
      </c>
      <c r="E31" s="320">
        <v>10658177</v>
      </c>
      <c r="F31" s="321">
        <v>0</v>
      </c>
      <c r="G31" s="31"/>
      <c r="H31" s="31"/>
      <c r="I31" s="31"/>
      <c r="J31" s="31"/>
      <c r="K31" s="55"/>
      <c r="N31" s="33"/>
    </row>
    <row r="32" spans="1:14" s="35" customFormat="1" ht="15" x14ac:dyDescent="0.25">
      <c r="A32" s="326" t="s">
        <v>93</v>
      </c>
      <c r="B32" s="37">
        <v>8</v>
      </c>
      <c r="C32" s="325">
        <f>C33+C34+C35+C36+C37</f>
        <v>46241</v>
      </c>
      <c r="D32" s="325">
        <f>D33+D34+D35+D36+D37</f>
        <v>60481</v>
      </c>
      <c r="E32" s="325">
        <f>E33+E34+E35+E36+E37</f>
        <v>39444</v>
      </c>
      <c r="F32" s="314">
        <f t="shared" si="0"/>
        <v>65.217175641937146</v>
      </c>
      <c r="G32" s="27"/>
      <c r="H32" s="27"/>
      <c r="I32" s="27"/>
      <c r="J32" s="27"/>
      <c r="K32" s="67"/>
      <c r="N32" s="36"/>
    </row>
    <row r="33" spans="1:15" s="35" customFormat="1" x14ac:dyDescent="0.2">
      <c r="A33" s="28" t="s">
        <v>19</v>
      </c>
      <c r="B33" s="37"/>
      <c r="C33" s="30">
        <f>46241-C34-C37</f>
        <v>11097</v>
      </c>
      <c r="D33" s="30">
        <f>60481-D34-D37</f>
        <v>11094</v>
      </c>
      <c r="E33" s="30">
        <f>39444-E34-E37</f>
        <v>4501</v>
      </c>
      <c r="F33" s="316">
        <f t="shared" si="0"/>
        <v>40.571480079322157</v>
      </c>
      <c r="G33" s="31"/>
      <c r="H33" s="31"/>
      <c r="I33" s="31"/>
      <c r="J33" s="31"/>
      <c r="K33" s="55"/>
      <c r="N33" s="36"/>
    </row>
    <row r="34" spans="1:15" s="35" customFormat="1" x14ac:dyDescent="0.2">
      <c r="A34" s="28" t="s">
        <v>20</v>
      </c>
      <c r="B34" s="37"/>
      <c r="C34" s="30">
        <v>1544</v>
      </c>
      <c r="D34" s="30">
        <v>1544</v>
      </c>
      <c r="E34" s="30">
        <v>1354</v>
      </c>
      <c r="F34" s="316">
        <f t="shared" si="0"/>
        <v>87.69430051813471</v>
      </c>
      <c r="G34" s="31"/>
      <c r="H34" s="31"/>
      <c r="I34" s="31"/>
      <c r="J34" s="31"/>
      <c r="K34" s="55"/>
      <c r="N34" s="36"/>
    </row>
    <row r="35" spans="1:15" s="32" customFormat="1" x14ac:dyDescent="0.2">
      <c r="A35" s="317" t="s">
        <v>21</v>
      </c>
      <c r="B35" s="315"/>
      <c r="C35" s="30">
        <v>0</v>
      </c>
      <c r="D35" s="30">
        <v>0</v>
      </c>
      <c r="E35" s="30">
        <v>0</v>
      </c>
      <c r="F35" s="316">
        <v>0</v>
      </c>
      <c r="G35" s="31"/>
      <c r="H35" s="89"/>
      <c r="I35" s="89"/>
      <c r="J35" s="89"/>
      <c r="K35" s="55"/>
      <c r="N35" s="33"/>
    </row>
    <row r="36" spans="1:15" s="32" customFormat="1" x14ac:dyDescent="0.2">
      <c r="A36" s="317" t="s">
        <v>22</v>
      </c>
      <c r="B36" s="315"/>
      <c r="C36" s="30">
        <v>0</v>
      </c>
      <c r="D36" s="30">
        <v>0</v>
      </c>
      <c r="E36" s="30">
        <v>0</v>
      </c>
      <c r="F36" s="316">
        <v>0</v>
      </c>
      <c r="G36" s="31"/>
      <c r="H36" s="31"/>
      <c r="I36" s="31"/>
      <c r="J36" s="196"/>
      <c r="K36" s="55"/>
      <c r="N36" s="33"/>
    </row>
    <row r="37" spans="1:15" s="32" customFormat="1" x14ac:dyDescent="0.2">
      <c r="A37" s="318" t="s">
        <v>108</v>
      </c>
      <c r="B37" s="319"/>
      <c r="C37" s="320">
        <v>33600</v>
      </c>
      <c r="D37" s="320">
        <v>47843</v>
      </c>
      <c r="E37" s="320">
        <v>33589</v>
      </c>
      <c r="F37" s="321">
        <f t="shared" si="0"/>
        <v>70.206717806157641</v>
      </c>
      <c r="G37" s="31"/>
      <c r="H37" s="31"/>
      <c r="I37" s="31"/>
      <c r="J37" s="196"/>
      <c r="K37" s="55"/>
      <c r="N37" s="33"/>
    </row>
    <row r="38" spans="1:15" ht="15" customHeight="1" x14ac:dyDescent="0.25">
      <c r="A38" s="326" t="s">
        <v>25</v>
      </c>
      <c r="B38" s="37">
        <v>9</v>
      </c>
      <c r="C38" s="325">
        <f>C39+C40+C41+C42+C43</f>
        <v>21479</v>
      </c>
      <c r="D38" s="325">
        <f>D39+D40+D41+D42+D43</f>
        <v>28762</v>
      </c>
      <c r="E38" s="325">
        <f>E39+E40+E41+E42+E43</f>
        <v>10475</v>
      </c>
      <c r="F38" s="314">
        <f t="shared" si="0"/>
        <v>36.419581392114594</v>
      </c>
      <c r="G38" s="263"/>
      <c r="H38" s="27"/>
      <c r="I38" s="27"/>
      <c r="J38" s="196"/>
      <c r="K38" s="67"/>
    </row>
    <row r="39" spans="1:15" ht="15" customHeight="1" x14ac:dyDescent="0.2">
      <c r="A39" s="28" t="s">
        <v>19</v>
      </c>
      <c r="B39" s="37"/>
      <c r="C39" s="30">
        <v>6079</v>
      </c>
      <c r="D39" s="327">
        <f>28762-D41-D43-D42</f>
        <v>6279</v>
      </c>
      <c r="E39" s="327">
        <f>10475-E41-E43-E42</f>
        <v>2264</v>
      </c>
      <c r="F39" s="316">
        <f t="shared" si="0"/>
        <v>36.056696926262141</v>
      </c>
      <c r="G39" s="31"/>
      <c r="H39" s="31"/>
      <c r="I39" s="31"/>
      <c r="J39" s="196"/>
      <c r="K39" s="55"/>
    </row>
    <row r="40" spans="1:15" ht="15" customHeight="1" x14ac:dyDescent="0.2">
      <c r="A40" s="28" t="s">
        <v>20</v>
      </c>
      <c r="B40" s="37"/>
      <c r="C40" s="30">
        <v>0</v>
      </c>
      <c r="D40" s="327">
        <v>0</v>
      </c>
      <c r="E40" s="30">
        <v>0</v>
      </c>
      <c r="F40" s="316">
        <v>0</v>
      </c>
      <c r="G40" s="31"/>
      <c r="H40" s="31"/>
      <c r="I40" s="89"/>
      <c r="J40" s="89"/>
      <c r="K40" s="55"/>
    </row>
    <row r="41" spans="1:15" s="32" customFormat="1" x14ac:dyDescent="0.2">
      <c r="A41" s="317" t="s">
        <v>21</v>
      </c>
      <c r="B41" s="315"/>
      <c r="C41" s="30">
        <v>0</v>
      </c>
      <c r="D41" s="327">
        <v>852</v>
      </c>
      <c r="E41" s="30">
        <v>352</v>
      </c>
      <c r="F41" s="316">
        <f t="shared" si="0"/>
        <v>41.314553990610328</v>
      </c>
      <c r="G41" s="31"/>
      <c r="H41" s="89"/>
      <c r="I41" s="89"/>
      <c r="J41" s="89"/>
      <c r="K41" s="55"/>
      <c r="N41" s="33"/>
    </row>
    <row r="42" spans="1:15" s="32" customFormat="1" x14ac:dyDescent="0.2">
      <c r="A42" s="317" t="s">
        <v>22</v>
      </c>
      <c r="B42" s="315"/>
      <c r="C42" s="30">
        <v>0</v>
      </c>
      <c r="D42" s="327">
        <v>4000</v>
      </c>
      <c r="E42" s="327">
        <v>0</v>
      </c>
      <c r="F42" s="316">
        <v>0</v>
      </c>
      <c r="G42" s="31"/>
      <c r="H42" s="264"/>
      <c r="I42" s="264"/>
      <c r="J42" s="264"/>
      <c r="K42" s="55"/>
      <c r="N42" s="33"/>
    </row>
    <row r="43" spans="1:15" s="32" customFormat="1" x14ac:dyDescent="0.2">
      <c r="A43" s="318" t="s">
        <v>108</v>
      </c>
      <c r="B43" s="319"/>
      <c r="C43" s="320">
        <v>15400</v>
      </c>
      <c r="D43" s="328">
        <v>17631</v>
      </c>
      <c r="E43" s="328">
        <v>7859</v>
      </c>
      <c r="F43" s="316">
        <f t="shared" si="0"/>
        <v>44.574896489138446</v>
      </c>
      <c r="G43" s="31"/>
      <c r="H43" s="264"/>
      <c r="I43" s="264"/>
      <c r="J43" s="264"/>
      <c r="K43" s="55"/>
      <c r="N43" s="33"/>
    </row>
    <row r="44" spans="1:15" s="48" customFormat="1" ht="15" x14ac:dyDescent="0.25">
      <c r="A44" s="329" t="s">
        <v>122</v>
      </c>
      <c r="B44" s="330">
        <v>10</v>
      </c>
      <c r="C44" s="324">
        <f>C45+C51+C54</f>
        <v>120422</v>
      </c>
      <c r="D44" s="324">
        <f>D45+D51+D54</f>
        <v>6417301</v>
      </c>
      <c r="E44" s="324">
        <f>E45+E51+E54</f>
        <v>5307270</v>
      </c>
      <c r="F44" s="331">
        <f t="shared" ref="F44:F84" si="3">(E44/D44)*100</f>
        <v>82.702525563317039</v>
      </c>
      <c r="G44" s="27"/>
      <c r="H44" s="67"/>
      <c r="I44" s="67"/>
      <c r="J44" s="196"/>
      <c r="K44" s="67"/>
      <c r="N44" s="265"/>
    </row>
    <row r="45" spans="1:15" s="48" customFormat="1" x14ac:dyDescent="0.2">
      <c r="A45" s="332" t="s">
        <v>26</v>
      </c>
      <c r="B45" s="333"/>
      <c r="C45" s="334">
        <f>C46+C47+C48+C49+C50</f>
        <v>102696</v>
      </c>
      <c r="D45" s="334">
        <f>D46+D47+D48+D49+D50</f>
        <v>214778</v>
      </c>
      <c r="E45" s="334">
        <f>E46+E47+E48+E49+E50</f>
        <v>185588</v>
      </c>
      <c r="F45" s="316">
        <f t="shared" si="3"/>
        <v>86.409222546070836</v>
      </c>
      <c r="G45" s="31"/>
      <c r="H45" s="31"/>
      <c r="I45" s="31"/>
      <c r="J45" s="69"/>
      <c r="K45" s="266"/>
      <c r="L45" s="76"/>
      <c r="M45" s="76"/>
      <c r="N45" s="69"/>
      <c r="O45" s="76"/>
    </row>
    <row r="46" spans="1:15" s="48" customFormat="1" x14ac:dyDescent="0.2">
      <c r="A46" s="28" t="s">
        <v>19</v>
      </c>
      <c r="B46" s="335"/>
      <c r="C46" s="30">
        <v>3756</v>
      </c>
      <c r="D46" s="30">
        <v>15198</v>
      </c>
      <c r="E46" s="30">
        <v>13771</v>
      </c>
      <c r="F46" s="316">
        <f t="shared" si="3"/>
        <v>90.610606658770891</v>
      </c>
      <c r="G46" s="31"/>
      <c r="H46" s="31"/>
      <c r="I46" s="31"/>
      <c r="J46" s="69"/>
      <c r="K46" s="55"/>
      <c r="L46" s="41"/>
      <c r="M46" s="76"/>
      <c r="N46" s="69"/>
      <c r="O46" s="76"/>
    </row>
    <row r="47" spans="1:15" s="48" customFormat="1" x14ac:dyDescent="0.2">
      <c r="A47" s="28" t="s">
        <v>20</v>
      </c>
      <c r="B47" s="336"/>
      <c r="C47" s="30">
        <v>0</v>
      </c>
      <c r="D47" s="30">
        <v>0</v>
      </c>
      <c r="E47" s="30">
        <v>0</v>
      </c>
      <c r="F47" s="316">
        <v>0</v>
      </c>
      <c r="G47" s="31"/>
      <c r="H47" s="31"/>
      <c r="I47" s="31"/>
      <c r="J47" s="69"/>
      <c r="K47" s="55"/>
      <c r="L47" s="267"/>
      <c r="M47" s="76"/>
      <c r="N47" s="69"/>
      <c r="O47" s="76"/>
    </row>
    <row r="48" spans="1:15" s="48" customFormat="1" x14ac:dyDescent="0.2">
      <c r="A48" s="317" t="s">
        <v>21</v>
      </c>
      <c r="B48" s="336"/>
      <c r="C48" s="30">
        <v>0</v>
      </c>
      <c r="D48" s="30">
        <v>0</v>
      </c>
      <c r="E48" s="30">
        <v>0</v>
      </c>
      <c r="F48" s="316">
        <v>0</v>
      </c>
      <c r="G48" s="31"/>
      <c r="H48" s="31"/>
      <c r="I48" s="31"/>
      <c r="J48" s="69"/>
      <c r="K48" s="55"/>
      <c r="L48" s="77"/>
      <c r="M48" s="76"/>
      <c r="N48" s="69"/>
      <c r="O48" s="76"/>
    </row>
    <row r="49" spans="1:15" s="48" customFormat="1" x14ac:dyDescent="0.2">
      <c r="A49" s="317" t="s">
        <v>22</v>
      </c>
      <c r="B49" s="336"/>
      <c r="C49" s="30">
        <v>0</v>
      </c>
      <c r="D49" s="30">
        <v>0</v>
      </c>
      <c r="E49" s="30">
        <v>0</v>
      </c>
      <c r="F49" s="316">
        <v>0</v>
      </c>
      <c r="G49" s="31"/>
      <c r="H49" s="31"/>
      <c r="I49" s="31"/>
      <c r="J49" s="69"/>
      <c r="K49" s="55"/>
      <c r="L49" s="267"/>
      <c r="M49" s="76"/>
      <c r="N49" s="69"/>
      <c r="O49" s="76"/>
    </row>
    <row r="50" spans="1:15" s="48" customFormat="1" x14ac:dyDescent="0.2">
      <c r="A50" s="317" t="s">
        <v>108</v>
      </c>
      <c r="B50" s="336"/>
      <c r="C50" s="30">
        <v>98940</v>
      </c>
      <c r="D50" s="30">
        <v>199580</v>
      </c>
      <c r="E50" s="30">
        <v>171817</v>
      </c>
      <c r="F50" s="316">
        <f t="shared" si="3"/>
        <v>86.089287503757888</v>
      </c>
      <c r="G50" s="31"/>
      <c r="H50" s="31"/>
      <c r="I50" s="31"/>
      <c r="J50" s="69"/>
      <c r="K50" s="55"/>
      <c r="L50" s="267"/>
      <c r="M50" s="76"/>
      <c r="N50" s="69"/>
      <c r="O50" s="76"/>
    </row>
    <row r="51" spans="1:15" s="48" customFormat="1" x14ac:dyDescent="0.2">
      <c r="A51" s="51" t="s">
        <v>27</v>
      </c>
      <c r="B51" s="336"/>
      <c r="C51" s="334">
        <f>C52+C53</f>
        <v>17726</v>
      </c>
      <c r="D51" s="334">
        <f>D52+D53</f>
        <v>14427</v>
      </c>
      <c r="E51" s="334">
        <f>E52+E53</f>
        <v>12835</v>
      </c>
      <c r="F51" s="316">
        <f t="shared" si="3"/>
        <v>88.965134816663209</v>
      </c>
      <c r="G51" s="31"/>
      <c r="H51" s="31"/>
      <c r="I51" s="31"/>
      <c r="J51" s="196"/>
      <c r="K51" s="266"/>
      <c r="L51" s="76"/>
      <c r="M51" s="76"/>
      <c r="N51" s="69"/>
      <c r="O51" s="76"/>
    </row>
    <row r="52" spans="1:15" s="48" customFormat="1" x14ac:dyDescent="0.2">
      <c r="A52" s="317" t="s">
        <v>109</v>
      </c>
      <c r="B52" s="336"/>
      <c r="C52" s="30">
        <v>17726</v>
      </c>
      <c r="D52" s="30">
        <v>8886</v>
      </c>
      <c r="E52" s="30">
        <v>7294</v>
      </c>
      <c r="F52" s="316">
        <f t="shared" si="3"/>
        <v>82.084177357641224</v>
      </c>
      <c r="G52" s="268"/>
      <c r="H52" s="268"/>
      <c r="I52" s="31"/>
      <c r="J52" s="196"/>
      <c r="K52" s="55"/>
      <c r="L52" s="76"/>
      <c r="M52" s="76"/>
      <c r="N52" s="69"/>
      <c r="O52" s="76"/>
    </row>
    <row r="53" spans="1:15" s="48" customFormat="1" x14ac:dyDescent="0.2">
      <c r="A53" s="317" t="s">
        <v>110</v>
      </c>
      <c r="B53" s="336"/>
      <c r="C53" s="30">
        <v>0</v>
      </c>
      <c r="D53" s="30">
        <v>5541</v>
      </c>
      <c r="E53" s="30">
        <v>5541</v>
      </c>
      <c r="F53" s="316">
        <f t="shared" si="3"/>
        <v>100</v>
      </c>
      <c r="G53" s="31"/>
      <c r="H53" s="31"/>
      <c r="I53" s="31"/>
      <c r="J53" s="196"/>
      <c r="K53" s="55"/>
      <c r="L53" s="76"/>
      <c r="M53" s="76"/>
      <c r="N53" s="69"/>
      <c r="O53" s="76"/>
    </row>
    <row r="54" spans="1:15" s="48" customFormat="1" ht="28.5" x14ac:dyDescent="0.2">
      <c r="A54" s="337" t="s">
        <v>98</v>
      </c>
      <c r="B54" s="336"/>
      <c r="C54" s="338">
        <f>C55+C56</f>
        <v>0</v>
      </c>
      <c r="D54" s="338">
        <f t="shared" ref="D54:E54" si="4">D55+D56</f>
        <v>6188096</v>
      </c>
      <c r="E54" s="338">
        <f t="shared" si="4"/>
        <v>5108847</v>
      </c>
      <c r="F54" s="339">
        <f t="shared" si="3"/>
        <v>82.559271866499813</v>
      </c>
      <c r="G54" s="31"/>
      <c r="H54" s="31"/>
      <c r="I54" s="31"/>
      <c r="J54" s="69"/>
      <c r="K54" s="266"/>
      <c r="L54" s="76"/>
      <c r="M54" s="76"/>
      <c r="N54" s="69"/>
      <c r="O54" s="76"/>
    </row>
    <row r="55" spans="1:15" s="48" customFormat="1" x14ac:dyDescent="0.2">
      <c r="A55" s="317" t="s">
        <v>21</v>
      </c>
      <c r="B55" s="336"/>
      <c r="C55" s="30">
        <v>0</v>
      </c>
      <c r="D55" s="30">
        <v>6188041</v>
      </c>
      <c r="E55" s="30">
        <v>5108792</v>
      </c>
      <c r="F55" s="316">
        <f t="shared" si="3"/>
        <v>82.559116851358937</v>
      </c>
      <c r="G55" s="31"/>
      <c r="H55" s="31"/>
      <c r="I55" s="31"/>
      <c r="J55" s="31"/>
      <c r="K55" s="55"/>
      <c r="L55" s="76"/>
      <c r="M55" s="69"/>
      <c r="N55" s="69"/>
      <c r="O55" s="76"/>
    </row>
    <row r="56" spans="1:15" s="48" customFormat="1" ht="15" thickBot="1" x14ac:dyDescent="0.25">
      <c r="A56" s="340" t="s">
        <v>22</v>
      </c>
      <c r="B56" s="341"/>
      <c r="C56" s="342">
        <v>0</v>
      </c>
      <c r="D56" s="342">
        <v>55</v>
      </c>
      <c r="E56" s="342">
        <v>55</v>
      </c>
      <c r="F56" s="343">
        <f t="shared" si="3"/>
        <v>100</v>
      </c>
      <c r="G56" s="31"/>
      <c r="H56" s="31"/>
      <c r="I56" s="169"/>
      <c r="J56" s="69"/>
      <c r="K56" s="55"/>
      <c r="L56" s="76"/>
      <c r="M56" s="69"/>
      <c r="N56" s="69"/>
      <c r="O56" s="76"/>
    </row>
    <row r="57" spans="1:15" s="48" customFormat="1" ht="15" thickTop="1" x14ac:dyDescent="0.2">
      <c r="A57" s="235"/>
      <c r="B57" s="190"/>
      <c r="C57" s="89"/>
      <c r="D57" s="89"/>
      <c r="E57" s="89"/>
      <c r="F57" s="269"/>
      <c r="G57" s="31"/>
      <c r="H57" s="31"/>
      <c r="I57" s="169"/>
      <c r="J57" s="69"/>
      <c r="K57" s="55"/>
      <c r="L57" s="76"/>
      <c r="M57" s="69"/>
      <c r="N57" s="69"/>
      <c r="O57" s="76"/>
    </row>
    <row r="58" spans="1:15" s="48" customFormat="1" ht="15" thickBot="1" x14ac:dyDescent="0.25">
      <c r="A58" s="225"/>
      <c r="B58" s="113"/>
      <c r="C58" s="125"/>
      <c r="D58" s="125"/>
      <c r="E58" s="125"/>
      <c r="F58" s="312" t="s">
        <v>0</v>
      </c>
      <c r="G58" s="31"/>
      <c r="H58" s="31"/>
      <c r="I58" s="169"/>
      <c r="J58" s="69"/>
      <c r="K58" s="55"/>
      <c r="L58" s="76"/>
      <c r="M58" s="69"/>
      <c r="N58" s="69"/>
      <c r="O58" s="76"/>
    </row>
    <row r="59" spans="1:15" s="48" customFormat="1" ht="15.75" thickTop="1" thickBot="1" x14ac:dyDescent="0.25">
      <c r="A59" s="283" t="s">
        <v>14</v>
      </c>
      <c r="B59" s="284" t="s">
        <v>15</v>
      </c>
      <c r="C59" s="285" t="s">
        <v>16</v>
      </c>
      <c r="D59" s="285" t="s">
        <v>17</v>
      </c>
      <c r="E59" s="285" t="s">
        <v>4</v>
      </c>
      <c r="F59" s="286" t="s">
        <v>5</v>
      </c>
      <c r="G59" s="31"/>
      <c r="H59" s="31"/>
      <c r="I59" s="169"/>
      <c r="J59" s="69"/>
      <c r="K59" s="55"/>
      <c r="L59" s="76"/>
      <c r="M59" s="69"/>
      <c r="N59" s="69"/>
      <c r="O59" s="76"/>
    </row>
    <row r="60" spans="1:15" s="48" customFormat="1" ht="15.75" thickTop="1" thickBot="1" x14ac:dyDescent="0.25">
      <c r="A60" s="281">
        <v>1</v>
      </c>
      <c r="B60" s="279">
        <v>2</v>
      </c>
      <c r="C60" s="279">
        <v>3</v>
      </c>
      <c r="D60" s="279">
        <v>4</v>
      </c>
      <c r="E60" s="279">
        <v>5</v>
      </c>
      <c r="F60" s="287" t="s">
        <v>116</v>
      </c>
      <c r="G60" s="31"/>
      <c r="H60" s="31"/>
      <c r="I60" s="169"/>
      <c r="J60" s="69"/>
      <c r="K60" s="55"/>
      <c r="L60" s="76"/>
      <c r="M60" s="69"/>
      <c r="N60" s="69"/>
      <c r="O60" s="76"/>
    </row>
    <row r="61" spans="1:15" ht="15.75" thickTop="1" x14ac:dyDescent="0.25">
      <c r="A61" s="322" t="s">
        <v>28</v>
      </c>
      <c r="B61" s="330">
        <v>11</v>
      </c>
      <c r="C61" s="324">
        <f>C62+C68</f>
        <v>27209</v>
      </c>
      <c r="D61" s="324">
        <f>D62+D68</f>
        <v>879801</v>
      </c>
      <c r="E61" s="324">
        <f>E62+E68</f>
        <v>812128</v>
      </c>
      <c r="F61" s="314">
        <f t="shared" si="3"/>
        <v>92.308146955959359</v>
      </c>
      <c r="G61" s="263"/>
      <c r="H61" s="67"/>
      <c r="I61" s="67"/>
      <c r="J61" s="196"/>
      <c r="K61" s="67"/>
      <c r="L61" s="78"/>
      <c r="M61" s="78"/>
      <c r="N61" s="79"/>
      <c r="O61" s="78"/>
    </row>
    <row r="62" spans="1:15" s="32" customFormat="1" x14ac:dyDescent="0.2">
      <c r="A62" s="332" t="s">
        <v>26</v>
      </c>
      <c r="B62" s="315"/>
      <c r="C62" s="334">
        <f>C63+C64+C65+C66+C67</f>
        <v>27021</v>
      </c>
      <c r="D62" s="334">
        <f>D63+D64+D65+D66+D67</f>
        <v>450031</v>
      </c>
      <c r="E62" s="334">
        <f>E63+E64+E65+E66+E67</f>
        <v>403661</v>
      </c>
      <c r="F62" s="316">
        <f t="shared" si="3"/>
        <v>89.696265368385724</v>
      </c>
      <c r="G62" s="270"/>
      <c r="H62" s="270"/>
      <c r="I62" s="270"/>
      <c r="J62" s="196"/>
      <c r="K62" s="266"/>
      <c r="L62" s="53"/>
      <c r="M62" s="53"/>
      <c r="N62" s="54"/>
      <c r="O62" s="53"/>
    </row>
    <row r="63" spans="1:15" s="32" customFormat="1" x14ac:dyDescent="0.2">
      <c r="A63" s="28" t="s">
        <v>19</v>
      </c>
      <c r="B63" s="315"/>
      <c r="C63" s="30">
        <v>1571</v>
      </c>
      <c r="D63" s="30">
        <v>1767</v>
      </c>
      <c r="E63" s="30">
        <v>788</v>
      </c>
      <c r="F63" s="316">
        <f t="shared" si="3"/>
        <v>44.595359366157325</v>
      </c>
      <c r="G63" s="270"/>
      <c r="H63" s="270"/>
      <c r="I63" s="270"/>
      <c r="J63" s="196"/>
      <c r="K63" s="55"/>
      <c r="L63" s="77"/>
      <c r="M63" s="53"/>
      <c r="N63" s="54"/>
      <c r="O63" s="53"/>
    </row>
    <row r="64" spans="1:15" s="32" customFormat="1" x14ac:dyDescent="0.2">
      <c r="A64" s="28" t="s">
        <v>20</v>
      </c>
      <c r="B64" s="315"/>
      <c r="C64" s="30">
        <v>0</v>
      </c>
      <c r="D64" s="30">
        <v>0</v>
      </c>
      <c r="E64" s="30">
        <v>0</v>
      </c>
      <c r="F64" s="316">
        <v>0</v>
      </c>
      <c r="G64" s="270"/>
      <c r="H64" s="270"/>
      <c r="I64" s="270"/>
      <c r="J64" s="196"/>
      <c r="K64" s="55"/>
      <c r="L64" s="53"/>
      <c r="M64" s="53"/>
      <c r="N64" s="54"/>
      <c r="O64" s="53"/>
    </row>
    <row r="65" spans="1:15" s="32" customFormat="1" x14ac:dyDescent="0.2">
      <c r="A65" s="317" t="s">
        <v>21</v>
      </c>
      <c r="B65" s="315"/>
      <c r="C65" s="30">
        <v>0</v>
      </c>
      <c r="D65" s="327">
        <v>421216</v>
      </c>
      <c r="E65" s="30">
        <v>375825</v>
      </c>
      <c r="F65" s="316">
        <f t="shared" si="3"/>
        <v>89.223818658360557</v>
      </c>
      <c r="G65" s="270"/>
      <c r="H65" s="270"/>
      <c r="I65" s="270"/>
      <c r="J65" s="270"/>
      <c r="K65" s="55"/>
      <c r="L65" s="53"/>
      <c r="M65" s="53"/>
      <c r="N65" s="54"/>
      <c r="O65" s="53"/>
    </row>
    <row r="66" spans="1:15" s="32" customFormat="1" x14ac:dyDescent="0.2">
      <c r="A66" s="317" t="s">
        <v>22</v>
      </c>
      <c r="B66" s="315"/>
      <c r="C66" s="30">
        <v>0</v>
      </c>
      <c r="D66" s="30">
        <v>0</v>
      </c>
      <c r="E66" s="30">
        <v>0</v>
      </c>
      <c r="F66" s="316">
        <v>0</v>
      </c>
      <c r="G66" s="270"/>
      <c r="H66" s="270"/>
      <c r="I66" s="270"/>
      <c r="J66" s="196"/>
      <c r="K66" s="55"/>
      <c r="L66" s="53"/>
      <c r="M66" s="53"/>
      <c r="N66" s="54"/>
      <c r="O66" s="53"/>
    </row>
    <row r="67" spans="1:15" s="32" customFormat="1" x14ac:dyDescent="0.2">
      <c r="A67" s="317" t="s">
        <v>108</v>
      </c>
      <c r="B67" s="315"/>
      <c r="C67" s="30">
        <v>25450</v>
      </c>
      <c r="D67" s="30">
        <v>27048</v>
      </c>
      <c r="E67" s="30">
        <v>27048</v>
      </c>
      <c r="F67" s="316">
        <f t="shared" si="3"/>
        <v>100</v>
      </c>
      <c r="G67" s="270"/>
      <c r="H67" s="270"/>
      <c r="I67" s="270"/>
      <c r="J67" s="196"/>
      <c r="K67" s="55"/>
      <c r="L67" s="53"/>
      <c r="M67" s="53"/>
      <c r="N67" s="54"/>
      <c r="O67" s="53"/>
    </row>
    <row r="68" spans="1:15" ht="17.45" customHeight="1" x14ac:dyDescent="0.2">
      <c r="A68" s="51" t="s">
        <v>27</v>
      </c>
      <c r="B68" s="333"/>
      <c r="C68" s="334">
        <f>C69+C70+C71+C72</f>
        <v>188</v>
      </c>
      <c r="D68" s="334">
        <f>D69+D70+D71+D72</f>
        <v>429770</v>
      </c>
      <c r="E68" s="334">
        <f>E69+E70+E71+E72</f>
        <v>408467</v>
      </c>
      <c r="F68" s="316">
        <f t="shared" ref="F68:F71" si="5">(E68/D68)*100</f>
        <v>95.043162621867509</v>
      </c>
      <c r="G68" s="270"/>
      <c r="H68" s="270"/>
      <c r="I68" s="270"/>
      <c r="J68" s="196"/>
      <c r="K68" s="266"/>
      <c r="L68" s="78"/>
      <c r="M68" s="78"/>
      <c r="N68" s="79"/>
      <c r="O68" s="78"/>
    </row>
    <row r="69" spans="1:15" ht="15" customHeight="1" x14ac:dyDescent="0.2">
      <c r="A69" s="317" t="s">
        <v>109</v>
      </c>
      <c r="B69" s="333"/>
      <c r="C69" s="30">
        <v>188</v>
      </c>
      <c r="D69" s="30">
        <v>188</v>
      </c>
      <c r="E69" s="30">
        <v>0</v>
      </c>
      <c r="F69" s="316">
        <v>0</v>
      </c>
      <c r="G69" s="31"/>
      <c r="H69" s="31"/>
      <c r="I69" s="31"/>
      <c r="J69" s="196"/>
      <c r="K69" s="55"/>
      <c r="L69" s="78"/>
      <c r="M69" s="78"/>
      <c r="N69" s="79"/>
      <c r="O69" s="78"/>
    </row>
    <row r="70" spans="1:15" ht="15" customHeight="1" x14ac:dyDescent="0.2">
      <c r="A70" s="317" t="s">
        <v>110</v>
      </c>
      <c r="B70" s="333"/>
      <c r="C70" s="30">
        <v>0</v>
      </c>
      <c r="D70" s="30">
        <v>0</v>
      </c>
      <c r="E70" s="30">
        <v>0</v>
      </c>
      <c r="F70" s="316">
        <v>0</v>
      </c>
      <c r="G70" s="31"/>
      <c r="H70" s="31"/>
      <c r="I70" s="31"/>
      <c r="J70" s="196"/>
      <c r="K70" s="55"/>
      <c r="L70" s="78"/>
      <c r="M70" s="78"/>
      <c r="N70" s="79"/>
      <c r="O70" s="78"/>
    </row>
    <row r="71" spans="1:15" ht="15" customHeight="1" x14ac:dyDescent="0.2">
      <c r="A71" s="317" t="s">
        <v>111</v>
      </c>
      <c r="B71" s="333"/>
      <c r="C71" s="30">
        <v>0</v>
      </c>
      <c r="D71" s="30">
        <v>429582</v>
      </c>
      <c r="E71" s="30">
        <v>408467</v>
      </c>
      <c r="F71" s="316">
        <f t="shared" si="5"/>
        <v>95.084756810108431</v>
      </c>
      <c r="G71" s="31"/>
      <c r="H71" s="31"/>
      <c r="I71" s="31"/>
      <c r="J71" s="31"/>
      <c r="K71" s="55"/>
      <c r="L71" s="78"/>
      <c r="M71" s="78"/>
      <c r="N71" s="79"/>
      <c r="O71" s="78"/>
    </row>
    <row r="72" spans="1:15" ht="15" customHeight="1" x14ac:dyDescent="0.2">
      <c r="A72" s="317" t="s">
        <v>112</v>
      </c>
      <c r="B72" s="333"/>
      <c r="C72" s="30">
        <v>0</v>
      </c>
      <c r="D72" s="30">
        <v>0</v>
      </c>
      <c r="E72" s="30">
        <v>0</v>
      </c>
      <c r="F72" s="321">
        <v>0</v>
      </c>
      <c r="G72" s="31"/>
      <c r="H72" s="31"/>
      <c r="I72" s="31"/>
      <c r="J72" s="196"/>
      <c r="K72" s="55"/>
      <c r="L72" s="78"/>
      <c r="M72" s="78"/>
      <c r="N72" s="79"/>
      <c r="O72" s="78"/>
    </row>
    <row r="73" spans="1:15" ht="15" customHeight="1" x14ac:dyDescent="0.25">
      <c r="A73" s="344" t="s">
        <v>29</v>
      </c>
      <c r="B73" s="330">
        <v>12</v>
      </c>
      <c r="C73" s="324">
        <f>C74+C80</f>
        <v>97709</v>
      </c>
      <c r="D73" s="324">
        <f>D74+D80</f>
        <v>533080</v>
      </c>
      <c r="E73" s="324">
        <f>E74+E80</f>
        <v>472283</v>
      </c>
      <c r="F73" s="314">
        <f t="shared" si="3"/>
        <v>88.595145193967141</v>
      </c>
      <c r="G73" s="27"/>
      <c r="H73" s="67"/>
      <c r="I73" s="67"/>
      <c r="J73" s="196"/>
      <c r="K73" s="67"/>
      <c r="L73" s="78"/>
      <c r="M73" s="78"/>
      <c r="N73" s="79"/>
      <c r="O73" s="78"/>
    </row>
    <row r="74" spans="1:15" ht="15" customHeight="1" x14ac:dyDescent="0.2">
      <c r="A74" s="332" t="s">
        <v>26</v>
      </c>
      <c r="B74" s="333"/>
      <c r="C74" s="334">
        <f>C75+C76+C77+C78+C79</f>
        <v>21780</v>
      </c>
      <c r="D74" s="334">
        <f>D75+D76+D77+D78+D79</f>
        <v>25565</v>
      </c>
      <c r="E74" s="345">
        <f>E75+E76+E77+E78+E79</f>
        <v>20014</v>
      </c>
      <c r="F74" s="316">
        <f t="shared" si="3"/>
        <v>78.286720125171129</v>
      </c>
      <c r="G74" s="270"/>
      <c r="H74" s="270"/>
      <c r="I74" s="270"/>
      <c r="J74" s="196"/>
      <c r="K74" s="266"/>
      <c r="L74" s="78"/>
      <c r="M74" s="78"/>
      <c r="N74" s="79"/>
      <c r="O74" s="78"/>
    </row>
    <row r="75" spans="1:15" ht="15" customHeight="1" x14ac:dyDescent="0.2">
      <c r="A75" s="28" t="s">
        <v>19</v>
      </c>
      <c r="B75" s="333"/>
      <c r="C75" s="30">
        <v>780</v>
      </c>
      <c r="D75" s="30">
        <v>1085</v>
      </c>
      <c r="E75" s="30">
        <v>197</v>
      </c>
      <c r="F75" s="316">
        <f t="shared" si="3"/>
        <v>18.156682027649769</v>
      </c>
      <c r="G75" s="31"/>
      <c r="H75" s="31"/>
      <c r="I75" s="31"/>
      <c r="J75" s="196"/>
      <c r="K75" s="55"/>
      <c r="L75" s="77"/>
      <c r="M75" s="78"/>
      <c r="N75" s="79"/>
      <c r="O75" s="78"/>
    </row>
    <row r="76" spans="1:15" ht="15" customHeight="1" x14ac:dyDescent="0.2">
      <c r="A76" s="28" t="s">
        <v>20</v>
      </c>
      <c r="B76" s="333"/>
      <c r="C76" s="30">
        <v>0</v>
      </c>
      <c r="D76" s="30">
        <v>0</v>
      </c>
      <c r="E76" s="30">
        <v>0</v>
      </c>
      <c r="F76" s="316">
        <v>0</v>
      </c>
      <c r="G76" s="31"/>
      <c r="H76" s="31"/>
      <c r="I76" s="31"/>
      <c r="J76" s="196"/>
      <c r="K76" s="55"/>
      <c r="L76" s="78"/>
      <c r="M76" s="78"/>
      <c r="N76" s="79"/>
      <c r="O76" s="78"/>
    </row>
    <row r="77" spans="1:15" ht="15" customHeight="1" x14ac:dyDescent="0.2">
      <c r="A77" s="317" t="s">
        <v>21</v>
      </c>
      <c r="B77" s="333"/>
      <c r="C77" s="30">
        <v>0</v>
      </c>
      <c r="D77" s="30">
        <v>0</v>
      </c>
      <c r="E77" s="30">
        <v>0</v>
      </c>
      <c r="F77" s="316">
        <v>0</v>
      </c>
      <c r="G77" s="31"/>
      <c r="H77" s="31"/>
      <c r="I77" s="31"/>
      <c r="J77" s="196"/>
      <c r="K77" s="55"/>
      <c r="L77" s="78"/>
      <c r="M77" s="78"/>
      <c r="N77" s="79"/>
      <c r="O77" s="78"/>
    </row>
    <row r="78" spans="1:15" ht="15" customHeight="1" x14ac:dyDescent="0.2">
      <c r="A78" s="317" t="s">
        <v>22</v>
      </c>
      <c r="B78" s="333"/>
      <c r="C78" s="30">
        <v>0</v>
      </c>
      <c r="D78" s="30">
        <v>0</v>
      </c>
      <c r="E78" s="30">
        <v>0</v>
      </c>
      <c r="F78" s="316">
        <v>0</v>
      </c>
      <c r="G78" s="31"/>
      <c r="H78" s="31"/>
      <c r="I78" s="31"/>
      <c r="J78" s="196"/>
      <c r="K78" s="55"/>
      <c r="L78" s="78"/>
      <c r="M78" s="78"/>
      <c r="N78" s="79"/>
      <c r="O78" s="78"/>
    </row>
    <row r="79" spans="1:15" ht="15" customHeight="1" x14ac:dyDescent="0.2">
      <c r="A79" s="317" t="s">
        <v>108</v>
      </c>
      <c r="B79" s="333"/>
      <c r="C79" s="30">
        <v>21000</v>
      </c>
      <c r="D79" s="30">
        <v>24480</v>
      </c>
      <c r="E79" s="30">
        <v>19817</v>
      </c>
      <c r="F79" s="316">
        <f t="shared" si="3"/>
        <v>80.951797385620921</v>
      </c>
      <c r="G79" s="31"/>
      <c r="H79" s="31"/>
      <c r="I79" s="31"/>
      <c r="J79" s="196"/>
      <c r="K79" s="55"/>
      <c r="L79" s="78"/>
      <c r="M79" s="78"/>
      <c r="N79" s="79"/>
      <c r="O79" s="78"/>
    </row>
    <row r="80" spans="1:15" ht="17.45" customHeight="1" x14ac:dyDescent="0.2">
      <c r="A80" s="51" t="s">
        <v>27</v>
      </c>
      <c r="B80" s="333"/>
      <c r="C80" s="334">
        <f>C81+C82+C83+C84</f>
        <v>75929</v>
      </c>
      <c r="D80" s="334">
        <f>D81+D82+D83+D84</f>
        <v>507515</v>
      </c>
      <c r="E80" s="334">
        <f>E81+E82+E83+E84</f>
        <v>452269</v>
      </c>
      <c r="F80" s="316">
        <f t="shared" si="3"/>
        <v>89.114410411514939</v>
      </c>
      <c r="G80" s="270"/>
      <c r="H80" s="31"/>
      <c r="I80" s="31"/>
      <c r="J80" s="31"/>
      <c r="K80" s="55"/>
      <c r="L80" s="78"/>
      <c r="M80" s="78"/>
      <c r="N80" s="79"/>
      <c r="O80" s="78"/>
    </row>
    <row r="81" spans="1:15" ht="15" customHeight="1" x14ac:dyDescent="0.2">
      <c r="A81" s="317" t="s">
        <v>109</v>
      </c>
      <c r="B81" s="333"/>
      <c r="C81" s="30">
        <v>0</v>
      </c>
      <c r="D81" s="30">
        <v>14543</v>
      </c>
      <c r="E81" s="30">
        <v>14543</v>
      </c>
      <c r="F81" s="316">
        <f t="shared" si="3"/>
        <v>100</v>
      </c>
      <c r="G81" s="31"/>
      <c r="H81" s="31"/>
      <c r="I81" s="31"/>
      <c r="J81" s="196"/>
      <c r="K81" s="55"/>
      <c r="L81" s="78"/>
      <c r="M81" s="78"/>
      <c r="N81" s="79"/>
      <c r="O81" s="78"/>
    </row>
    <row r="82" spans="1:15" ht="15" customHeight="1" x14ac:dyDescent="0.2">
      <c r="A82" s="317" t="s">
        <v>110</v>
      </c>
      <c r="B82" s="333"/>
      <c r="C82" s="30">
        <v>75929</v>
      </c>
      <c r="D82" s="30">
        <v>269840</v>
      </c>
      <c r="E82" s="30">
        <v>251260</v>
      </c>
      <c r="F82" s="316">
        <f t="shared" si="3"/>
        <v>93.114438185591467</v>
      </c>
      <c r="G82" s="31"/>
      <c r="H82" s="31"/>
      <c r="I82" s="31"/>
      <c r="J82" s="196"/>
      <c r="K82" s="55"/>
      <c r="L82" s="78"/>
      <c r="M82" s="78"/>
      <c r="N82" s="79"/>
      <c r="O82" s="78"/>
    </row>
    <row r="83" spans="1:15" ht="15" customHeight="1" x14ac:dyDescent="0.25">
      <c r="A83" s="317" t="s">
        <v>111</v>
      </c>
      <c r="B83" s="333"/>
      <c r="C83" s="30">
        <v>0</v>
      </c>
      <c r="D83" s="30">
        <v>219966</v>
      </c>
      <c r="E83" s="30">
        <v>183300</v>
      </c>
      <c r="F83" s="316">
        <f t="shared" si="3"/>
        <v>83.331060254766641</v>
      </c>
      <c r="G83" s="31"/>
      <c r="H83" s="31"/>
      <c r="I83" s="31"/>
      <c r="J83" s="31"/>
      <c r="K83" s="67"/>
      <c r="L83" s="78"/>
      <c r="M83" s="78"/>
      <c r="N83" s="79"/>
      <c r="O83" s="78"/>
    </row>
    <row r="84" spans="1:15" ht="15" customHeight="1" x14ac:dyDescent="0.25">
      <c r="A84" s="318" t="s">
        <v>112</v>
      </c>
      <c r="B84" s="346"/>
      <c r="C84" s="320">
        <v>0</v>
      </c>
      <c r="D84" s="320">
        <v>3166</v>
      </c>
      <c r="E84" s="320">
        <v>3166</v>
      </c>
      <c r="F84" s="321">
        <f t="shared" si="3"/>
        <v>100</v>
      </c>
      <c r="G84" s="31"/>
      <c r="H84" s="271"/>
      <c r="I84" s="271"/>
      <c r="J84" s="271"/>
      <c r="K84" s="272"/>
      <c r="L84" s="78"/>
      <c r="M84" s="78"/>
      <c r="N84" s="79"/>
      <c r="O84" s="78"/>
    </row>
    <row r="85" spans="1:15" s="35" customFormat="1" ht="15" x14ac:dyDescent="0.25">
      <c r="A85" s="347" t="s">
        <v>30</v>
      </c>
      <c r="B85" s="333">
        <v>14</v>
      </c>
      <c r="C85" s="325">
        <f>C86+C93</f>
        <v>31764</v>
      </c>
      <c r="D85" s="325">
        <f>D86+D93</f>
        <v>101631</v>
      </c>
      <c r="E85" s="325">
        <f>E86+E93</f>
        <v>90856</v>
      </c>
      <c r="F85" s="314">
        <f t="shared" ref="F85:F136" si="6">(E85/D85)*100</f>
        <v>89.397919926006836</v>
      </c>
      <c r="G85" s="263"/>
      <c r="H85" s="67"/>
      <c r="I85" s="67"/>
      <c r="J85" s="196"/>
      <c r="K85" s="67"/>
      <c r="L85" s="53"/>
      <c r="M85" s="77"/>
      <c r="N85" s="44"/>
      <c r="O85" s="77"/>
    </row>
    <row r="86" spans="1:15" s="32" customFormat="1" x14ac:dyDescent="0.2">
      <c r="A86" s="332" t="s">
        <v>26</v>
      </c>
      <c r="B86" s="315"/>
      <c r="C86" s="334">
        <f>C87+C88+C89+C90+C91+C92</f>
        <v>31764</v>
      </c>
      <c r="D86" s="334">
        <f t="shared" ref="D86:E86" si="7">D87+D88+D89+D90+D91+D92</f>
        <v>64360</v>
      </c>
      <c r="E86" s="334">
        <f t="shared" si="7"/>
        <v>55344</v>
      </c>
      <c r="F86" s="316">
        <f t="shared" si="6"/>
        <v>85.991298943443127</v>
      </c>
      <c r="G86" s="270"/>
      <c r="H86" s="270"/>
      <c r="I86" s="270"/>
      <c r="J86" s="196"/>
      <c r="K86" s="266"/>
      <c r="L86" s="53"/>
      <c r="M86" s="53"/>
      <c r="N86" s="54"/>
      <c r="O86" s="53"/>
    </row>
    <row r="87" spans="1:15" s="32" customFormat="1" x14ac:dyDescent="0.2">
      <c r="A87" s="28" t="s">
        <v>19</v>
      </c>
      <c r="B87" s="315"/>
      <c r="C87" s="30">
        <v>22964</v>
      </c>
      <c r="D87" s="30">
        <v>26693</v>
      </c>
      <c r="E87" s="30">
        <v>17444</v>
      </c>
      <c r="F87" s="316">
        <f>(E87/D87)*100</f>
        <v>65.350466414415763</v>
      </c>
      <c r="G87" s="31"/>
      <c r="H87" s="31"/>
      <c r="I87" s="31"/>
      <c r="J87" s="196"/>
      <c r="K87" s="55"/>
      <c r="L87" s="77"/>
      <c r="M87" s="53"/>
      <c r="N87" s="54"/>
      <c r="O87" s="53"/>
    </row>
    <row r="88" spans="1:15" s="32" customFormat="1" x14ac:dyDescent="0.2">
      <c r="A88" s="28" t="s">
        <v>20</v>
      </c>
      <c r="B88" s="315"/>
      <c r="C88" s="30">
        <v>0</v>
      </c>
      <c r="D88" s="30">
        <v>0</v>
      </c>
      <c r="E88" s="30">
        <v>0</v>
      </c>
      <c r="F88" s="316">
        <v>0</v>
      </c>
      <c r="G88" s="31"/>
      <c r="H88" s="31"/>
      <c r="I88" s="31"/>
      <c r="J88" s="196"/>
      <c r="K88" s="55"/>
      <c r="L88" s="53"/>
      <c r="M88" s="53"/>
      <c r="N88" s="54"/>
      <c r="O88" s="53"/>
    </row>
    <row r="89" spans="1:15" s="32" customFormat="1" x14ac:dyDescent="0.2">
      <c r="A89" s="317" t="s">
        <v>21</v>
      </c>
      <c r="B89" s="315"/>
      <c r="C89" s="30">
        <v>800</v>
      </c>
      <c r="D89" s="30">
        <v>26192</v>
      </c>
      <c r="E89" s="30">
        <v>2405</v>
      </c>
      <c r="F89" s="316">
        <f t="shared" si="6"/>
        <v>9.1821930360415394</v>
      </c>
      <c r="G89" s="31"/>
      <c r="H89" s="31"/>
      <c r="I89" s="31"/>
      <c r="J89" s="196"/>
      <c r="K89" s="55"/>
      <c r="L89" s="53"/>
      <c r="M89" s="53"/>
      <c r="N89" s="54"/>
      <c r="O89" s="53"/>
    </row>
    <row r="90" spans="1:15" s="32" customFormat="1" x14ac:dyDescent="0.2">
      <c r="A90" s="317" t="s">
        <v>22</v>
      </c>
      <c r="B90" s="315"/>
      <c r="C90" s="30">
        <v>0</v>
      </c>
      <c r="D90" s="30">
        <v>0</v>
      </c>
      <c r="E90" s="30">
        <v>0</v>
      </c>
      <c r="F90" s="316">
        <v>0</v>
      </c>
      <c r="G90" s="31"/>
      <c r="H90" s="31"/>
      <c r="I90" s="31"/>
      <c r="J90" s="196"/>
      <c r="K90" s="55"/>
      <c r="L90" s="53"/>
      <c r="M90" s="53"/>
      <c r="N90" s="54"/>
      <c r="O90" s="53"/>
    </row>
    <row r="91" spans="1:15" s="32" customFormat="1" x14ac:dyDescent="0.2">
      <c r="A91" s="317" t="s">
        <v>48</v>
      </c>
      <c r="B91" s="315"/>
      <c r="C91" s="30">
        <v>0</v>
      </c>
      <c r="D91" s="30">
        <v>0</v>
      </c>
      <c r="E91" s="30">
        <v>28382</v>
      </c>
      <c r="F91" s="316">
        <v>0</v>
      </c>
      <c r="G91" s="31"/>
      <c r="H91" s="31"/>
      <c r="I91" s="31"/>
      <c r="J91" s="196"/>
      <c r="K91" s="55"/>
      <c r="L91" s="53"/>
      <c r="M91" s="53"/>
      <c r="N91" s="54"/>
      <c r="O91" s="53"/>
    </row>
    <row r="92" spans="1:15" s="32" customFormat="1" x14ac:dyDescent="0.2">
      <c r="A92" s="317" t="s">
        <v>108</v>
      </c>
      <c r="B92" s="315"/>
      <c r="C92" s="30">
        <v>8000</v>
      </c>
      <c r="D92" s="30">
        <v>11475</v>
      </c>
      <c r="E92" s="30">
        <v>7113</v>
      </c>
      <c r="F92" s="316">
        <f t="shared" si="6"/>
        <v>61.986928104575171</v>
      </c>
      <c r="G92" s="31"/>
      <c r="H92" s="31"/>
      <c r="I92" s="31"/>
      <c r="J92" s="196"/>
      <c r="K92" s="55"/>
      <c r="L92" s="53"/>
      <c r="M92" s="53"/>
      <c r="N92" s="54"/>
      <c r="O92" s="53"/>
    </row>
    <row r="93" spans="1:15" s="32" customFormat="1" x14ac:dyDescent="0.2">
      <c r="A93" s="51" t="s">
        <v>27</v>
      </c>
      <c r="B93" s="315"/>
      <c r="C93" s="334">
        <f>C94+C95+C96+C97</f>
        <v>0</v>
      </c>
      <c r="D93" s="334">
        <f>D94+D95+D96+D97</f>
        <v>37271</v>
      </c>
      <c r="E93" s="334">
        <f>E94+E95+E96+E97</f>
        <v>35512</v>
      </c>
      <c r="F93" s="348">
        <f>(E93/D93)*100</f>
        <v>95.280512999382893</v>
      </c>
      <c r="G93" s="270"/>
      <c r="H93" s="270"/>
      <c r="I93" s="270"/>
      <c r="J93" s="196"/>
      <c r="K93" s="266"/>
      <c r="L93" s="53"/>
      <c r="M93" s="53"/>
      <c r="N93" s="54"/>
      <c r="O93" s="53"/>
    </row>
    <row r="94" spans="1:15" s="32" customFormat="1" x14ac:dyDescent="0.2">
      <c r="A94" s="317" t="s">
        <v>109</v>
      </c>
      <c r="B94" s="315"/>
      <c r="C94" s="30">
        <v>0</v>
      </c>
      <c r="D94" s="30">
        <v>0</v>
      </c>
      <c r="E94" s="30">
        <v>0</v>
      </c>
      <c r="F94" s="316">
        <v>0</v>
      </c>
      <c r="G94" s="31"/>
      <c r="H94" s="31"/>
      <c r="I94" s="31"/>
      <c r="J94" s="196"/>
      <c r="K94" s="55"/>
      <c r="L94" s="53"/>
      <c r="M94" s="53"/>
      <c r="N94" s="54"/>
      <c r="O94" s="53"/>
    </row>
    <row r="95" spans="1:15" s="32" customFormat="1" x14ac:dyDescent="0.2">
      <c r="A95" s="317" t="s">
        <v>110</v>
      </c>
      <c r="B95" s="315"/>
      <c r="C95" s="30">
        <v>0</v>
      </c>
      <c r="D95" s="30">
        <v>0</v>
      </c>
      <c r="E95" s="30">
        <v>0</v>
      </c>
      <c r="F95" s="316">
        <v>0</v>
      </c>
      <c r="G95" s="31"/>
      <c r="H95" s="31"/>
      <c r="I95" s="31"/>
      <c r="J95" s="31"/>
      <c r="K95" s="55"/>
      <c r="L95" s="53"/>
      <c r="M95" s="53"/>
      <c r="N95" s="54"/>
      <c r="O95" s="53"/>
    </row>
    <row r="96" spans="1:15" s="32" customFormat="1" ht="15" x14ac:dyDescent="0.25">
      <c r="A96" s="317" t="s">
        <v>111</v>
      </c>
      <c r="B96" s="315"/>
      <c r="C96" s="30">
        <v>0</v>
      </c>
      <c r="D96" s="30">
        <v>10606</v>
      </c>
      <c r="E96" s="30">
        <v>8847</v>
      </c>
      <c r="F96" s="316">
        <f t="shared" si="6"/>
        <v>83.415048085989056</v>
      </c>
      <c r="G96" s="31"/>
      <c r="H96" s="31"/>
      <c r="I96" s="31"/>
      <c r="J96" s="31"/>
      <c r="K96" s="67"/>
      <c r="L96" s="53"/>
      <c r="M96" s="53"/>
      <c r="N96" s="54"/>
      <c r="O96" s="53"/>
    </row>
    <row r="97" spans="1:15" s="32" customFormat="1" ht="15" x14ac:dyDescent="0.25">
      <c r="A97" s="318" t="s">
        <v>112</v>
      </c>
      <c r="B97" s="319"/>
      <c r="C97" s="320">
        <v>0</v>
      </c>
      <c r="D97" s="320">
        <v>26665</v>
      </c>
      <c r="E97" s="320">
        <v>26665</v>
      </c>
      <c r="F97" s="316">
        <f t="shared" si="6"/>
        <v>100</v>
      </c>
      <c r="G97" s="31"/>
      <c r="H97" s="271"/>
      <c r="I97" s="271"/>
      <c r="J97" s="271"/>
      <c r="K97" s="272"/>
      <c r="L97" s="53"/>
      <c r="M97" s="53"/>
      <c r="N97" s="54"/>
      <c r="O97" s="53"/>
    </row>
    <row r="98" spans="1:15" s="35" customFormat="1" ht="15" x14ac:dyDescent="0.25">
      <c r="A98" s="347" t="s">
        <v>31</v>
      </c>
      <c r="B98" s="333">
        <v>16</v>
      </c>
      <c r="C98" s="325">
        <v>10</v>
      </c>
      <c r="D98" s="325">
        <v>10</v>
      </c>
      <c r="E98" s="325">
        <v>0</v>
      </c>
      <c r="F98" s="331">
        <f t="shared" si="6"/>
        <v>0</v>
      </c>
      <c r="G98" s="27"/>
      <c r="H98" s="31"/>
      <c r="I98" s="31"/>
      <c r="J98" s="31"/>
      <c r="K98" s="67"/>
      <c r="L98" s="77"/>
      <c r="M98" s="77"/>
      <c r="N98" s="44"/>
      <c r="O98" s="77"/>
    </row>
    <row r="99" spans="1:15" s="35" customFormat="1" ht="15" x14ac:dyDescent="0.25">
      <c r="A99" s="322" t="s">
        <v>123</v>
      </c>
      <c r="B99" s="349">
        <v>17</v>
      </c>
      <c r="C99" s="324">
        <f>C100+C101+C102+C103</f>
        <v>408423</v>
      </c>
      <c r="D99" s="324">
        <f>D100+D101+D102+D103</f>
        <v>517309</v>
      </c>
      <c r="E99" s="324">
        <f>E100+E101+E102+E103</f>
        <v>244593</v>
      </c>
      <c r="F99" s="331">
        <f t="shared" si="6"/>
        <v>47.281798692850892</v>
      </c>
      <c r="G99" s="263"/>
      <c r="H99" s="27"/>
      <c r="I99" s="27"/>
      <c r="J99" s="196"/>
      <c r="K99" s="67"/>
      <c r="L99" s="77"/>
      <c r="M99" s="77"/>
      <c r="N99" s="44"/>
      <c r="O99" s="77"/>
    </row>
    <row r="100" spans="1:15" s="35" customFormat="1" x14ac:dyDescent="0.2">
      <c r="A100" s="28" t="s">
        <v>19</v>
      </c>
      <c r="B100" s="37"/>
      <c r="C100" s="30">
        <f>1440+5200</f>
        <v>6640</v>
      </c>
      <c r="D100" s="30">
        <v>6581</v>
      </c>
      <c r="E100" s="30">
        <v>447</v>
      </c>
      <c r="F100" s="316">
        <f t="shared" si="6"/>
        <v>6.7922808083877833</v>
      </c>
      <c r="G100" s="31"/>
      <c r="H100" s="31"/>
      <c r="I100" s="31"/>
      <c r="J100" s="196"/>
      <c r="K100" s="55"/>
      <c r="L100" s="77"/>
      <c r="M100" s="273"/>
      <c r="N100" s="44"/>
      <c r="O100" s="77"/>
    </row>
    <row r="101" spans="1:15" s="35" customFormat="1" x14ac:dyDescent="0.2">
      <c r="A101" s="28" t="s">
        <v>20</v>
      </c>
      <c r="B101" s="37"/>
      <c r="C101" s="30">
        <v>401783</v>
      </c>
      <c r="D101" s="30">
        <v>510728</v>
      </c>
      <c r="E101" s="30">
        <v>244146</v>
      </c>
      <c r="F101" s="316">
        <f t="shared" si="6"/>
        <v>47.803527513666765</v>
      </c>
      <c r="G101" s="31"/>
      <c r="H101" s="31"/>
      <c r="I101" s="31"/>
      <c r="J101" s="196"/>
      <c r="K101" s="55"/>
      <c r="L101" s="77"/>
      <c r="M101" s="274"/>
      <c r="N101" s="44"/>
      <c r="O101" s="77"/>
    </row>
    <row r="102" spans="1:15" s="35" customFormat="1" x14ac:dyDescent="0.2">
      <c r="A102" s="317" t="s">
        <v>21</v>
      </c>
      <c r="B102" s="315"/>
      <c r="C102" s="30">
        <v>0</v>
      </c>
      <c r="D102" s="30">
        <v>0</v>
      </c>
      <c r="E102" s="30">
        <v>0</v>
      </c>
      <c r="F102" s="316">
        <v>0</v>
      </c>
      <c r="G102" s="31"/>
      <c r="H102" s="31"/>
      <c r="I102" s="31"/>
      <c r="J102" s="44"/>
      <c r="K102" s="55"/>
      <c r="L102" s="77"/>
      <c r="M102" s="44"/>
      <c r="N102" s="44"/>
      <c r="O102" s="77"/>
    </row>
    <row r="103" spans="1:15" s="35" customFormat="1" x14ac:dyDescent="0.2">
      <c r="A103" s="318" t="s">
        <v>22</v>
      </c>
      <c r="B103" s="319"/>
      <c r="C103" s="320">
        <v>0</v>
      </c>
      <c r="D103" s="320">
        <v>0</v>
      </c>
      <c r="E103" s="320">
        <v>0</v>
      </c>
      <c r="F103" s="321">
        <v>0</v>
      </c>
      <c r="G103" s="31"/>
      <c r="H103" s="31"/>
      <c r="I103" s="31"/>
      <c r="J103" s="31"/>
      <c r="K103" s="55"/>
      <c r="L103" s="77"/>
      <c r="M103" s="46"/>
      <c r="N103" s="44"/>
      <c r="O103" s="77"/>
    </row>
    <row r="104" spans="1:15" s="35" customFormat="1" ht="15" x14ac:dyDescent="0.25">
      <c r="A104" s="350" t="s">
        <v>124</v>
      </c>
      <c r="B104" s="351">
        <v>18</v>
      </c>
      <c r="C104" s="325">
        <f>C105+C106+C107+C108+C109</f>
        <v>49373</v>
      </c>
      <c r="D104" s="325">
        <f>D105+D106+D107+D108+D109</f>
        <v>56670</v>
      </c>
      <c r="E104" s="325">
        <f>E105+E106+E107+E108+E109</f>
        <v>40980</v>
      </c>
      <c r="F104" s="314">
        <f t="shared" si="6"/>
        <v>72.313393329804128</v>
      </c>
      <c r="G104" s="31"/>
      <c r="H104" s="31"/>
      <c r="I104" s="31"/>
      <c r="J104" s="44"/>
      <c r="K104" s="55"/>
      <c r="L104" s="77"/>
      <c r="M104" s="46"/>
      <c r="N104" s="44"/>
      <c r="O104" s="77"/>
    </row>
    <row r="105" spans="1:15" s="35" customFormat="1" x14ac:dyDescent="0.2">
      <c r="A105" s="28" t="s">
        <v>19</v>
      </c>
      <c r="B105" s="37"/>
      <c r="C105" s="30">
        <v>38573</v>
      </c>
      <c r="D105" s="30">
        <v>39414</v>
      </c>
      <c r="E105" s="30">
        <v>25336</v>
      </c>
      <c r="F105" s="316">
        <f>(E105/D105)*100</f>
        <v>64.281727305018521</v>
      </c>
      <c r="G105" s="31"/>
      <c r="H105" s="31"/>
      <c r="I105" s="31"/>
      <c r="J105" s="196"/>
      <c r="K105" s="55"/>
      <c r="L105" s="77"/>
      <c r="M105" s="273"/>
      <c r="N105" s="44"/>
      <c r="O105" s="77"/>
    </row>
    <row r="106" spans="1:15" s="35" customFormat="1" x14ac:dyDescent="0.2">
      <c r="A106" s="28" t="s">
        <v>20</v>
      </c>
      <c r="B106" s="37"/>
      <c r="C106" s="30">
        <v>0</v>
      </c>
      <c r="D106" s="30">
        <v>800</v>
      </c>
      <c r="E106" s="30">
        <v>0</v>
      </c>
      <c r="F106" s="316">
        <v>0</v>
      </c>
      <c r="G106" s="31"/>
      <c r="H106" s="31"/>
      <c r="I106" s="31"/>
      <c r="J106" s="54"/>
      <c r="K106" s="55"/>
      <c r="L106" s="77"/>
      <c r="M106" s="274"/>
      <c r="N106" s="44"/>
      <c r="O106" s="77"/>
    </row>
    <row r="107" spans="1:15" s="35" customFormat="1" x14ac:dyDescent="0.2">
      <c r="A107" s="317" t="s">
        <v>21</v>
      </c>
      <c r="B107" s="315"/>
      <c r="C107" s="30">
        <v>0</v>
      </c>
      <c r="D107" s="30">
        <v>0</v>
      </c>
      <c r="E107" s="30">
        <v>0</v>
      </c>
      <c r="F107" s="316">
        <v>0</v>
      </c>
      <c r="G107" s="31"/>
      <c r="H107" s="31"/>
      <c r="I107" s="31"/>
      <c r="J107" s="44"/>
      <c r="K107" s="55"/>
      <c r="L107" s="77"/>
      <c r="M107" s="44"/>
      <c r="N107" s="44"/>
      <c r="O107" s="77"/>
    </row>
    <row r="108" spans="1:15" s="35" customFormat="1" x14ac:dyDescent="0.2">
      <c r="A108" s="317" t="s">
        <v>22</v>
      </c>
      <c r="B108" s="315"/>
      <c r="C108" s="30">
        <v>0</v>
      </c>
      <c r="D108" s="30">
        <v>0</v>
      </c>
      <c r="E108" s="30">
        <v>0</v>
      </c>
      <c r="F108" s="316">
        <v>0</v>
      </c>
      <c r="G108" s="31"/>
      <c r="H108" s="31"/>
      <c r="I108" s="31"/>
      <c r="J108" s="31"/>
      <c r="K108" s="55"/>
      <c r="L108" s="77"/>
      <c r="M108" s="46"/>
      <c r="N108" s="44"/>
      <c r="O108" s="77"/>
    </row>
    <row r="109" spans="1:15" s="35" customFormat="1" ht="15" thickBot="1" x14ac:dyDescent="0.25">
      <c r="A109" s="340" t="s">
        <v>108</v>
      </c>
      <c r="B109" s="352"/>
      <c r="C109" s="342">
        <v>10800</v>
      </c>
      <c r="D109" s="342">
        <v>16456</v>
      </c>
      <c r="E109" s="342">
        <v>15644</v>
      </c>
      <c r="F109" s="343">
        <f>(E109/D109)*100</f>
        <v>95.065629557608162</v>
      </c>
      <c r="G109" s="31"/>
      <c r="H109" s="31"/>
      <c r="I109" s="31"/>
      <c r="J109" s="31"/>
      <c r="K109" s="55"/>
      <c r="L109" s="77"/>
      <c r="M109" s="46"/>
      <c r="N109" s="44"/>
      <c r="O109" s="77"/>
    </row>
    <row r="110" spans="1:15" s="35" customFormat="1" ht="15" thickTop="1" x14ac:dyDescent="0.2">
      <c r="A110" s="235"/>
      <c r="B110" s="40"/>
      <c r="C110" s="89"/>
      <c r="D110" s="89"/>
      <c r="E110" s="89"/>
      <c r="F110" s="269"/>
      <c r="G110" s="31"/>
      <c r="H110" s="31"/>
      <c r="I110" s="31"/>
      <c r="J110" s="31"/>
      <c r="K110" s="55"/>
      <c r="L110" s="77"/>
      <c r="M110" s="46"/>
      <c r="N110" s="44"/>
      <c r="O110" s="77"/>
    </row>
    <row r="111" spans="1:15" s="35" customFormat="1" ht="15.75" thickBot="1" x14ac:dyDescent="0.3">
      <c r="A111" s="252"/>
      <c r="B111" s="253"/>
      <c r="C111" s="254"/>
      <c r="D111" s="254"/>
      <c r="E111" s="254"/>
      <c r="F111" s="312" t="s">
        <v>0</v>
      </c>
      <c r="G111" s="31"/>
      <c r="H111" s="31"/>
      <c r="I111" s="31"/>
      <c r="J111" s="31"/>
      <c r="K111" s="55"/>
      <c r="L111" s="77"/>
      <c r="M111" s="46"/>
      <c r="N111" s="44"/>
      <c r="O111" s="77"/>
    </row>
    <row r="112" spans="1:15" s="35" customFormat="1" ht="15.75" thickTop="1" thickBot="1" x14ac:dyDescent="0.25">
      <c r="A112" s="283" t="s">
        <v>14</v>
      </c>
      <c r="B112" s="284" t="s">
        <v>15</v>
      </c>
      <c r="C112" s="285" t="s">
        <v>16</v>
      </c>
      <c r="D112" s="285" t="s">
        <v>17</v>
      </c>
      <c r="E112" s="285" t="s">
        <v>4</v>
      </c>
      <c r="F112" s="286" t="s">
        <v>5</v>
      </c>
      <c r="G112" s="31"/>
      <c r="H112" s="31"/>
      <c r="I112" s="31"/>
      <c r="J112" s="31"/>
      <c r="K112" s="55"/>
      <c r="L112" s="77"/>
      <c r="M112" s="46"/>
      <c r="N112" s="44"/>
      <c r="O112" s="77"/>
    </row>
    <row r="113" spans="1:15" s="35" customFormat="1" ht="15.75" thickTop="1" thickBot="1" x14ac:dyDescent="0.25">
      <c r="A113" s="281">
        <v>1</v>
      </c>
      <c r="B113" s="279">
        <v>2</v>
      </c>
      <c r="C113" s="279">
        <v>3</v>
      </c>
      <c r="D113" s="279">
        <v>4</v>
      </c>
      <c r="E113" s="279">
        <v>5</v>
      </c>
      <c r="F113" s="287" t="s">
        <v>116</v>
      </c>
      <c r="G113" s="31"/>
      <c r="H113" s="31"/>
      <c r="I113" s="31"/>
      <c r="J113" s="31"/>
      <c r="K113" s="55"/>
      <c r="L113" s="77"/>
      <c r="M113" s="46"/>
      <c r="N113" s="44"/>
      <c r="O113" s="77"/>
    </row>
    <row r="114" spans="1:15" s="35" customFormat="1" ht="15.75" thickTop="1" x14ac:dyDescent="0.25">
      <c r="A114" s="367" t="s">
        <v>90</v>
      </c>
      <c r="B114" s="351">
        <v>19</v>
      </c>
      <c r="C114" s="325">
        <f>C116+C119</f>
        <v>2552609</v>
      </c>
      <c r="D114" s="325">
        <f>D116+D119</f>
        <v>2782455</v>
      </c>
      <c r="E114" s="325">
        <f>E116+E119</f>
        <v>2256827</v>
      </c>
      <c r="F114" s="314">
        <f t="shared" si="6"/>
        <v>81.109200328486892</v>
      </c>
      <c r="G114" s="31"/>
      <c r="H114" s="31"/>
      <c r="I114" s="31"/>
      <c r="J114" s="44"/>
      <c r="K114" s="55"/>
      <c r="L114" s="77"/>
      <c r="M114" s="46"/>
      <c r="N114" s="44"/>
      <c r="O114" s="77"/>
    </row>
    <row r="115" spans="1:15" s="35" customFormat="1" x14ac:dyDescent="0.2">
      <c r="A115" s="368"/>
      <c r="B115" s="315"/>
      <c r="C115" s="30"/>
      <c r="D115" s="30"/>
      <c r="E115" s="30"/>
      <c r="F115" s="316"/>
      <c r="G115" s="31"/>
      <c r="H115" s="31"/>
      <c r="I115" s="31"/>
      <c r="J115" s="44"/>
      <c r="K115" s="55"/>
      <c r="L115" s="77"/>
      <c r="M115" s="46"/>
      <c r="N115" s="44"/>
      <c r="O115" s="77"/>
    </row>
    <row r="116" spans="1:15" s="35" customFormat="1" x14ac:dyDescent="0.2">
      <c r="A116" s="332" t="s">
        <v>26</v>
      </c>
      <c r="B116" s="315"/>
      <c r="C116" s="334">
        <f>C117+C118</f>
        <v>55678</v>
      </c>
      <c r="D116" s="334">
        <f>D117+D118</f>
        <v>61107</v>
      </c>
      <c r="E116" s="334">
        <f>E117+E118</f>
        <v>49508</v>
      </c>
      <c r="F116" s="348">
        <f>(E116/D116)*100</f>
        <v>81.018541247320272</v>
      </c>
      <c r="G116" s="31"/>
      <c r="H116" s="31"/>
      <c r="I116" s="31"/>
      <c r="J116" s="44"/>
      <c r="K116" s="55"/>
      <c r="L116" s="77"/>
      <c r="M116" s="46"/>
      <c r="N116" s="44"/>
      <c r="O116" s="77"/>
    </row>
    <row r="117" spans="1:15" s="35" customFormat="1" x14ac:dyDescent="0.2">
      <c r="A117" s="28" t="s">
        <v>19</v>
      </c>
      <c r="B117" s="315"/>
      <c r="C117" s="30">
        <v>55678</v>
      </c>
      <c r="D117" s="30">
        <v>61107</v>
      </c>
      <c r="E117" s="30">
        <v>49508</v>
      </c>
      <c r="F117" s="316">
        <f>(E117/D117)*100</f>
        <v>81.018541247320272</v>
      </c>
      <c r="G117" s="31"/>
      <c r="H117" s="31"/>
      <c r="I117" s="31"/>
      <c r="J117" s="44"/>
      <c r="K117" s="55"/>
      <c r="L117" s="77"/>
      <c r="M117" s="46"/>
      <c r="N117" s="44"/>
      <c r="O117" s="77"/>
    </row>
    <row r="118" spans="1:15" s="35" customFormat="1" x14ac:dyDescent="0.2">
      <c r="A118" s="28" t="s">
        <v>20</v>
      </c>
      <c r="B118" s="315"/>
      <c r="C118" s="30">
        <v>0</v>
      </c>
      <c r="D118" s="30">
        <v>0</v>
      </c>
      <c r="E118" s="30">
        <v>0</v>
      </c>
      <c r="F118" s="316">
        <v>0</v>
      </c>
      <c r="G118" s="31"/>
      <c r="H118" s="31"/>
      <c r="I118" s="31"/>
      <c r="J118" s="44"/>
      <c r="K118" s="55"/>
      <c r="L118" s="77"/>
      <c r="M118" s="46"/>
      <c r="N118" s="44"/>
      <c r="O118" s="77"/>
    </row>
    <row r="119" spans="1:15" s="35" customFormat="1" x14ac:dyDescent="0.2">
      <c r="A119" s="51" t="s">
        <v>27</v>
      </c>
      <c r="B119" s="315"/>
      <c r="C119" s="334">
        <f>C120+C121</f>
        <v>2496931</v>
      </c>
      <c r="D119" s="334">
        <f>D120+D121</f>
        <v>2721348</v>
      </c>
      <c r="E119" s="334">
        <f>E120+E121</f>
        <v>2207319</v>
      </c>
      <c r="F119" s="348">
        <f t="shared" si="6"/>
        <v>81.111236049193266</v>
      </c>
      <c r="G119" s="31"/>
      <c r="H119" s="31"/>
      <c r="I119" s="31"/>
      <c r="J119" s="44"/>
      <c r="K119" s="55"/>
      <c r="L119" s="77"/>
      <c r="M119" s="46"/>
      <c r="N119" s="44"/>
      <c r="O119" s="77"/>
    </row>
    <row r="120" spans="1:15" s="35" customFormat="1" x14ac:dyDescent="0.2">
      <c r="A120" s="317" t="s">
        <v>109</v>
      </c>
      <c r="B120" s="315"/>
      <c r="C120" s="30">
        <v>2496931</v>
      </c>
      <c r="D120" s="30">
        <v>2665373</v>
      </c>
      <c r="E120" s="30">
        <v>2177468</v>
      </c>
      <c r="F120" s="316">
        <f t="shared" si="6"/>
        <v>81.694682132669612</v>
      </c>
      <c r="G120" s="31"/>
      <c r="H120" s="31"/>
      <c r="I120" s="31"/>
      <c r="J120" s="44"/>
      <c r="K120" s="55"/>
      <c r="L120" s="77"/>
      <c r="M120" s="46"/>
      <c r="N120" s="44"/>
      <c r="O120" s="77"/>
    </row>
    <row r="121" spans="1:15" s="35" customFormat="1" x14ac:dyDescent="0.2">
      <c r="A121" s="318" t="s">
        <v>110</v>
      </c>
      <c r="B121" s="319"/>
      <c r="C121" s="320">
        <v>0</v>
      </c>
      <c r="D121" s="320">
        <v>55975</v>
      </c>
      <c r="E121" s="320">
        <v>29851</v>
      </c>
      <c r="F121" s="321">
        <f t="shared" si="6"/>
        <v>53.329164805716836</v>
      </c>
      <c r="G121" s="31"/>
      <c r="H121" s="31"/>
      <c r="I121" s="31"/>
      <c r="J121" s="44"/>
      <c r="K121" s="55"/>
      <c r="L121" s="77"/>
      <c r="M121" s="46"/>
      <c r="N121" s="44"/>
      <c r="O121" s="77"/>
    </row>
    <row r="122" spans="1:15" s="35" customFormat="1" ht="15" x14ac:dyDescent="0.25">
      <c r="A122" s="353" t="s">
        <v>100</v>
      </c>
      <c r="B122" s="346">
        <v>20</v>
      </c>
      <c r="C122" s="354">
        <v>15</v>
      </c>
      <c r="D122" s="354">
        <v>580</v>
      </c>
      <c r="E122" s="354">
        <v>204</v>
      </c>
      <c r="F122" s="355">
        <f t="shared" si="6"/>
        <v>35.172413793103445</v>
      </c>
      <c r="G122" s="31"/>
      <c r="H122" s="31"/>
      <c r="I122" s="31"/>
      <c r="J122" s="44"/>
      <c r="K122" s="55"/>
      <c r="L122" s="77"/>
      <c r="M122" s="46"/>
      <c r="N122" s="44"/>
      <c r="O122" s="77"/>
    </row>
    <row r="123" spans="1:15" s="35" customFormat="1" ht="15" x14ac:dyDescent="0.25">
      <c r="A123" s="347" t="s">
        <v>32</v>
      </c>
      <c r="B123" s="333" t="s">
        <v>114</v>
      </c>
      <c r="C123" s="325">
        <f>C124+C125+C126+C127</f>
        <v>220853</v>
      </c>
      <c r="D123" s="325">
        <f>D124+D125+D126+D127</f>
        <v>742062</v>
      </c>
      <c r="E123" s="325">
        <f>E124+E125+E126+E127+E128</f>
        <v>1035594</v>
      </c>
      <c r="F123" s="314">
        <f t="shared" si="6"/>
        <v>139.55626349280789</v>
      </c>
      <c r="G123" s="27"/>
      <c r="H123" s="27"/>
      <c r="I123" s="27"/>
      <c r="J123" s="196"/>
      <c r="K123" s="67"/>
      <c r="L123" s="77"/>
      <c r="M123" s="77"/>
      <c r="N123" s="44"/>
      <c r="O123" s="77"/>
    </row>
    <row r="124" spans="1:15" s="35" customFormat="1" x14ac:dyDescent="0.2">
      <c r="A124" s="28" t="s">
        <v>19</v>
      </c>
      <c r="B124" s="333"/>
      <c r="C124" s="30">
        <f>28465-C126-C128</f>
        <v>28465</v>
      </c>
      <c r="D124" s="30">
        <f>186762-D126-D128</f>
        <v>30496</v>
      </c>
      <c r="E124" s="30">
        <f>786071-E126-E128</f>
        <v>18006</v>
      </c>
      <c r="F124" s="316">
        <f t="shared" si="6"/>
        <v>59.043809024134305</v>
      </c>
      <c r="G124" s="31"/>
      <c r="H124" s="31"/>
      <c r="I124" s="31"/>
      <c r="J124" s="196"/>
      <c r="K124" s="55"/>
      <c r="L124" s="77"/>
      <c r="M124" s="77"/>
      <c r="N124" s="44"/>
      <c r="O124" s="77"/>
    </row>
    <row r="125" spans="1:15" s="35" customFormat="1" x14ac:dyDescent="0.2">
      <c r="A125" s="28" t="s">
        <v>20</v>
      </c>
      <c r="B125" s="333"/>
      <c r="C125" s="30">
        <v>192388</v>
      </c>
      <c r="D125" s="30">
        <v>312881</v>
      </c>
      <c r="E125" s="30">
        <v>113597</v>
      </c>
      <c r="F125" s="316">
        <f t="shared" si="6"/>
        <v>36.306774780187993</v>
      </c>
      <c r="G125" s="31"/>
      <c r="H125" s="31"/>
      <c r="I125" s="31"/>
      <c r="J125" s="196"/>
      <c r="K125" s="55"/>
      <c r="L125" s="77"/>
      <c r="M125" s="77"/>
      <c r="N125" s="44"/>
      <c r="O125" s="77"/>
    </row>
    <row r="126" spans="1:15" s="35" customFormat="1" x14ac:dyDescent="0.2">
      <c r="A126" s="317" t="s">
        <v>21</v>
      </c>
      <c r="B126" s="333"/>
      <c r="C126" s="30">
        <v>0</v>
      </c>
      <c r="D126" s="30">
        <v>156266</v>
      </c>
      <c r="E126" s="30">
        <v>98722</v>
      </c>
      <c r="F126" s="316">
        <f t="shared" si="6"/>
        <v>63.175610817452288</v>
      </c>
      <c r="G126" s="31"/>
      <c r="H126" s="31"/>
      <c r="I126" s="31"/>
      <c r="J126" s="54"/>
      <c r="K126" s="55"/>
      <c r="L126" s="77"/>
      <c r="M126" s="77"/>
      <c r="N126" s="44"/>
      <c r="O126" s="77"/>
    </row>
    <row r="127" spans="1:15" s="35" customFormat="1" x14ac:dyDescent="0.2">
      <c r="A127" s="317" t="s">
        <v>22</v>
      </c>
      <c r="B127" s="333"/>
      <c r="C127" s="30">
        <v>0</v>
      </c>
      <c r="D127" s="30">
        <v>242419</v>
      </c>
      <c r="E127" s="30">
        <v>135926</v>
      </c>
      <c r="F127" s="316">
        <f t="shared" si="6"/>
        <v>56.070687528617803</v>
      </c>
      <c r="G127" s="169"/>
      <c r="H127" s="169"/>
      <c r="I127" s="31"/>
      <c r="J127" s="196"/>
      <c r="K127" s="55"/>
      <c r="L127" s="77"/>
      <c r="M127" s="77"/>
      <c r="N127" s="44"/>
      <c r="O127" s="77"/>
    </row>
    <row r="128" spans="1:15" s="35" customFormat="1" x14ac:dyDescent="0.2">
      <c r="A128" s="356" t="s">
        <v>48</v>
      </c>
      <c r="B128" s="333"/>
      <c r="C128" s="30">
        <v>0</v>
      </c>
      <c r="D128" s="30">
        <v>0</v>
      </c>
      <c r="E128" s="30">
        <v>669343</v>
      </c>
      <c r="F128" s="321">
        <v>0</v>
      </c>
      <c r="G128" s="31"/>
      <c r="H128" s="31"/>
      <c r="I128" s="31"/>
      <c r="J128" s="196"/>
      <c r="K128" s="55"/>
      <c r="L128" s="77"/>
      <c r="M128" s="77"/>
      <c r="N128" s="44"/>
      <c r="O128" s="77"/>
    </row>
    <row r="129" spans="1:15" s="35" customFormat="1" ht="15" x14ac:dyDescent="0.25">
      <c r="A129" s="329" t="s">
        <v>49</v>
      </c>
      <c r="B129" s="330">
        <v>99</v>
      </c>
      <c r="C129" s="324">
        <f>+C132+C130+C131</f>
        <v>50000</v>
      </c>
      <c r="D129" s="324">
        <f t="shared" ref="D129:E129" si="8">+D132+D130+D131</f>
        <v>74155</v>
      </c>
      <c r="E129" s="324">
        <f t="shared" si="8"/>
        <v>61080</v>
      </c>
      <c r="F129" s="314">
        <f t="shared" si="6"/>
        <v>82.368012945856648</v>
      </c>
      <c r="G129" s="31"/>
      <c r="H129" s="31"/>
      <c r="I129" s="31"/>
      <c r="J129" s="196"/>
      <c r="K129" s="67"/>
      <c r="L129" s="77"/>
      <c r="M129" s="77"/>
      <c r="N129" s="44"/>
      <c r="O129" s="77"/>
    </row>
    <row r="130" spans="1:15" s="35" customFormat="1" x14ac:dyDescent="0.2">
      <c r="A130" s="28" t="s">
        <v>19</v>
      </c>
      <c r="B130" s="333"/>
      <c r="C130" s="30">
        <v>20000</v>
      </c>
      <c r="D130" s="30">
        <v>41541</v>
      </c>
      <c r="E130" s="30">
        <v>30806</v>
      </c>
      <c r="F130" s="316">
        <f t="shared" si="6"/>
        <v>74.158060711104696</v>
      </c>
      <c r="G130" s="31"/>
      <c r="H130" s="31"/>
      <c r="I130" s="31"/>
      <c r="J130" s="196"/>
      <c r="K130" s="55"/>
      <c r="L130" s="77"/>
      <c r="M130" s="77"/>
      <c r="N130" s="44"/>
      <c r="O130" s="77"/>
    </row>
    <row r="131" spans="1:15" s="35" customFormat="1" x14ac:dyDescent="0.2">
      <c r="A131" s="28" t="s">
        <v>20</v>
      </c>
      <c r="B131" s="333"/>
      <c r="C131" s="30">
        <v>0</v>
      </c>
      <c r="D131" s="30">
        <v>0</v>
      </c>
      <c r="E131" s="30">
        <v>0</v>
      </c>
      <c r="F131" s="316">
        <v>0</v>
      </c>
      <c r="G131" s="31"/>
      <c r="H131" s="31"/>
      <c r="I131" s="31"/>
      <c r="J131" s="196"/>
      <c r="K131" s="55"/>
      <c r="L131" s="77"/>
      <c r="M131" s="275"/>
      <c r="N131" s="44"/>
      <c r="O131" s="77"/>
    </row>
    <row r="132" spans="1:15" s="35" customFormat="1" x14ac:dyDescent="0.2">
      <c r="A132" s="318" t="s">
        <v>108</v>
      </c>
      <c r="B132" s="346"/>
      <c r="C132" s="320">
        <v>30000</v>
      </c>
      <c r="D132" s="320">
        <v>32614</v>
      </c>
      <c r="E132" s="320">
        <v>30274</v>
      </c>
      <c r="F132" s="321">
        <f t="shared" si="6"/>
        <v>92.82516710615073</v>
      </c>
      <c r="G132" s="31"/>
      <c r="H132" s="31"/>
      <c r="I132" s="31"/>
      <c r="J132" s="196"/>
      <c r="K132" s="55"/>
      <c r="L132" s="77"/>
      <c r="M132" s="275"/>
      <c r="N132" s="44"/>
      <c r="O132" s="77"/>
    </row>
    <row r="133" spans="1:15" s="35" customFormat="1" ht="15" x14ac:dyDescent="0.25">
      <c r="A133" s="357" t="s">
        <v>33</v>
      </c>
      <c r="B133" s="333">
        <v>199</v>
      </c>
      <c r="C133" s="325">
        <f>C134</f>
        <v>8242</v>
      </c>
      <c r="D133" s="325">
        <f>D134</f>
        <v>9520</v>
      </c>
      <c r="E133" s="325">
        <f>E134</f>
        <v>6256</v>
      </c>
      <c r="F133" s="314">
        <f t="shared" si="6"/>
        <v>65.714285714285708</v>
      </c>
      <c r="G133" s="31"/>
      <c r="H133" s="31"/>
      <c r="I133" s="31"/>
      <c r="J133" s="196"/>
      <c r="K133" s="67"/>
      <c r="L133" s="43"/>
      <c r="M133" s="77"/>
      <c r="N133" s="44"/>
      <c r="O133" s="77"/>
    </row>
    <row r="134" spans="1:15" s="35" customFormat="1" x14ac:dyDescent="0.2">
      <c r="A134" s="28" t="s">
        <v>19</v>
      </c>
      <c r="B134" s="333"/>
      <c r="C134" s="30">
        <v>8242</v>
      </c>
      <c r="D134" s="30">
        <v>9520</v>
      </c>
      <c r="E134" s="30">
        <v>6256</v>
      </c>
      <c r="F134" s="316">
        <f t="shared" si="6"/>
        <v>65.714285714285708</v>
      </c>
      <c r="G134" s="31"/>
      <c r="H134" s="31"/>
      <c r="I134" s="31"/>
      <c r="J134" s="196"/>
      <c r="K134" s="55"/>
      <c r="L134" s="43"/>
      <c r="M134" s="44"/>
      <c r="N134" s="44"/>
      <c r="O134" s="77"/>
    </row>
    <row r="135" spans="1:15" s="35" customFormat="1" x14ac:dyDescent="0.2">
      <c r="A135" s="358" t="s">
        <v>20</v>
      </c>
      <c r="B135" s="346"/>
      <c r="C135" s="320">
        <v>0</v>
      </c>
      <c r="D135" s="320">
        <v>0</v>
      </c>
      <c r="E135" s="320">
        <v>0</v>
      </c>
      <c r="F135" s="321">
        <v>0</v>
      </c>
      <c r="G135" s="31"/>
      <c r="H135" s="31"/>
      <c r="I135" s="31"/>
      <c r="J135" s="196"/>
      <c r="K135" s="55"/>
      <c r="L135" s="43"/>
      <c r="M135" s="44"/>
      <c r="N135" s="44"/>
      <c r="O135" s="77"/>
    </row>
    <row r="136" spans="1:15" ht="21.75" customHeight="1" x14ac:dyDescent="0.25">
      <c r="A136" s="362" t="s">
        <v>34</v>
      </c>
      <c r="B136" s="363"/>
      <c r="C136" s="86">
        <f>C6+C12+C19+C25+C32+C38+C44+C61+C73+C85+C114+C98+C99+C123+C129+C133+C104+C122</f>
        <v>4630030</v>
      </c>
      <c r="D136" s="86">
        <f>D6+D12+D19+D25+D32+D38+D44+D61+D73+D85+D114+D98+D99+D123+D129+D133+D104+D122</f>
        <v>13032590</v>
      </c>
      <c r="E136" s="86">
        <f>E6+E12+E19+E25+E32+E38+E44+E61+E73+E85+E114+E98+E99+E123+E129+E133+E104+E122</f>
        <v>21417344</v>
      </c>
      <c r="F136" s="83">
        <f t="shared" si="6"/>
        <v>164.33682023296981</v>
      </c>
      <c r="G136" s="126"/>
      <c r="H136" s="89"/>
      <c r="I136" s="89"/>
      <c r="J136" s="89"/>
      <c r="K136" s="112"/>
      <c r="L136" s="43"/>
      <c r="M136" s="78"/>
      <c r="N136" s="79"/>
      <c r="O136" s="78"/>
    </row>
    <row r="137" spans="1:15" ht="21" customHeight="1" x14ac:dyDescent="0.2">
      <c r="A137" s="127" t="s">
        <v>7</v>
      </c>
      <c r="B137" s="128"/>
      <c r="C137" s="30">
        <f>C128+C31+C18+C11</f>
        <v>8240</v>
      </c>
      <c r="D137" s="30">
        <f>D128+D91+D31+D18+D11</f>
        <v>8312</v>
      </c>
      <c r="E137" s="30">
        <f>E128+E91+E31+E18+E11</f>
        <v>11361920</v>
      </c>
      <c r="F137" s="84">
        <f>(E137/D137)*100</f>
        <v>136692.97401347448</v>
      </c>
      <c r="G137" s="31"/>
      <c r="H137" s="88"/>
      <c r="I137" s="88"/>
      <c r="J137" s="88"/>
      <c r="K137" s="68"/>
      <c r="L137" s="43"/>
      <c r="M137" s="78"/>
      <c r="N137" s="79"/>
      <c r="O137" s="78"/>
    </row>
    <row r="138" spans="1:15" ht="32.25" thickBot="1" x14ac:dyDescent="0.3">
      <c r="A138" s="129" t="s">
        <v>35</v>
      </c>
      <c r="B138" s="130"/>
      <c r="C138" s="85">
        <f>C136-C137</f>
        <v>4621790</v>
      </c>
      <c r="D138" s="85">
        <f>D136-D137</f>
        <v>13024278</v>
      </c>
      <c r="E138" s="85">
        <f>E136-E137</f>
        <v>10055424</v>
      </c>
      <c r="F138" s="82">
        <f>(E138/D138)*100</f>
        <v>77.205231645086201</v>
      </c>
      <c r="G138" s="126"/>
      <c r="H138" s="27"/>
      <c r="I138" s="27"/>
      <c r="J138" s="75"/>
      <c r="K138" s="72"/>
      <c r="L138" s="41"/>
      <c r="M138" s="78"/>
      <c r="N138" s="79"/>
      <c r="O138" s="78"/>
    </row>
    <row r="139" spans="1:15" ht="18.75" customHeight="1" thickTop="1" x14ac:dyDescent="0.25">
      <c r="A139" s="360" t="s">
        <v>10</v>
      </c>
      <c r="B139" s="360"/>
      <c r="C139" s="360"/>
      <c r="D139" s="360"/>
      <c r="E139" s="360"/>
      <c r="G139" s="27"/>
      <c r="H139" s="27"/>
      <c r="I139" s="27"/>
      <c r="J139" s="75"/>
      <c r="K139" s="72"/>
      <c r="L139" s="41"/>
      <c r="M139" s="78"/>
      <c r="N139" s="79"/>
      <c r="O139" s="78"/>
    </row>
    <row r="140" spans="1:15" x14ac:dyDescent="0.2">
      <c r="A140" s="360"/>
      <c r="B140" s="360"/>
      <c r="C140" s="360"/>
      <c r="D140" s="360"/>
      <c r="E140" s="360"/>
      <c r="F140" s="57"/>
      <c r="G140" s="57"/>
      <c r="H140" s="57"/>
      <c r="I140" s="57"/>
      <c r="J140" s="52"/>
      <c r="L140" s="56"/>
    </row>
    <row r="141" spans="1:15" x14ac:dyDescent="0.2">
      <c r="J141" s="52"/>
    </row>
    <row r="142" spans="1:15" x14ac:dyDescent="0.2">
      <c r="J142" s="52"/>
    </row>
    <row r="143" spans="1:15" x14ac:dyDescent="0.2">
      <c r="J143" s="52"/>
    </row>
    <row r="144" spans="1:15" ht="15" thickBot="1" x14ac:dyDescent="0.25">
      <c r="A144" s="225" t="s">
        <v>107</v>
      </c>
      <c r="F144" s="312" t="s">
        <v>0</v>
      </c>
      <c r="J144" s="52"/>
    </row>
    <row r="145" spans="1:14" ht="15.75" thickTop="1" thickBot="1" x14ac:dyDescent="0.25">
      <c r="A145" s="375" t="s">
        <v>101</v>
      </c>
      <c r="B145" s="376"/>
      <c r="C145" s="288" t="s">
        <v>16</v>
      </c>
      <c r="D145" s="288" t="s">
        <v>17</v>
      </c>
      <c r="E145" s="289" t="s">
        <v>4</v>
      </c>
      <c r="F145" s="290" t="s">
        <v>5</v>
      </c>
      <c r="J145" s="52"/>
    </row>
    <row r="146" spans="1:14" ht="15.75" thickTop="1" thickBot="1" x14ac:dyDescent="0.25">
      <c r="A146" s="375">
        <v>1</v>
      </c>
      <c r="B146" s="376"/>
      <c r="C146" s="288">
        <v>2</v>
      </c>
      <c r="D146" s="288">
        <v>3</v>
      </c>
      <c r="E146" s="288">
        <v>4</v>
      </c>
      <c r="F146" s="287" t="s">
        <v>115</v>
      </c>
      <c r="J146" s="52"/>
      <c r="K146" s="17"/>
      <c r="N146" s="17"/>
    </row>
    <row r="147" spans="1:14" ht="15" thickTop="1" x14ac:dyDescent="0.2">
      <c r="A147" s="377" t="s">
        <v>102</v>
      </c>
      <c r="B147" s="378"/>
      <c r="C147" s="245">
        <v>3974069</v>
      </c>
      <c r="D147" s="245">
        <v>11538905</v>
      </c>
      <c r="E147" s="245">
        <v>20529297</v>
      </c>
      <c r="F147" s="246">
        <f>E147/D147*100</f>
        <v>177.91373618207274</v>
      </c>
      <c r="J147" s="52"/>
      <c r="K147" s="17"/>
      <c r="N147" s="17"/>
    </row>
    <row r="148" spans="1:14" x14ac:dyDescent="0.2">
      <c r="A148" s="379" t="s">
        <v>103</v>
      </c>
      <c r="B148" s="380"/>
      <c r="C148" s="247">
        <v>655961</v>
      </c>
      <c r="D148" s="247">
        <v>1493685</v>
      </c>
      <c r="E148" s="247">
        <v>888047</v>
      </c>
      <c r="F148" s="246">
        <f>E148/D148*100</f>
        <v>59.453432283245803</v>
      </c>
      <c r="J148" s="52"/>
      <c r="K148" s="17"/>
      <c r="N148" s="17"/>
    </row>
    <row r="149" spans="1:14" ht="16.5" thickBot="1" x14ac:dyDescent="0.3">
      <c r="A149" s="381" t="s">
        <v>104</v>
      </c>
      <c r="B149" s="382"/>
      <c r="C149" s="251">
        <f>SUM(C147:C148)</f>
        <v>4630030</v>
      </c>
      <c r="D149" s="251">
        <f>SUM(D147:D148)</f>
        <v>13032590</v>
      </c>
      <c r="E149" s="251">
        <f>SUM(E147:E148)</f>
        <v>21417344</v>
      </c>
      <c r="F149" s="248">
        <f>E149/D149*100</f>
        <v>164.33682023296981</v>
      </c>
      <c r="J149" s="52"/>
      <c r="K149" s="17"/>
      <c r="N149" s="17"/>
    </row>
    <row r="150" spans="1:14" ht="15" thickTop="1" x14ac:dyDescent="0.2">
      <c r="A150" s="371" t="s">
        <v>7</v>
      </c>
      <c r="B150" s="372"/>
      <c r="C150" s="236">
        <f>C137</f>
        <v>8240</v>
      </c>
      <c r="D150" s="236">
        <f t="shared" ref="D150:E150" si="9">D137</f>
        <v>8312</v>
      </c>
      <c r="E150" s="236">
        <f t="shared" si="9"/>
        <v>11361920</v>
      </c>
      <c r="F150" s="249">
        <f>(E150/D150)*100</f>
        <v>136692.97401347448</v>
      </c>
      <c r="J150" s="52"/>
      <c r="K150" s="17"/>
      <c r="N150" s="17"/>
    </row>
    <row r="151" spans="1:14" ht="33.75" customHeight="1" thickBot="1" x14ac:dyDescent="0.3">
      <c r="A151" s="373" t="s">
        <v>105</v>
      </c>
      <c r="B151" s="374"/>
      <c r="C151" s="240">
        <f>C149-C150</f>
        <v>4621790</v>
      </c>
      <c r="D151" s="240">
        <f>D149-D150</f>
        <v>13024278</v>
      </c>
      <c r="E151" s="240">
        <f>E149-E150</f>
        <v>10055424</v>
      </c>
      <c r="F151" s="250">
        <f>(E151/D151)*100</f>
        <v>77.205231645086201</v>
      </c>
      <c r="J151" s="52"/>
      <c r="K151" s="17"/>
      <c r="N151" s="17"/>
    </row>
    <row r="152" spans="1:14" ht="15" thickTop="1" x14ac:dyDescent="0.2">
      <c r="H152" s="56"/>
      <c r="I152" s="56"/>
      <c r="J152" s="56"/>
      <c r="K152" s="17"/>
      <c r="N152" s="17"/>
    </row>
    <row r="153" spans="1:14" x14ac:dyDescent="0.2">
      <c r="H153" s="90"/>
      <c r="I153" s="90"/>
      <c r="J153" s="90"/>
      <c r="K153" s="17"/>
      <c r="N153" s="17"/>
    </row>
  </sheetData>
  <mergeCells count="13">
    <mergeCell ref="A150:B150"/>
    <mergeCell ref="A151:B151"/>
    <mergeCell ref="A139:E140"/>
    <mergeCell ref="A145:B145"/>
    <mergeCell ref="A146:B146"/>
    <mergeCell ref="A147:B147"/>
    <mergeCell ref="A148:B148"/>
    <mergeCell ref="A149:B149"/>
    <mergeCell ref="A136:B136"/>
    <mergeCell ref="A1:F1"/>
    <mergeCell ref="A2:F2"/>
    <mergeCell ref="A114:A115"/>
    <mergeCell ref="A19:A20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0" firstPageNumber="3" orientation="portrait" useFirstPageNumber="1" r:id="rId1"/>
  <headerFooter alignWithMargins="0">
    <oddFooter xml:space="preserve">&amp;L&amp;"Arial,Kurzíva"Zastupitelstvo Olomouckého kraje 18. 12. 2017
5.4. - Rozpočet Olomouckého kraje 2017 - plnění rozpočtu k 31. 10. 2017
Příloha č.1 - Plnění rozpočtu Olomouckého kraje k 31. 10. 2017&amp;R&amp;"Arial,Kurzíva"Strana &amp;P (Celkem 7)
</oddFooter>
  </headerFooter>
  <rowBreaks count="2" manualBreakCount="2">
    <brk id="57" max="5" man="1"/>
    <brk id="110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27"/>
  <sheetViews>
    <sheetView showGridLines="0" view="pageBreakPreview" zoomScale="110" zoomScaleNormal="100" zoomScaleSheetLayoutView="110" workbookViewId="0">
      <selection activeCell="A2" sqref="A2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72" customWidth="1"/>
    <col min="4" max="4" width="15.7109375" style="172" customWidth="1"/>
    <col min="5" max="5" width="11.28515625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361" t="s">
        <v>125</v>
      </c>
      <c r="B1" s="361"/>
      <c r="C1" s="361"/>
      <c r="D1" s="361"/>
      <c r="E1" s="361"/>
    </row>
    <row r="3" spans="1:7" x14ac:dyDescent="0.2">
      <c r="A3" s="359" t="s">
        <v>118</v>
      </c>
      <c r="B3" s="359"/>
      <c r="C3" s="359"/>
      <c r="D3" s="359"/>
      <c r="E3" s="359"/>
    </row>
    <row r="4" spans="1:7" ht="30.75" customHeight="1" x14ac:dyDescent="0.2">
      <c r="A4" s="359"/>
      <c r="B4" s="359"/>
      <c r="C4" s="359"/>
      <c r="D4" s="359"/>
      <c r="E4" s="359"/>
    </row>
    <row r="6" spans="1:7" ht="13.5" thickBot="1" x14ac:dyDescent="0.25">
      <c r="B6" s="9"/>
      <c r="C6" s="177"/>
      <c r="D6" s="173"/>
      <c r="E6" s="2" t="s">
        <v>0</v>
      </c>
    </row>
    <row r="7" spans="1:7" ht="14.25" thickTop="1" thickBot="1" x14ac:dyDescent="0.25">
      <c r="A7" s="283" t="s">
        <v>94</v>
      </c>
      <c r="B7" s="284" t="s">
        <v>16</v>
      </c>
      <c r="C7" s="285" t="s">
        <v>17</v>
      </c>
      <c r="D7" s="285" t="s">
        <v>4</v>
      </c>
      <c r="E7" s="285" t="s">
        <v>5</v>
      </c>
      <c r="F7" s="13"/>
      <c r="G7" s="13"/>
    </row>
    <row r="8" spans="1:7" ht="14.25" thickTop="1" thickBot="1" x14ac:dyDescent="0.25">
      <c r="A8" s="281">
        <v>1</v>
      </c>
      <c r="B8" s="279">
        <v>2</v>
      </c>
      <c r="C8" s="279">
        <v>3</v>
      </c>
      <c r="D8" s="279">
        <v>4</v>
      </c>
      <c r="E8" s="279" t="s">
        <v>115</v>
      </c>
      <c r="F8" s="13"/>
      <c r="G8" s="13"/>
    </row>
    <row r="9" spans="1:7" ht="15" thickTop="1" x14ac:dyDescent="0.2">
      <c r="A9" s="257" t="s">
        <v>96</v>
      </c>
      <c r="B9" s="258">
        <v>72216</v>
      </c>
      <c r="C9" s="259">
        <v>146108</v>
      </c>
      <c r="D9" s="259">
        <v>146108</v>
      </c>
      <c r="E9" s="80">
        <f>(D9/C9)*100</f>
        <v>100</v>
      </c>
      <c r="F9" s="13"/>
      <c r="G9" s="13"/>
    </row>
    <row r="10" spans="1:7" ht="28.5" x14ac:dyDescent="0.2">
      <c r="A10" s="255" t="s">
        <v>97</v>
      </c>
      <c r="B10" s="260">
        <v>247878</v>
      </c>
      <c r="C10" s="256">
        <v>878741</v>
      </c>
      <c r="D10" s="256">
        <v>878741</v>
      </c>
      <c r="E10" s="241">
        <f>(D10/C10)*100</f>
        <v>100</v>
      </c>
      <c r="F10" s="13"/>
      <c r="G10" s="13"/>
    </row>
    <row r="11" spans="1:7" ht="15" x14ac:dyDescent="0.25">
      <c r="A11" s="226" t="s">
        <v>99</v>
      </c>
      <c r="B11" s="230">
        <f>-253159</f>
        <v>-253159</v>
      </c>
      <c r="C11" s="236">
        <f>-284715</f>
        <v>-284715</v>
      </c>
      <c r="D11" s="236">
        <f>-180356</f>
        <v>-180356</v>
      </c>
      <c r="E11" s="241">
        <f>(D11/C11)*100</f>
        <v>63.346153170714572</v>
      </c>
      <c r="F11" s="27"/>
      <c r="G11" s="13"/>
    </row>
    <row r="12" spans="1:7" ht="15" x14ac:dyDescent="0.25">
      <c r="A12" s="227" t="s">
        <v>119</v>
      </c>
      <c r="B12" s="261">
        <v>0</v>
      </c>
      <c r="C12" s="237">
        <v>0</v>
      </c>
      <c r="D12" s="237">
        <v>-2036</v>
      </c>
      <c r="E12" s="276">
        <v>0</v>
      </c>
      <c r="F12" s="27"/>
      <c r="G12" s="13"/>
    </row>
    <row r="13" spans="1:7" ht="16.5" thickBot="1" x14ac:dyDescent="0.3">
      <c r="A13" s="242" t="s">
        <v>95</v>
      </c>
      <c r="B13" s="243">
        <f>SUM(B9:B12)</f>
        <v>66935</v>
      </c>
      <c r="C13" s="243">
        <f t="shared" ref="C13:D13" si="0">SUM(C9:C12)</f>
        <v>740134</v>
      </c>
      <c r="D13" s="243">
        <f t="shared" si="0"/>
        <v>842457</v>
      </c>
      <c r="E13" s="244">
        <f>(D13/C13)*100</f>
        <v>113.82492899934336</v>
      </c>
      <c r="F13" s="13"/>
      <c r="G13" s="13"/>
    </row>
    <row r="14" spans="1:7" ht="13.5" thickTop="1" x14ac:dyDescent="0.2">
      <c r="A14" s="228"/>
      <c r="B14" s="228"/>
      <c r="C14" s="229"/>
      <c r="D14" s="229"/>
      <c r="E14" s="228"/>
      <c r="F14" s="13"/>
      <c r="G14" s="13"/>
    </row>
    <row r="15" spans="1:7" x14ac:dyDescent="0.2">
      <c r="A15" s="228"/>
      <c r="B15" s="228"/>
      <c r="C15" s="229"/>
      <c r="D15" s="229"/>
      <c r="E15" s="228"/>
      <c r="F15" s="13"/>
      <c r="G15" s="13"/>
    </row>
    <row r="16" spans="1:7" x14ac:dyDescent="0.2">
      <c r="A16" s="228"/>
      <c r="B16" s="228"/>
      <c r="C16" s="229"/>
      <c r="D16" s="229"/>
      <c r="E16" s="228"/>
      <c r="F16" s="13"/>
      <c r="G16" s="13"/>
    </row>
    <row r="17" spans="1:7" x14ac:dyDescent="0.2">
      <c r="A17" s="228"/>
      <c r="B17" s="228"/>
      <c r="C17" s="229"/>
      <c r="D17" s="229"/>
      <c r="E17" s="228"/>
      <c r="F17" s="13"/>
      <c r="G17" s="13"/>
    </row>
    <row r="18" spans="1:7" x14ac:dyDescent="0.2">
      <c r="A18" s="228"/>
      <c r="B18" s="228"/>
      <c r="C18" s="229"/>
      <c r="D18" s="229"/>
      <c r="E18" s="228"/>
      <c r="F18" s="13"/>
      <c r="G18" s="13"/>
    </row>
    <row r="19" spans="1:7" x14ac:dyDescent="0.2">
      <c r="A19" s="228"/>
      <c r="B19" s="228"/>
      <c r="C19" s="229"/>
      <c r="D19" s="229"/>
      <c r="E19" s="228"/>
      <c r="F19" s="13"/>
      <c r="G19" s="13"/>
    </row>
    <row r="20" spans="1:7" ht="25.5" customHeight="1" x14ac:dyDescent="0.2">
      <c r="A20" s="228"/>
      <c r="B20" s="228"/>
      <c r="C20" s="229"/>
      <c r="D20" s="229"/>
      <c r="E20" s="228"/>
      <c r="F20" s="13"/>
      <c r="G20" s="13"/>
    </row>
    <row r="21" spans="1:7" x14ac:dyDescent="0.2">
      <c r="A21" s="228"/>
      <c r="B21" s="228"/>
      <c r="C21" s="229"/>
      <c r="D21" s="229"/>
      <c r="E21" s="228"/>
    </row>
    <row r="27" spans="1:7" x14ac:dyDescent="0.2">
      <c r="C27" s="1"/>
      <c r="D27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0" firstPageNumber="6" orientation="portrait" cellComments="asDisplayed" useFirstPageNumber="1" r:id="rId1"/>
  <headerFooter alignWithMargins="0">
    <oddFooter xml:space="preserve">&amp;L&amp;"Arial CE,Kurzíva"Zastupitelstvo Olomouckého kraje 18. 12. 2017
5.4. - Rozpočet Olomouckého kraje 2017 - plnění rozpočtu k 31. 10. 2017
Příloha č. 1 - Plnění rozpočtu Olomouckého kraje k 31. 10. 2017&amp;R&amp;"Arial CE,Kurzíva"Strana &amp;P (Celkem 7)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A2" sqref="A2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386" t="s">
        <v>126</v>
      </c>
      <c r="B1" s="386"/>
      <c r="C1" s="386"/>
      <c r="D1" s="386"/>
      <c r="E1" s="386"/>
      <c r="F1" s="386"/>
      <c r="G1" s="386"/>
      <c r="H1" s="386"/>
    </row>
    <row r="2" spans="1:21" s="94" customFormat="1" ht="15.75" x14ac:dyDescent="0.25">
      <c r="A2" s="95"/>
      <c r="B2" s="92"/>
      <c r="C2" s="92"/>
      <c r="D2" s="92"/>
      <c r="E2" s="93"/>
      <c r="F2" s="93"/>
      <c r="G2" s="93"/>
      <c r="H2" s="93"/>
    </row>
    <row r="3" spans="1:21" s="94" customFormat="1" ht="14.25" customHeight="1" x14ac:dyDescent="0.25">
      <c r="A3" s="96"/>
      <c r="B3" s="92"/>
      <c r="C3" s="92"/>
      <c r="D3" s="92"/>
      <c r="E3" s="93"/>
      <c r="F3" s="93"/>
      <c r="G3" s="93"/>
      <c r="H3" s="4"/>
    </row>
    <row r="4" spans="1:21" s="94" customFormat="1" ht="14.25" customHeight="1" thickBot="1" x14ac:dyDescent="0.3">
      <c r="A4" s="96"/>
      <c r="B4" s="92"/>
      <c r="C4" s="92"/>
      <c r="D4" s="92"/>
      <c r="E4" s="93"/>
      <c r="F4" s="93"/>
      <c r="G4" s="93"/>
      <c r="H4" s="168" t="s">
        <v>78</v>
      </c>
    </row>
    <row r="5" spans="1:21" s="94" customFormat="1" ht="14.25" customHeight="1" thickTop="1" thickBot="1" x14ac:dyDescent="0.25">
      <c r="A5" s="291"/>
      <c r="B5" s="292"/>
      <c r="C5" s="292"/>
      <c r="D5" s="293"/>
      <c r="E5" s="279" t="s">
        <v>16</v>
      </c>
      <c r="F5" s="279" t="s">
        <v>17</v>
      </c>
      <c r="G5" s="279" t="s">
        <v>4</v>
      </c>
      <c r="H5" s="282" t="s">
        <v>5</v>
      </c>
    </row>
    <row r="6" spans="1:21" s="94" customFormat="1" ht="14.25" customHeight="1" thickTop="1" thickBot="1" x14ac:dyDescent="0.25">
      <c r="A6" s="383">
        <v>1</v>
      </c>
      <c r="B6" s="384"/>
      <c r="C6" s="384"/>
      <c r="D6" s="385"/>
      <c r="E6" s="294">
        <v>2</v>
      </c>
      <c r="F6" s="294">
        <v>3</v>
      </c>
      <c r="G6" s="294">
        <v>4</v>
      </c>
      <c r="H6" s="295" t="s">
        <v>115</v>
      </c>
    </row>
    <row r="7" spans="1:21" s="97" customFormat="1" ht="19.5" thickTop="1" x14ac:dyDescent="0.4">
      <c r="A7" s="296" t="s">
        <v>43</v>
      </c>
      <c r="B7" s="297"/>
      <c r="C7" s="297"/>
      <c r="D7" s="298"/>
      <c r="E7" s="299">
        <f>Příjmy!B15</f>
        <v>4554855</v>
      </c>
      <c r="F7" s="299">
        <f>Příjmy!C15</f>
        <v>12284144</v>
      </c>
      <c r="G7" s="299">
        <f>Příjmy!D15</f>
        <v>10620292</v>
      </c>
      <c r="H7" s="300">
        <f>(G7/F7)*100</f>
        <v>86.455287401385078</v>
      </c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</row>
    <row r="8" spans="1:21" s="97" customFormat="1" ht="18.75" x14ac:dyDescent="0.4">
      <c r="A8" s="301" t="s">
        <v>44</v>
      </c>
      <c r="B8" s="302"/>
      <c r="C8" s="302"/>
      <c r="D8" s="303"/>
      <c r="E8" s="304">
        <f>Výdaje!C138</f>
        <v>4621790</v>
      </c>
      <c r="F8" s="304">
        <f>Výdaje!D138</f>
        <v>13024278</v>
      </c>
      <c r="G8" s="304">
        <f>Výdaje!E138</f>
        <v>10055424</v>
      </c>
      <c r="H8" s="305">
        <f>(G8/F8)*100</f>
        <v>77.205231645086201</v>
      </c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spans="1:21" s="97" customFormat="1" ht="18.75" x14ac:dyDescent="0.4">
      <c r="A9" s="301" t="s">
        <v>94</v>
      </c>
      <c r="B9" s="302"/>
      <c r="C9" s="302"/>
      <c r="D9" s="303"/>
      <c r="E9" s="304">
        <f>Financování!B13</f>
        <v>66935</v>
      </c>
      <c r="F9" s="304">
        <f>Financování!C13</f>
        <v>740134</v>
      </c>
      <c r="G9" s="304">
        <f>Financování!D13</f>
        <v>842457</v>
      </c>
      <c r="H9" s="305">
        <f>(G9/F9)*100</f>
        <v>113.82492899934336</v>
      </c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</row>
    <row r="10" spans="1:21" s="97" customFormat="1" ht="21.75" customHeight="1" thickBot="1" x14ac:dyDescent="0.3">
      <c r="A10" s="306" t="s">
        <v>106</v>
      </c>
      <c r="B10" s="307"/>
      <c r="C10" s="307"/>
      <c r="D10" s="307"/>
      <c r="E10" s="308"/>
      <c r="F10" s="309"/>
      <c r="G10" s="310">
        <f>G7-G8</f>
        <v>564868</v>
      </c>
      <c r="H10" s="311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</row>
    <row r="11" spans="1:21" ht="13.5" thickTop="1" x14ac:dyDescent="0.2"/>
  </sheetData>
  <mergeCells count="2">
    <mergeCell ref="A6:D6"/>
    <mergeCell ref="A1:H1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Footer xml:space="preserve">&amp;L&amp;"Arial CE,Kurzíva"Zastupitelstvo Olomouckého kraje 18. 12. 2017
5.4. - Rozpočet Olomouckého kraje 2017 - plnění rozpočtu k 31. 10. 2017
Příloha č.1 - Plnění rozpočtu Olomouckého kraje k 31. 10. 2017&amp;R&amp;"Arial CE,Kurzíva"Strana &amp;P (Celkem 7)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13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64" t="s">
        <v>79</v>
      </c>
      <c r="B1" s="387"/>
      <c r="C1" s="387"/>
      <c r="D1" s="387"/>
      <c r="E1" s="387"/>
      <c r="F1" s="387"/>
      <c r="G1" s="179"/>
      <c r="H1" s="179"/>
      <c r="I1" s="179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61" t="s">
        <v>14</v>
      </c>
      <c r="B3" s="162" t="s">
        <v>15</v>
      </c>
      <c r="C3" s="163" t="s">
        <v>16</v>
      </c>
      <c r="D3" s="163" t="s">
        <v>17</v>
      </c>
      <c r="E3" s="163" t="s">
        <v>4</v>
      </c>
      <c r="F3" s="164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15" t="s">
        <v>23</v>
      </c>
      <c r="B4" s="114">
        <v>3</v>
      </c>
      <c r="C4" s="87">
        <f>C5+C6+C7+C8+C9</f>
        <v>299231</v>
      </c>
      <c r="D4" s="87">
        <f>D5+D6+D7+D8+D9</f>
        <v>303137</v>
      </c>
      <c r="E4" s="87">
        <f>E5+E6+E7+E8+E9</f>
        <v>187892</v>
      </c>
      <c r="F4" s="216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7" t="s">
        <v>19</v>
      </c>
      <c r="B5" s="37"/>
      <c r="C5" s="30">
        <v>291081</v>
      </c>
      <c r="D5" s="30">
        <v>293591</v>
      </c>
      <c r="E5" s="30">
        <v>183624</v>
      </c>
      <c r="F5" s="218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7" t="s">
        <v>20</v>
      </c>
      <c r="B6" s="37"/>
      <c r="C6" s="30">
        <v>2200</v>
      </c>
      <c r="D6" s="30">
        <v>2480</v>
      </c>
      <c r="E6" s="30">
        <v>123</v>
      </c>
      <c r="F6" s="218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9" t="s">
        <v>21</v>
      </c>
      <c r="B7" s="29"/>
      <c r="C7" s="30">
        <v>0</v>
      </c>
      <c r="D7" s="30">
        <v>1116</v>
      </c>
      <c r="E7" s="30">
        <v>310</v>
      </c>
      <c r="F7" s="218">
        <f t="shared" si="0"/>
        <v>27.777777777777779</v>
      </c>
      <c r="G7" s="31"/>
      <c r="H7" s="89">
        <f>D7+D8</f>
        <v>1116</v>
      </c>
      <c r="I7" s="89">
        <f>E7+E8</f>
        <v>310</v>
      </c>
      <c r="J7" s="89"/>
      <c r="K7" s="55"/>
      <c r="N7" s="33"/>
    </row>
    <row r="8" spans="1:14" s="32" customFormat="1" x14ac:dyDescent="0.2">
      <c r="A8" s="219" t="s">
        <v>22</v>
      </c>
      <c r="B8" s="29"/>
      <c r="C8" s="30">
        <v>0</v>
      </c>
      <c r="D8" s="30">
        <v>0</v>
      </c>
      <c r="E8" s="30">
        <v>0</v>
      </c>
      <c r="F8" s="218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20" t="s">
        <v>48</v>
      </c>
      <c r="B9" s="221"/>
      <c r="C9" s="222">
        <v>5950</v>
      </c>
      <c r="D9" s="222">
        <v>5950</v>
      </c>
      <c r="E9" s="222">
        <v>3835</v>
      </c>
      <c r="F9" s="223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70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70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31"/>
      <c r="E15" s="131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31"/>
      <c r="E16" s="131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7"/>
      <c r="B17" s="197"/>
      <c r="C17" s="198"/>
      <c r="D17" s="199"/>
      <c r="E17" s="198"/>
      <c r="F17" s="200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201"/>
      <c r="B18" s="202"/>
      <c r="C18" s="203"/>
      <c r="D18" s="203"/>
      <c r="E18" s="203"/>
      <c r="F18" s="200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80"/>
      <c r="B19" s="40"/>
      <c r="C19" s="181"/>
      <c r="D19" s="181"/>
      <c r="E19" s="181"/>
      <c r="F19" s="182"/>
      <c r="G19" s="182"/>
      <c r="H19" s="182"/>
      <c r="I19" s="182"/>
      <c r="J19" s="70"/>
      <c r="K19" s="68"/>
      <c r="L19" s="183"/>
      <c r="N19" s="79"/>
    </row>
    <row r="20" spans="1:14" s="78" customFormat="1" ht="15" hidden="1" thickTop="1" x14ac:dyDescent="0.2">
      <c r="A20" s="180"/>
      <c r="B20" s="40"/>
      <c r="C20" s="181"/>
      <c r="D20" s="181"/>
      <c r="E20" s="181"/>
      <c r="F20" s="182"/>
      <c r="G20" s="182"/>
      <c r="H20" s="182"/>
      <c r="I20" s="182"/>
      <c r="J20" s="70"/>
      <c r="K20" s="68"/>
      <c r="L20" s="183"/>
      <c r="N20" s="79"/>
    </row>
    <row r="21" spans="1:14" s="78" customFormat="1" ht="15" hidden="1" thickTop="1" x14ac:dyDescent="0.2">
      <c r="A21" s="180"/>
      <c r="B21" s="40"/>
      <c r="C21" s="181"/>
      <c r="D21" s="181"/>
      <c r="E21" s="181"/>
      <c r="F21" s="182"/>
      <c r="G21" s="182"/>
      <c r="H21" s="182"/>
      <c r="I21" s="182"/>
      <c r="J21" s="70"/>
      <c r="K21" s="68"/>
      <c r="L21" s="183"/>
      <c r="N21" s="79"/>
    </row>
    <row r="22" spans="1:14" s="78" customFormat="1" ht="15.75" hidden="1" thickTop="1" x14ac:dyDescent="0.25">
      <c r="A22" s="180"/>
      <c r="B22" s="40"/>
      <c r="C22" s="184"/>
      <c r="D22" s="184"/>
      <c r="E22" s="184"/>
      <c r="F22" s="185"/>
      <c r="G22" s="185"/>
      <c r="H22" s="185"/>
      <c r="I22" s="185"/>
      <c r="J22" s="70"/>
      <c r="K22" s="67"/>
      <c r="L22" s="183"/>
      <c r="N22" s="79"/>
    </row>
    <row r="23" spans="1:14" s="78" customFormat="1" ht="15" hidden="1" thickTop="1" x14ac:dyDescent="0.2">
      <c r="A23" s="180"/>
      <c r="B23" s="40"/>
      <c r="C23" s="181"/>
      <c r="D23" s="181"/>
      <c r="E23" s="181"/>
      <c r="F23" s="182"/>
      <c r="G23" s="182"/>
      <c r="H23" s="182"/>
      <c r="I23" s="182"/>
      <c r="J23" s="70"/>
      <c r="K23" s="68"/>
      <c r="L23" s="183"/>
      <c r="N23" s="79"/>
    </row>
    <row r="24" spans="1:14" s="78" customFormat="1" ht="15" hidden="1" thickTop="1" x14ac:dyDescent="0.2">
      <c r="A24" s="180"/>
      <c r="B24" s="40"/>
      <c r="C24" s="181"/>
      <c r="D24" s="181"/>
      <c r="E24" s="181"/>
      <c r="F24" s="182"/>
      <c r="G24" s="182"/>
      <c r="H24" s="182"/>
      <c r="I24" s="182"/>
      <c r="J24" s="70"/>
      <c r="K24" s="68"/>
      <c r="L24" s="183"/>
      <c r="N24" s="79"/>
    </row>
    <row r="25" spans="1:14" s="78" customFormat="1" ht="15.75" hidden="1" thickTop="1" x14ac:dyDescent="0.25">
      <c r="A25" s="180"/>
      <c r="B25" s="40"/>
      <c r="C25" s="186"/>
      <c r="D25" s="186"/>
      <c r="E25" s="186"/>
      <c r="F25" s="181"/>
      <c r="G25" s="181"/>
      <c r="H25" s="181"/>
      <c r="I25" s="181"/>
      <c r="J25" s="70"/>
      <c r="K25" s="187"/>
      <c r="L25" s="183"/>
      <c r="N25" s="79"/>
    </row>
    <row r="26" spans="1:14" s="78" customFormat="1" ht="15" hidden="1" thickTop="1" x14ac:dyDescent="0.2">
      <c r="A26" s="180"/>
      <c r="B26" s="40"/>
      <c r="C26" s="188"/>
      <c r="D26" s="188"/>
      <c r="E26" s="188"/>
      <c r="F26" s="181"/>
      <c r="G26" s="181"/>
      <c r="H26" s="181"/>
      <c r="I26" s="181"/>
      <c r="J26" s="70"/>
      <c r="K26" s="189"/>
      <c r="L26" s="183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83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83"/>
      <c r="N28" s="79"/>
    </row>
    <row r="29" spans="1:14" s="78" customFormat="1" ht="12.75" x14ac:dyDescent="0.2">
      <c r="A29" s="388"/>
      <c r="B29" s="389"/>
      <c r="C29" s="389"/>
      <c r="D29" s="389"/>
      <c r="E29" s="389"/>
      <c r="F29" s="389"/>
      <c r="G29" s="64"/>
      <c r="H29" s="64"/>
      <c r="I29" s="64"/>
      <c r="J29" s="70"/>
      <c r="K29" s="65"/>
      <c r="L29" s="183"/>
      <c r="N29" s="79"/>
    </row>
    <row r="30" spans="1:14" s="78" customFormat="1" ht="12.75" x14ac:dyDescent="0.2">
      <c r="A30" s="389"/>
      <c r="B30" s="389"/>
      <c r="C30" s="389"/>
      <c r="D30" s="389"/>
      <c r="E30" s="389"/>
      <c r="F30" s="389"/>
      <c r="G30" s="64"/>
      <c r="H30" s="64"/>
      <c r="I30" s="64"/>
      <c r="J30" s="70"/>
      <c r="K30" s="65"/>
      <c r="L30" s="183"/>
      <c r="N30" s="79"/>
    </row>
    <row r="31" spans="1:14" s="78" customFormat="1" hidden="1" x14ac:dyDescent="0.2">
      <c r="A31" s="180"/>
      <c r="B31" s="40"/>
      <c r="C31" s="181"/>
      <c r="D31" s="181"/>
      <c r="E31" s="181"/>
      <c r="F31" s="181"/>
      <c r="G31" s="181"/>
      <c r="H31" s="181"/>
      <c r="I31" s="181"/>
      <c r="J31" s="70"/>
      <c r="K31" s="68"/>
      <c r="L31" s="43"/>
      <c r="N31" s="79"/>
    </row>
    <row r="32" spans="1:14" s="78" customFormat="1" hidden="1" x14ac:dyDescent="0.2">
      <c r="A32" s="49"/>
      <c r="B32" s="40"/>
      <c r="C32" s="181"/>
      <c r="D32" s="181"/>
      <c r="E32" s="181"/>
      <c r="F32" s="181"/>
      <c r="G32" s="181"/>
      <c r="H32" s="181"/>
      <c r="I32" s="181"/>
      <c r="J32" s="70"/>
      <c r="K32" s="68"/>
      <c r="N32" s="79"/>
    </row>
    <row r="33" spans="1:14" s="78" customFormat="1" hidden="1" x14ac:dyDescent="0.2">
      <c r="A33" s="28"/>
      <c r="B33" s="40"/>
      <c r="C33" s="181"/>
      <c r="D33" s="181"/>
      <c r="E33" s="181"/>
      <c r="F33" s="181"/>
      <c r="G33" s="181"/>
      <c r="H33" s="181"/>
      <c r="I33" s="181"/>
      <c r="J33" s="70"/>
      <c r="K33" s="68"/>
      <c r="N33" s="79"/>
    </row>
    <row r="34" spans="1:14" s="78" customFormat="1" hidden="1" x14ac:dyDescent="0.2">
      <c r="A34" s="34"/>
      <c r="B34" s="40"/>
      <c r="C34" s="181"/>
      <c r="D34" s="181"/>
      <c r="E34" s="181"/>
      <c r="F34" s="181"/>
      <c r="G34" s="181"/>
      <c r="H34" s="181"/>
      <c r="I34" s="181"/>
      <c r="J34" s="70"/>
      <c r="K34" s="68"/>
      <c r="N34" s="79"/>
    </row>
    <row r="35" spans="1:14" s="78" customFormat="1" hidden="1" x14ac:dyDescent="0.2">
      <c r="A35" s="50"/>
      <c r="B35" s="40"/>
      <c r="C35" s="181"/>
      <c r="D35" s="181"/>
      <c r="E35" s="181"/>
      <c r="F35" s="181"/>
      <c r="G35" s="181"/>
      <c r="H35" s="181"/>
      <c r="I35" s="181"/>
      <c r="J35" s="70"/>
      <c r="K35" s="68"/>
      <c r="N35" s="79"/>
    </row>
    <row r="36" spans="1:14" s="78" customFormat="1" hidden="1" x14ac:dyDescent="0.2">
      <c r="A36" s="51"/>
      <c r="B36" s="40"/>
      <c r="C36" s="181"/>
      <c r="D36" s="181"/>
      <c r="E36" s="181"/>
      <c r="F36" s="181"/>
      <c r="G36" s="181"/>
      <c r="H36" s="181"/>
      <c r="I36" s="181"/>
      <c r="J36" s="70"/>
      <c r="K36" s="68"/>
      <c r="N36" s="79"/>
    </row>
    <row r="37" spans="1:14" s="78" customFormat="1" hidden="1" x14ac:dyDescent="0.2">
      <c r="A37" s="49"/>
      <c r="B37" s="40"/>
      <c r="C37" s="181"/>
      <c r="D37" s="181"/>
      <c r="E37" s="181"/>
      <c r="F37" s="181"/>
      <c r="G37" s="181"/>
      <c r="H37" s="181"/>
      <c r="I37" s="181"/>
      <c r="J37" s="70"/>
      <c r="K37" s="68"/>
      <c r="N37" s="79"/>
    </row>
    <row r="38" spans="1:14" s="78" customFormat="1" hidden="1" x14ac:dyDescent="0.2">
      <c r="A38" s="28"/>
      <c r="B38" s="40"/>
      <c r="C38" s="181"/>
      <c r="D38" s="181"/>
      <c r="E38" s="181"/>
      <c r="F38" s="181"/>
      <c r="G38" s="181"/>
      <c r="H38" s="181"/>
      <c r="I38" s="181"/>
      <c r="J38" s="70"/>
      <c r="K38" s="68"/>
      <c r="N38" s="79"/>
    </row>
    <row r="39" spans="1:14" s="78" customFormat="1" hidden="1" x14ac:dyDescent="0.2">
      <c r="A39" s="50"/>
      <c r="B39" s="40"/>
      <c r="C39" s="181"/>
      <c r="D39" s="181"/>
      <c r="E39" s="181"/>
      <c r="F39" s="181"/>
      <c r="G39" s="181"/>
      <c r="H39" s="181"/>
      <c r="I39" s="181"/>
      <c r="J39" s="70"/>
      <c r="K39" s="68"/>
      <c r="N39" s="79"/>
    </row>
    <row r="40" spans="1:14" s="78" customFormat="1" hidden="1" x14ac:dyDescent="0.2">
      <c r="A40" s="38"/>
      <c r="B40" s="40"/>
      <c r="C40" s="181"/>
      <c r="D40" s="181"/>
      <c r="E40" s="181"/>
      <c r="F40" s="181"/>
      <c r="G40" s="181"/>
      <c r="H40" s="181"/>
      <c r="I40" s="181"/>
      <c r="J40" s="70"/>
      <c r="K40" s="68"/>
      <c r="N40" s="79"/>
    </row>
    <row r="41" spans="1:14" s="78" customFormat="1" hidden="1" x14ac:dyDescent="0.2">
      <c r="A41" s="180"/>
      <c r="B41" s="40"/>
      <c r="C41" s="181"/>
      <c r="D41" s="181"/>
      <c r="E41" s="181"/>
      <c r="F41" s="181"/>
      <c r="G41" s="181"/>
      <c r="H41" s="181"/>
      <c r="I41" s="181"/>
      <c r="J41" s="70"/>
      <c r="K41" s="68"/>
      <c r="N41" s="79"/>
    </row>
    <row r="42" spans="1:14" s="78" customFormat="1" hidden="1" x14ac:dyDescent="0.2">
      <c r="A42" s="180"/>
      <c r="B42" s="40"/>
      <c r="C42" s="181"/>
      <c r="D42" s="181"/>
      <c r="E42" s="181"/>
      <c r="F42" s="181"/>
      <c r="G42" s="181"/>
      <c r="H42" s="181"/>
      <c r="I42" s="181"/>
      <c r="J42" s="70"/>
      <c r="K42" s="68"/>
      <c r="N42" s="79"/>
    </row>
    <row r="43" spans="1:14" s="78" customFormat="1" x14ac:dyDescent="0.2">
      <c r="A43" s="180"/>
      <c r="B43" s="40"/>
      <c r="C43" s="181"/>
      <c r="D43" s="181"/>
      <c r="E43" s="181"/>
      <c r="F43" s="181"/>
      <c r="G43" s="181"/>
      <c r="H43" s="181"/>
      <c r="I43" s="181"/>
      <c r="J43" s="70"/>
      <c r="K43" s="68"/>
      <c r="N43" s="79"/>
    </row>
    <row r="44" spans="1:14" s="78" customFormat="1" ht="15" x14ac:dyDescent="0.25">
      <c r="A44" s="204"/>
      <c r="B44" s="40"/>
      <c r="C44" s="181"/>
      <c r="D44" s="181"/>
      <c r="E44" s="181"/>
      <c r="F44" s="190"/>
      <c r="G44" s="181"/>
      <c r="H44" s="181"/>
      <c r="I44" s="181"/>
      <c r="J44" s="70"/>
      <c r="K44" s="68"/>
      <c r="N44" s="79"/>
    </row>
    <row r="45" spans="1:14" s="191" customFormat="1" ht="12.75" x14ac:dyDescent="0.2">
      <c r="A45" s="205"/>
      <c r="B45" s="206"/>
      <c r="C45" s="207"/>
      <c r="D45" s="207"/>
      <c r="E45" s="207"/>
      <c r="F45" s="208"/>
      <c r="G45" s="24"/>
      <c r="H45" s="24"/>
      <c r="I45" s="24"/>
      <c r="J45" s="178"/>
      <c r="K45" s="66"/>
      <c r="N45" s="192"/>
    </row>
    <row r="46" spans="1:14" s="191" customFormat="1" ht="12.75" x14ac:dyDescent="0.2">
      <c r="A46" s="209"/>
      <c r="B46" s="210"/>
      <c r="C46" s="210"/>
      <c r="D46" s="210"/>
      <c r="E46" s="210"/>
      <c r="F46" s="208"/>
      <c r="G46" s="24"/>
      <c r="H46" s="24"/>
      <c r="I46" s="24"/>
      <c r="J46" s="73"/>
      <c r="K46" s="66"/>
      <c r="N46" s="192"/>
    </row>
    <row r="47" spans="1:14" s="78" customFormat="1" x14ac:dyDescent="0.2">
      <c r="A47" s="180"/>
      <c r="B47" s="40"/>
      <c r="C47" s="181"/>
      <c r="D47" s="89"/>
      <c r="E47" s="89"/>
      <c r="F47" s="211"/>
      <c r="H47" s="183"/>
      <c r="I47" s="183"/>
      <c r="J47" s="183"/>
      <c r="K47" s="68"/>
      <c r="N47" s="79"/>
    </row>
    <row r="48" spans="1:14" s="78" customFormat="1" x14ac:dyDescent="0.2">
      <c r="A48" s="390"/>
      <c r="B48" s="40"/>
      <c r="C48" s="89"/>
      <c r="D48" s="171"/>
      <c r="E48" s="89"/>
      <c r="F48" s="211"/>
      <c r="H48" s="193"/>
      <c r="I48" s="193"/>
      <c r="J48" s="193"/>
      <c r="K48" s="68"/>
      <c r="N48" s="79"/>
    </row>
    <row r="49" spans="1:14" s="78" customFormat="1" x14ac:dyDescent="0.2">
      <c r="A49" s="390"/>
      <c r="B49" s="40"/>
      <c r="C49" s="89"/>
      <c r="D49" s="89"/>
      <c r="E49" s="89"/>
      <c r="F49" s="211"/>
      <c r="H49" s="194"/>
      <c r="I49" s="181"/>
      <c r="J49" s="41"/>
      <c r="K49" s="55"/>
      <c r="N49" s="79"/>
    </row>
    <row r="50" spans="1:14" s="78" customFormat="1" x14ac:dyDescent="0.2">
      <c r="A50" s="212"/>
      <c r="B50" s="40"/>
      <c r="C50" s="89"/>
      <c r="D50" s="171"/>
      <c r="E50" s="89"/>
      <c r="F50" s="211"/>
      <c r="I50" s="195"/>
      <c r="J50" s="195"/>
      <c r="K50" s="68"/>
      <c r="N50" s="79"/>
    </row>
    <row r="51" spans="1:14" s="78" customFormat="1" x14ac:dyDescent="0.2">
      <c r="A51" s="213"/>
      <c r="B51" s="40"/>
      <c r="C51" s="89"/>
      <c r="D51" s="171"/>
      <c r="E51" s="89"/>
      <c r="F51" s="211"/>
      <c r="I51" s="181"/>
      <c r="J51" s="196"/>
      <c r="K51" s="68"/>
      <c r="N51" s="79"/>
    </row>
    <row r="52" spans="1:14" s="78" customFormat="1" x14ac:dyDescent="0.2">
      <c r="A52" s="214"/>
      <c r="B52" s="40"/>
      <c r="C52" s="89"/>
      <c r="D52" s="171"/>
      <c r="E52" s="89"/>
      <c r="F52" s="211"/>
      <c r="I52" s="181"/>
      <c r="J52" s="196"/>
      <c r="K52" s="68"/>
      <c r="N52" s="79"/>
    </row>
    <row r="53" spans="1:14" s="78" customFormat="1" ht="15" x14ac:dyDescent="0.25">
      <c r="A53" s="204"/>
      <c r="B53" s="40"/>
      <c r="C53" s="184"/>
      <c r="D53" s="184"/>
      <c r="E53" s="184"/>
      <c r="F53" s="200"/>
      <c r="H53" s="183"/>
      <c r="I53" s="181"/>
      <c r="J53" s="196"/>
      <c r="K53" s="68"/>
      <c r="N53" s="79"/>
    </row>
    <row r="54" spans="1:14" s="78" customFormat="1" x14ac:dyDescent="0.2">
      <c r="A54" s="180"/>
      <c r="B54" s="40"/>
      <c r="C54" s="181"/>
      <c r="D54" s="171"/>
      <c r="E54" s="171"/>
      <c r="F54" s="181"/>
      <c r="G54" s="181"/>
      <c r="H54" s="181"/>
      <c r="I54" s="181"/>
      <c r="J54" s="196"/>
      <c r="K54" s="68"/>
      <c r="N54" s="79"/>
    </row>
    <row r="55" spans="1:14" s="78" customFormat="1" x14ac:dyDescent="0.2">
      <c r="A55" s="180"/>
      <c r="B55" s="40"/>
      <c r="C55" s="181"/>
      <c r="D55" s="181"/>
      <c r="E55" s="181"/>
      <c r="F55" s="181"/>
      <c r="G55" s="181"/>
      <c r="H55" s="181"/>
      <c r="I55" s="181"/>
      <c r="J55" s="196"/>
      <c r="K55" s="68"/>
      <c r="N55" s="79"/>
    </row>
    <row r="56" spans="1:14" s="78" customFormat="1" x14ac:dyDescent="0.2">
      <c r="A56" s="180"/>
      <c r="B56" s="40"/>
      <c r="C56" s="181"/>
      <c r="D56" s="181"/>
      <c r="E56" s="181"/>
      <c r="F56" s="181"/>
      <c r="G56" s="181"/>
      <c r="H56" s="181"/>
      <c r="I56" s="181"/>
      <c r="J56" s="196"/>
      <c r="K56" s="68"/>
      <c r="N56" s="79"/>
    </row>
    <row r="57" spans="1:14" s="78" customFormat="1" x14ac:dyDescent="0.2">
      <c r="A57" s="180"/>
      <c r="B57" s="40"/>
      <c r="C57" s="181"/>
      <c r="D57" s="181"/>
      <c r="E57" s="181"/>
      <c r="F57" s="181"/>
      <c r="G57" s="181"/>
      <c r="H57" s="181"/>
      <c r="I57" s="181"/>
      <c r="J57" s="196"/>
      <c r="K57" s="68"/>
      <c r="N57" s="79"/>
    </row>
    <row r="58" spans="1:14" s="78" customFormat="1" x14ac:dyDescent="0.2">
      <c r="A58" s="180"/>
      <c r="B58" s="40"/>
      <c r="C58" s="181"/>
      <c r="D58" s="181"/>
      <c r="E58" s="181"/>
      <c r="F58" s="181"/>
      <c r="G58" s="181"/>
      <c r="H58" s="181"/>
      <c r="I58" s="181"/>
      <c r="J58" s="196"/>
      <c r="K58" s="68"/>
      <c r="N58" s="79"/>
    </row>
    <row r="59" spans="1:14" s="78" customFormat="1" x14ac:dyDescent="0.2">
      <c r="A59" s="180"/>
      <c r="B59" s="40"/>
      <c r="C59" s="181"/>
      <c r="D59" s="181"/>
      <c r="E59" s="181"/>
      <c r="F59" s="181"/>
      <c r="G59" s="181"/>
      <c r="H59" s="181"/>
      <c r="I59" s="181"/>
      <c r="J59" s="196"/>
      <c r="K59" s="68"/>
      <c r="N59" s="79"/>
    </row>
    <row r="60" spans="1:14" s="78" customFormat="1" x14ac:dyDescent="0.2">
      <c r="A60" s="180"/>
      <c r="B60" s="40"/>
      <c r="C60" s="181"/>
      <c r="D60" s="181"/>
      <c r="E60" s="181"/>
      <c r="F60" s="181"/>
      <c r="G60" s="181"/>
      <c r="H60" s="181"/>
      <c r="I60" s="181"/>
      <c r="J60" s="196"/>
      <c r="K60" s="68"/>
      <c r="N60" s="79"/>
    </row>
    <row r="61" spans="1:14" s="78" customFormat="1" x14ac:dyDescent="0.2">
      <c r="A61" s="180"/>
      <c r="B61" s="40"/>
      <c r="C61" s="181"/>
      <c r="D61" s="181"/>
      <c r="E61" s="181"/>
      <c r="F61" s="181"/>
      <c r="G61" s="181"/>
      <c r="H61" s="181"/>
      <c r="I61" s="181"/>
      <c r="J61" s="196"/>
      <c r="K61" s="68"/>
      <c r="N61" s="79"/>
    </row>
    <row r="62" spans="1:14" s="78" customFormat="1" x14ac:dyDescent="0.2">
      <c r="A62" s="180"/>
      <c r="B62" s="40"/>
      <c r="C62" s="181"/>
      <c r="D62" s="181"/>
      <c r="E62" s="181"/>
      <c r="F62" s="181"/>
      <c r="G62" s="181"/>
      <c r="H62" s="181"/>
      <c r="I62" s="181"/>
      <c r="J62" s="196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03"/>
      <c r="B3" s="103" t="s">
        <v>40</v>
      </c>
      <c r="C3" s="103" t="s">
        <v>41</v>
      </c>
    </row>
    <row r="4" spans="1:3" x14ac:dyDescent="0.2">
      <c r="A4" s="103" t="s">
        <v>16</v>
      </c>
      <c r="B4" s="103">
        <f>Rekapitulace!E7</f>
        <v>4554855</v>
      </c>
      <c r="C4" s="103">
        <f>Rekapitulace!E8</f>
        <v>4621790</v>
      </c>
    </row>
    <row r="5" spans="1:3" x14ac:dyDescent="0.2">
      <c r="A5" s="103" t="s">
        <v>17</v>
      </c>
      <c r="B5" s="103">
        <f>Rekapitulace!F7</f>
        <v>12284144</v>
      </c>
      <c r="C5" s="103">
        <f>Rekapitulace!F8</f>
        <v>13024278</v>
      </c>
    </row>
    <row r="6" spans="1:3" x14ac:dyDescent="0.2">
      <c r="A6" s="103" t="s">
        <v>4</v>
      </c>
      <c r="B6" s="103">
        <f>Rekapitulace!G7</f>
        <v>10620292</v>
      </c>
      <c r="C6" s="103">
        <f>Rekapitulace!G8</f>
        <v>10055424</v>
      </c>
    </row>
    <row r="32" spans="1:3" x14ac:dyDescent="0.2">
      <c r="A32" s="103"/>
      <c r="B32" s="103" t="s">
        <v>46</v>
      </c>
      <c r="C32" s="103" t="s">
        <v>47</v>
      </c>
    </row>
    <row r="33" spans="1:3" x14ac:dyDescent="0.2">
      <c r="A33" s="103" t="s">
        <v>16</v>
      </c>
      <c r="B33" s="103" t="e">
        <f>Příjmy!#REF!</f>
        <v>#REF!</v>
      </c>
      <c r="C33" s="103" t="e">
        <f>Výdaje!#REF!</f>
        <v>#REF!</v>
      </c>
    </row>
    <row r="34" spans="1:3" x14ac:dyDescent="0.2">
      <c r="A34" s="103" t="s">
        <v>17</v>
      </c>
      <c r="B34" s="103" t="e">
        <f>Příjmy!#REF!</f>
        <v>#REF!</v>
      </c>
      <c r="C34" s="103" t="e">
        <f>Výdaje!#REF!</f>
        <v>#REF!</v>
      </c>
    </row>
    <row r="35" spans="1:3" x14ac:dyDescent="0.2">
      <c r="A35" s="103" t="s">
        <v>4</v>
      </c>
      <c r="B35" s="103" t="e">
        <f>Příjmy!#REF!</f>
        <v>#REF!</v>
      </c>
      <c r="C35" s="103" t="e">
        <f>Výdaje!#REF!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9">
        <v>8115</v>
      </c>
    </row>
    <row r="3" spans="1:6" x14ac:dyDescent="0.2">
      <c r="C3" s="136">
        <f>D3+D4+D5</f>
        <v>161414000</v>
      </c>
      <c r="D3" s="133">
        <v>41142000</v>
      </c>
      <c r="E3" t="s">
        <v>61</v>
      </c>
      <c r="F3" t="s">
        <v>65</v>
      </c>
    </row>
    <row r="4" spans="1:6" x14ac:dyDescent="0.2">
      <c r="C4" s="133"/>
      <c r="D4" s="133">
        <v>97035000</v>
      </c>
      <c r="E4" t="s">
        <v>62</v>
      </c>
      <c r="F4" t="s">
        <v>65</v>
      </c>
    </row>
    <row r="5" spans="1:6" x14ac:dyDescent="0.2">
      <c r="C5" s="133"/>
      <c r="D5" s="133">
        <v>23237000</v>
      </c>
      <c r="E5" t="s">
        <v>63</v>
      </c>
      <c r="F5" t="s">
        <v>65</v>
      </c>
    </row>
    <row r="6" spans="1:6" x14ac:dyDescent="0.2">
      <c r="C6" s="133"/>
    </row>
    <row r="8" spans="1:6" x14ac:dyDescent="0.2">
      <c r="A8" s="137" t="s">
        <v>50</v>
      </c>
      <c r="B8" s="137" t="s">
        <v>15</v>
      </c>
      <c r="C8" s="138">
        <v>8115</v>
      </c>
      <c r="D8" s="137" t="s">
        <v>51</v>
      </c>
      <c r="E8" s="137" t="s">
        <v>52</v>
      </c>
    </row>
    <row r="9" spans="1:6" x14ac:dyDescent="0.2">
      <c r="A9" s="134" t="s">
        <v>64</v>
      </c>
      <c r="B9">
        <v>11</v>
      </c>
      <c r="C9" s="141">
        <v>139046.97</v>
      </c>
      <c r="E9">
        <v>71000100686</v>
      </c>
    </row>
    <row r="10" spans="1:6" x14ac:dyDescent="0.2">
      <c r="A10" s="134" t="s">
        <v>53</v>
      </c>
      <c r="B10">
        <v>58</v>
      </c>
      <c r="C10" s="141">
        <v>22919266.140000001</v>
      </c>
      <c r="E10">
        <v>71000000000</v>
      </c>
    </row>
    <row r="11" spans="1:6" x14ac:dyDescent="0.2">
      <c r="A11" s="134" t="s">
        <v>54</v>
      </c>
      <c r="B11">
        <v>63</v>
      </c>
      <c r="C11" s="141">
        <v>28596708.789999999</v>
      </c>
      <c r="E11">
        <v>71000000000</v>
      </c>
    </row>
    <row r="12" spans="1:6" x14ac:dyDescent="0.2">
      <c r="A12" s="134" t="s">
        <v>55</v>
      </c>
      <c r="B12">
        <v>68</v>
      </c>
      <c r="C12" s="141">
        <v>19248386.399999999</v>
      </c>
      <c r="E12">
        <v>71000000000</v>
      </c>
    </row>
    <row r="13" spans="1:6" x14ac:dyDescent="0.2">
      <c r="A13" s="134" t="s">
        <v>56</v>
      </c>
      <c r="B13">
        <v>53</v>
      </c>
      <c r="C13" s="141">
        <v>2849258.72</v>
      </c>
      <c r="E13">
        <v>71000000000</v>
      </c>
    </row>
    <row r="14" spans="1:6" x14ac:dyDescent="0.2">
      <c r="A14" s="134" t="s">
        <v>56</v>
      </c>
      <c r="B14">
        <v>54</v>
      </c>
      <c r="C14" s="141">
        <v>171141.26</v>
      </c>
      <c r="E14">
        <v>71000000000</v>
      </c>
    </row>
    <row r="15" spans="1:6" x14ac:dyDescent="0.2">
      <c r="A15" s="134" t="s">
        <v>56</v>
      </c>
      <c r="B15">
        <v>55</v>
      </c>
      <c r="C15" s="141">
        <v>85448.15</v>
      </c>
      <c r="E15">
        <v>71000000000</v>
      </c>
    </row>
    <row r="16" spans="1:6" x14ac:dyDescent="0.2">
      <c r="A16" s="134" t="s">
        <v>57</v>
      </c>
      <c r="B16">
        <v>56</v>
      </c>
      <c r="C16" s="141">
        <v>46667546.780000001</v>
      </c>
      <c r="E16">
        <v>71000000000</v>
      </c>
    </row>
    <row r="17" spans="1:7" x14ac:dyDescent="0.2">
      <c r="A17" s="134" t="s">
        <v>57</v>
      </c>
      <c r="B17">
        <v>57</v>
      </c>
      <c r="C17" s="141">
        <v>14942427.93</v>
      </c>
      <c r="E17">
        <v>71000000000</v>
      </c>
    </row>
    <row r="18" spans="1:7" x14ac:dyDescent="0.2">
      <c r="A18" s="134" t="s">
        <v>58</v>
      </c>
      <c r="B18">
        <v>60</v>
      </c>
      <c r="C18" s="141">
        <v>48299146.789999999</v>
      </c>
      <c r="E18">
        <v>71000000000</v>
      </c>
    </row>
    <row r="19" spans="1:7" x14ac:dyDescent="0.2">
      <c r="A19" s="134" t="s">
        <v>59</v>
      </c>
      <c r="B19">
        <v>64</v>
      </c>
      <c r="C19" s="141">
        <v>170000</v>
      </c>
      <c r="E19">
        <v>71000100493</v>
      </c>
    </row>
    <row r="20" spans="1:7" x14ac:dyDescent="0.2">
      <c r="A20" s="134" t="s">
        <v>60</v>
      </c>
      <c r="B20">
        <v>66</v>
      </c>
      <c r="C20" s="141">
        <v>42362429.25</v>
      </c>
      <c r="E20">
        <v>71000000000</v>
      </c>
    </row>
    <row r="21" spans="1:7" x14ac:dyDescent="0.2">
      <c r="A21" s="134" t="s">
        <v>60</v>
      </c>
      <c r="B21">
        <v>67</v>
      </c>
      <c r="C21" s="141">
        <v>15396049.710000001</v>
      </c>
      <c r="E21">
        <v>71000000000</v>
      </c>
    </row>
    <row r="22" spans="1:7" x14ac:dyDescent="0.2">
      <c r="A22" s="134" t="s">
        <v>66</v>
      </c>
      <c r="B22">
        <v>7</v>
      </c>
      <c r="C22" s="142">
        <v>223975684.03</v>
      </c>
      <c r="D22">
        <v>813</v>
      </c>
      <c r="E22">
        <v>71000000000</v>
      </c>
    </row>
    <row r="23" spans="1:7" x14ac:dyDescent="0.2">
      <c r="A23" s="134" t="s">
        <v>66</v>
      </c>
      <c r="B23">
        <v>7</v>
      </c>
      <c r="C23" s="141">
        <v>24976497.02</v>
      </c>
      <c r="D23">
        <v>887</v>
      </c>
      <c r="E23">
        <v>71000000000</v>
      </c>
      <c r="F23" s="140"/>
    </row>
    <row r="24" spans="1:7" x14ac:dyDescent="0.2">
      <c r="A24" s="134" t="s">
        <v>67</v>
      </c>
      <c r="B24">
        <v>64</v>
      </c>
      <c r="C24" s="141">
        <v>31424.83</v>
      </c>
      <c r="E24">
        <v>71000100070</v>
      </c>
      <c r="F24" s="140"/>
    </row>
    <row r="25" spans="1:7" x14ac:dyDescent="0.2">
      <c r="A25" s="134" t="s">
        <v>68</v>
      </c>
      <c r="B25">
        <v>71</v>
      </c>
      <c r="C25" s="141">
        <v>11000</v>
      </c>
      <c r="E25">
        <v>71000000000</v>
      </c>
      <c r="F25" s="140"/>
    </row>
    <row r="26" spans="1:7" x14ac:dyDescent="0.2">
      <c r="A26" s="134" t="s">
        <v>69</v>
      </c>
      <c r="B26">
        <v>7</v>
      </c>
      <c r="C26" s="141">
        <v>174168.18</v>
      </c>
      <c r="D26">
        <v>19</v>
      </c>
      <c r="E26">
        <v>73003000000</v>
      </c>
      <c r="F26" s="140"/>
    </row>
    <row r="27" spans="1:7" x14ac:dyDescent="0.2">
      <c r="A27" s="134" t="s">
        <v>71</v>
      </c>
      <c r="B27">
        <v>64</v>
      </c>
      <c r="C27" s="141">
        <v>1793591.61</v>
      </c>
      <c r="E27">
        <v>71000100493</v>
      </c>
      <c r="F27" s="140"/>
    </row>
    <row r="28" spans="1:7" x14ac:dyDescent="0.2">
      <c r="A28" s="134" t="s">
        <v>72</v>
      </c>
      <c r="B28">
        <v>64</v>
      </c>
      <c r="C28" s="141">
        <v>1433086.82</v>
      </c>
      <c r="E28">
        <v>71000100580</v>
      </c>
      <c r="F28" s="140"/>
    </row>
    <row r="29" spans="1:7" x14ac:dyDescent="0.2">
      <c r="A29" s="134" t="s">
        <v>73</v>
      </c>
      <c r="B29">
        <v>7</v>
      </c>
      <c r="C29" s="141">
        <v>8028426</v>
      </c>
      <c r="E29">
        <v>71000000000</v>
      </c>
      <c r="F29" s="140"/>
    </row>
    <row r="30" spans="1:7" x14ac:dyDescent="0.2">
      <c r="A30" s="134" t="s">
        <v>70</v>
      </c>
      <c r="B30">
        <v>7</v>
      </c>
      <c r="C30" s="141">
        <v>8511507.6600000001</v>
      </c>
      <c r="E30">
        <v>71000000000</v>
      </c>
      <c r="F30" s="141" t="s">
        <v>76</v>
      </c>
      <c r="G30" s="133">
        <f>SUM(C9:C30)</f>
        <v>510782243.04000002</v>
      </c>
    </row>
    <row r="31" spans="1:7" x14ac:dyDescent="0.2">
      <c r="A31" s="134" t="s">
        <v>74</v>
      </c>
      <c r="B31">
        <v>7</v>
      </c>
      <c r="C31" s="141">
        <v>62860</v>
      </c>
      <c r="D31">
        <v>19</v>
      </c>
      <c r="E31">
        <v>73001000000</v>
      </c>
      <c r="F31" s="133"/>
      <c r="G31" s="133"/>
    </row>
    <row r="32" spans="1:7" x14ac:dyDescent="0.2">
      <c r="A32" s="135" t="s">
        <v>75</v>
      </c>
      <c r="B32">
        <v>10</v>
      </c>
      <c r="C32" s="141">
        <v>11618</v>
      </c>
      <c r="D32">
        <v>19</v>
      </c>
      <c r="E32">
        <v>71000000000</v>
      </c>
      <c r="F32" s="136"/>
      <c r="G32" s="133"/>
    </row>
    <row r="33" spans="1:7" x14ac:dyDescent="0.2">
      <c r="A33" s="135" t="s">
        <v>75</v>
      </c>
      <c r="B33">
        <v>10</v>
      </c>
      <c r="C33" s="141">
        <v>14430.49</v>
      </c>
      <c r="D33">
        <v>19</v>
      </c>
      <c r="E33">
        <v>71000000000</v>
      </c>
      <c r="F33" s="133" t="s">
        <v>77</v>
      </c>
      <c r="G33" s="133">
        <f>SUM(C31:C33)</f>
        <v>88908.49</v>
      </c>
    </row>
    <row r="34" spans="1:7" x14ac:dyDescent="0.2">
      <c r="A34" s="135" t="s">
        <v>83</v>
      </c>
      <c r="B34">
        <v>7</v>
      </c>
      <c r="C34" s="141">
        <v>1716423.13</v>
      </c>
      <c r="D34">
        <v>19</v>
      </c>
      <c r="E34">
        <v>73000000000</v>
      </c>
      <c r="F34" s="133" t="s">
        <v>80</v>
      </c>
      <c r="G34" s="133">
        <f>C34</f>
        <v>1716423.13</v>
      </c>
    </row>
    <row r="35" spans="1:7" x14ac:dyDescent="0.2">
      <c r="A35" s="135" t="s">
        <v>84</v>
      </c>
      <c r="B35">
        <v>99</v>
      </c>
      <c r="C35" s="141">
        <v>25196737.460000001</v>
      </c>
      <c r="E35">
        <v>71000000000</v>
      </c>
      <c r="F35" s="133"/>
      <c r="G35" s="133"/>
    </row>
    <row r="36" spans="1:7" x14ac:dyDescent="0.2">
      <c r="A36" s="135" t="s">
        <v>85</v>
      </c>
      <c r="B36">
        <v>7</v>
      </c>
      <c r="C36" s="141">
        <v>168935624.75</v>
      </c>
      <c r="D36">
        <v>24</v>
      </c>
      <c r="E36">
        <v>71000000000</v>
      </c>
      <c r="F36" s="133"/>
      <c r="G36" s="133"/>
    </row>
    <row r="37" spans="1:7" x14ac:dyDescent="0.2">
      <c r="A37" s="135" t="s">
        <v>85</v>
      </c>
      <c r="B37">
        <v>7</v>
      </c>
      <c r="C37" s="141">
        <v>19089.3</v>
      </c>
      <c r="D37">
        <v>25</v>
      </c>
      <c r="E37">
        <v>71000000000</v>
      </c>
      <c r="F37" s="133" t="s">
        <v>81</v>
      </c>
      <c r="G37" s="133">
        <f>C35+C36+C37</f>
        <v>194151451.51000002</v>
      </c>
    </row>
    <row r="38" spans="1:7" x14ac:dyDescent="0.2">
      <c r="A38" s="135" t="s">
        <v>86</v>
      </c>
      <c r="B38">
        <v>199</v>
      </c>
      <c r="C38" s="141">
        <v>771707.14</v>
      </c>
      <c r="E38">
        <v>71000000000</v>
      </c>
      <c r="F38" s="133" t="s">
        <v>82</v>
      </c>
      <c r="G38" s="133">
        <f>C38</f>
        <v>771707.14</v>
      </c>
    </row>
    <row r="39" spans="1:7" x14ac:dyDescent="0.2">
      <c r="A39" s="135"/>
      <c r="C39" s="141"/>
      <c r="F39" s="133"/>
      <c r="G39" s="133"/>
    </row>
    <row r="40" spans="1:7" x14ac:dyDescent="0.2">
      <c r="A40" s="135"/>
      <c r="C40" s="141"/>
      <c r="F40" s="133"/>
      <c r="G40" s="133"/>
    </row>
    <row r="41" spans="1:7" x14ac:dyDescent="0.2">
      <c r="A41" s="135"/>
      <c r="C41" s="141"/>
      <c r="F41" s="133"/>
      <c r="G41" s="133"/>
    </row>
    <row r="42" spans="1:7" x14ac:dyDescent="0.2">
      <c r="A42" s="135"/>
      <c r="C42" s="141"/>
      <c r="F42" s="133"/>
      <c r="G42" s="133"/>
    </row>
    <row r="43" spans="1:7" x14ac:dyDescent="0.2">
      <c r="A43" s="135"/>
      <c r="C43" s="141"/>
      <c r="F43" s="133"/>
      <c r="G43" s="133"/>
    </row>
    <row r="44" spans="1:7" x14ac:dyDescent="0.2">
      <c r="A44" s="135"/>
      <c r="C44" s="141">
        <f>G30+G33+G34+G37+G38</f>
        <v>707510733.31000006</v>
      </c>
      <c r="F44" s="133"/>
      <c r="G44" s="133"/>
    </row>
    <row r="45" spans="1:7" x14ac:dyDescent="0.2">
      <c r="A45" s="135"/>
      <c r="C45" s="141"/>
      <c r="F45" s="133"/>
      <c r="G45" s="133"/>
    </row>
    <row r="46" spans="1:7" x14ac:dyDescent="0.2">
      <c r="A46" s="135"/>
      <c r="C46" s="133"/>
      <c r="F46" s="133"/>
      <c r="G46" s="133"/>
    </row>
    <row r="47" spans="1:7" x14ac:dyDescent="0.2">
      <c r="A47" s="135"/>
      <c r="C47" s="133"/>
      <c r="F47" s="133"/>
      <c r="G47" s="133"/>
    </row>
    <row r="48" spans="1:7" x14ac:dyDescent="0.2">
      <c r="A48" s="132"/>
      <c r="C48" s="136">
        <f>C3+C44</f>
        <v>868924733.31000006</v>
      </c>
      <c r="G48" s="133"/>
    </row>
    <row r="49" spans="3:7" x14ac:dyDescent="0.2">
      <c r="C49" s="133"/>
      <c r="G49" s="133"/>
    </row>
    <row r="50" spans="3:7" x14ac:dyDescent="0.2">
      <c r="G50" s="133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1" t="s">
        <v>87</v>
      </c>
      <c r="B1" s="92"/>
      <c r="C1" s="92"/>
      <c r="D1" s="92"/>
      <c r="E1" s="93"/>
      <c r="F1" s="93"/>
      <c r="G1" s="93"/>
      <c r="H1" s="93"/>
    </row>
    <row r="2" spans="1:21" s="94" customFormat="1" ht="15.75" x14ac:dyDescent="0.25">
      <c r="A2" s="95"/>
      <c r="B2" s="92"/>
      <c r="C2" s="92"/>
      <c r="D2" s="92"/>
      <c r="E2" s="93"/>
      <c r="F2" s="93"/>
      <c r="G2" s="93"/>
      <c r="H2" s="93"/>
    </row>
    <row r="3" spans="1:21" s="94" customFormat="1" ht="14.25" customHeight="1" x14ac:dyDescent="0.25">
      <c r="A3" s="96" t="s">
        <v>36</v>
      </c>
      <c r="B3" s="92"/>
      <c r="C3" s="92"/>
      <c r="D3" s="92"/>
      <c r="E3" s="93"/>
      <c r="F3" s="93"/>
      <c r="G3" s="93"/>
      <c r="H3" s="4"/>
    </row>
    <row r="4" spans="1:21" s="94" customFormat="1" ht="14.25" customHeight="1" thickBot="1" x14ac:dyDescent="0.3">
      <c r="A4" s="96"/>
      <c r="B4" s="92"/>
      <c r="C4" s="92"/>
      <c r="D4" s="92"/>
      <c r="E4" s="93"/>
      <c r="F4" s="93"/>
      <c r="G4" s="93"/>
      <c r="H4" s="168" t="s">
        <v>78</v>
      </c>
    </row>
    <row r="5" spans="1:21" s="94" customFormat="1" ht="14.25" customHeight="1" thickTop="1" thickBot="1" x14ac:dyDescent="0.25">
      <c r="A5" s="165"/>
      <c r="B5" s="166"/>
      <c r="C5" s="166"/>
      <c r="D5" s="167"/>
      <c r="E5" s="3" t="s">
        <v>2</v>
      </c>
      <c r="F5" s="3" t="s">
        <v>3</v>
      </c>
      <c r="G5" s="3" t="s">
        <v>4</v>
      </c>
      <c r="H5" s="5" t="s">
        <v>5</v>
      </c>
    </row>
    <row r="6" spans="1:21" s="94" customFormat="1" ht="14.25" customHeight="1" thickTop="1" thickBot="1" x14ac:dyDescent="0.25">
      <c r="A6" s="391">
        <v>1</v>
      </c>
      <c r="B6" s="392"/>
      <c r="C6" s="392"/>
      <c r="D6" s="393"/>
      <c r="E6" s="154">
        <v>2</v>
      </c>
      <c r="F6" s="154">
        <v>3</v>
      </c>
      <c r="G6" s="154">
        <v>4</v>
      </c>
      <c r="H6" s="155" t="s">
        <v>6</v>
      </c>
    </row>
    <row r="7" spans="1:21" s="97" customFormat="1" ht="16.5" thickTop="1" x14ac:dyDescent="0.25">
      <c r="A7" s="115" t="s">
        <v>37</v>
      </c>
      <c r="B7" s="116"/>
      <c r="C7" s="116"/>
      <c r="D7" s="143"/>
      <c r="E7" s="147" t="e">
        <f>Příjmy!#REF!</f>
        <v>#REF!</v>
      </c>
      <c r="F7" s="147" t="e">
        <f>Příjmy!#REF!</f>
        <v>#REF!</v>
      </c>
      <c r="G7" s="147" t="e">
        <f>Příjmy!#REF!</f>
        <v>#REF!</v>
      </c>
      <c r="H7" s="117" t="e">
        <f>(G7/F7)*100</f>
        <v>#REF!</v>
      </c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</row>
    <row r="8" spans="1:21" s="97" customFormat="1" ht="15" x14ac:dyDescent="0.2">
      <c r="A8" s="118" t="s">
        <v>88</v>
      </c>
      <c r="B8" s="119"/>
      <c r="C8" s="119"/>
      <c r="D8" s="144"/>
      <c r="E8" s="148"/>
      <c r="F8" s="148"/>
      <c r="G8" s="152"/>
      <c r="H8" s="120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spans="1:21" s="97" customFormat="1" ht="15.75" x14ac:dyDescent="0.25">
      <c r="A9" s="121" t="s">
        <v>38</v>
      </c>
      <c r="B9" s="122"/>
      <c r="C9" s="122"/>
      <c r="D9" s="145"/>
      <c r="E9" s="149" t="e">
        <f>Výdaje!#REF!+Výdaje!#REF!</f>
        <v>#REF!</v>
      </c>
      <c r="F9" s="149" t="e">
        <f>Výdaje!#REF!+Výdaje!#REF!</f>
        <v>#REF!</v>
      </c>
      <c r="G9" s="149" t="e">
        <f>Výdaje!#REF!+Výdaje!#REF!</f>
        <v>#REF!</v>
      </c>
      <c r="H9" s="123" t="e">
        <f>(G9/F9)*100</f>
        <v>#REF!</v>
      </c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</row>
    <row r="10" spans="1:21" s="97" customFormat="1" ht="15" x14ac:dyDescent="0.2">
      <c r="A10" s="224" t="s">
        <v>89</v>
      </c>
      <c r="B10" s="122"/>
      <c r="C10" s="122"/>
      <c r="D10" s="146"/>
      <c r="E10" s="150"/>
      <c r="F10" s="151"/>
      <c r="G10" s="153"/>
      <c r="H10" s="12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</row>
    <row r="11" spans="1:21" s="97" customFormat="1" ht="21.75" customHeight="1" thickBot="1" x14ac:dyDescent="0.3">
      <c r="A11" s="98" t="s">
        <v>39</v>
      </c>
      <c r="B11" s="99"/>
      <c r="C11" s="99"/>
      <c r="D11" s="99"/>
      <c r="E11" s="100"/>
      <c r="F11" s="101"/>
      <c r="G11" s="156" t="e">
        <f>G7-G9</f>
        <v>#REF!</v>
      </c>
      <c r="H11" s="102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</row>
    <row r="12" spans="1:21" ht="13.5" thickTop="1" x14ac:dyDescent="0.2"/>
    <row r="37" spans="1:8" ht="15" x14ac:dyDescent="0.25">
      <c r="A37" s="104" t="s">
        <v>42</v>
      </c>
      <c r="B37" s="94"/>
      <c r="C37" s="94"/>
      <c r="D37" s="94"/>
      <c r="E37" s="105"/>
      <c r="F37" s="93"/>
      <c r="G37" s="93"/>
      <c r="H37" s="4"/>
    </row>
    <row r="38" spans="1:8" ht="15.75" thickBot="1" x14ac:dyDescent="0.3">
      <c r="A38" s="104"/>
      <c r="B38" s="94"/>
      <c r="C38" s="94"/>
      <c r="D38" s="94"/>
      <c r="E38" s="105"/>
      <c r="F38" s="93"/>
      <c r="G38" s="93"/>
      <c r="H38" s="168" t="s">
        <v>78</v>
      </c>
    </row>
    <row r="39" spans="1:8" s="94" customFormat="1" ht="14.25" customHeight="1" thickTop="1" thickBot="1" x14ac:dyDescent="0.25">
      <c r="A39" s="165"/>
      <c r="B39" s="166"/>
      <c r="C39" s="166"/>
      <c r="D39" s="167"/>
      <c r="E39" s="3" t="s">
        <v>2</v>
      </c>
      <c r="F39" s="3" t="s">
        <v>3</v>
      </c>
      <c r="G39" s="3" t="s">
        <v>4</v>
      </c>
      <c r="H39" s="5" t="s">
        <v>5</v>
      </c>
    </row>
    <row r="40" spans="1:8" s="94" customFormat="1" ht="14.25" customHeight="1" thickTop="1" thickBot="1" x14ac:dyDescent="0.25">
      <c r="A40" s="391">
        <v>1</v>
      </c>
      <c r="B40" s="392"/>
      <c r="C40" s="392"/>
      <c r="D40" s="393"/>
      <c r="E40" s="154">
        <v>2</v>
      </c>
      <c r="F40" s="154">
        <v>3</v>
      </c>
      <c r="G40" s="154">
        <v>4</v>
      </c>
      <c r="H40" s="155" t="s">
        <v>6</v>
      </c>
    </row>
    <row r="41" spans="1:8" ht="20.25" thickTop="1" x14ac:dyDescent="0.4">
      <c r="A41" s="106" t="s">
        <v>43</v>
      </c>
      <c r="B41" s="107"/>
      <c r="C41" s="107"/>
      <c r="D41" s="108"/>
      <c r="E41" s="157" t="e">
        <f>Příjmy!#REF!</f>
        <v>#REF!</v>
      </c>
      <c r="F41" s="157" t="e">
        <f>Příjmy!#REF!</f>
        <v>#REF!</v>
      </c>
      <c r="G41" s="157" t="e">
        <f>Příjmy!#REF!</f>
        <v>#REF!</v>
      </c>
      <c r="H41" s="160" t="e">
        <f>(G41/F41)*100</f>
        <v>#REF!</v>
      </c>
    </row>
    <row r="42" spans="1:8" ht="19.5" x14ac:dyDescent="0.4">
      <c r="A42" s="109" t="s">
        <v>44</v>
      </c>
      <c r="B42" s="110"/>
      <c r="C42" s="110"/>
      <c r="D42" s="111"/>
      <c r="E42" s="158" t="e">
        <f>Výdaje!#REF!</f>
        <v>#REF!</v>
      </c>
      <c r="F42" s="158" t="e">
        <f>Výdaje!#REF!</f>
        <v>#REF!</v>
      </c>
      <c r="G42" s="158" t="e">
        <f>Výdaje!#REF!</f>
        <v>#REF!</v>
      </c>
      <c r="H42" s="159" t="e">
        <f>(G42/F42)*100</f>
        <v>#REF!</v>
      </c>
    </row>
    <row r="43" spans="1:8" ht="25.5" customHeight="1" thickBot="1" x14ac:dyDescent="0.45">
      <c r="A43" s="176" t="s">
        <v>45</v>
      </c>
      <c r="B43" s="98"/>
      <c r="C43" s="98"/>
      <c r="D43" s="98"/>
      <c r="E43" s="98"/>
      <c r="F43" s="174"/>
      <c r="G43" s="175" t="e">
        <f>G41-G42</f>
        <v>#REF!</v>
      </c>
      <c r="H43" s="102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Příjmy</vt:lpstr>
      <vt:lpstr>Výdaje</vt:lpstr>
      <vt:lpstr>Financování</vt:lpstr>
      <vt:lpstr>Rekapitulace</vt:lpstr>
      <vt:lpstr>Výdaje (2)</vt:lpstr>
      <vt:lpstr>List2</vt:lpstr>
      <vt:lpstr>8115-zap.zůst.k 31.12.2011</vt:lpstr>
      <vt:lpstr>Rekapitulace (2)</vt:lpstr>
      <vt:lpstr>List4</vt:lpstr>
      <vt:lpstr>Financování!Oblast_tisku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2017-10-24T07:26:40Z</cp:lastPrinted>
  <dcterms:created xsi:type="dcterms:W3CDTF">2010-11-26T09:05:32Z</dcterms:created>
  <dcterms:modified xsi:type="dcterms:W3CDTF">2017-11-27T15:17:52Z</dcterms:modified>
</cp:coreProperties>
</file>