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05" windowWidth="15480" windowHeight="10920"/>
  </bookViews>
  <sheets>
    <sheet name="Příjmy" sheetId="4" r:id="rId1"/>
    <sheet name="daně" sheetId="3" r:id="rId2"/>
    <sheet name="odbory" sheetId="9" r:id="rId3"/>
    <sheet name="odbory1" sheetId="1" state="hidden" r:id="rId4"/>
    <sheet name="PO - odpisy" sheetId="8" r:id="rId5"/>
    <sheet name="predikce" sheetId="6" state="hidden" r:id="rId6"/>
  </sheets>
  <definedNames>
    <definedName name="_xlnm.Print_Area" localSheetId="2">odbory!$A$1:$G$206</definedName>
    <definedName name="_xlnm.Print_Area" localSheetId="3">odbory1!$A$1:$G$205</definedName>
    <definedName name="_xlnm.Print_Area" localSheetId="4">'PO - odpisy'!$A$1:$G$221</definedName>
    <definedName name="_xlnm.Print_Area" localSheetId="5">predikce!$A$1:$H$23</definedName>
    <definedName name="_xlnm.Print_Area" localSheetId="0">Příjmy!$A$1:$G$79</definedName>
  </definedNames>
  <calcPr calcId="145621"/>
</workbook>
</file>

<file path=xl/calcChain.xml><?xml version="1.0" encoding="utf-8"?>
<calcChain xmlns="http://schemas.openxmlformats.org/spreadsheetml/2006/main">
  <c r="F170" i="9" l="1"/>
  <c r="F151" i="9"/>
  <c r="F140" i="9"/>
  <c r="F124" i="9"/>
  <c r="F112" i="9"/>
  <c r="F89" i="9"/>
  <c r="F98" i="9"/>
  <c r="F90" i="9"/>
  <c r="F81" i="9"/>
  <c r="F29" i="9"/>
  <c r="I10" i="3" l="1"/>
  <c r="G49" i="4" l="1"/>
  <c r="G41" i="4"/>
  <c r="F25" i="9" l="1"/>
  <c r="F53" i="9" l="1"/>
  <c r="F7" i="9" s="1"/>
  <c r="F15" i="4" s="1"/>
  <c r="F66" i="4" l="1"/>
  <c r="G67" i="4" s="1"/>
  <c r="F41" i="4" l="1"/>
  <c r="F22" i="9" l="1"/>
  <c r="F31" i="4" s="1"/>
  <c r="D64" i="9" l="1"/>
  <c r="E71" i="9"/>
  <c r="D63" i="9"/>
  <c r="D62" i="9"/>
  <c r="D61" i="9"/>
  <c r="D60" i="9"/>
  <c r="G217" i="8"/>
  <c r="G210" i="8"/>
  <c r="B185" i="8"/>
  <c r="B186" i="8" s="1"/>
  <c r="B187" i="8" s="1"/>
  <c r="B188" i="8" s="1"/>
  <c r="B189" i="8" s="1"/>
  <c r="B190" i="8" s="1"/>
  <c r="B191" i="8" s="1"/>
  <c r="B192" i="8" s="1"/>
  <c r="B193" i="8" s="1"/>
  <c r="B194" i="8" s="1"/>
  <c r="B195" i="8" s="1"/>
  <c r="B196" i="8" s="1"/>
  <c r="B197" i="8" s="1"/>
  <c r="B198" i="8" s="1"/>
  <c r="B207" i="8" s="1"/>
  <c r="B208" i="8" s="1"/>
  <c r="B209" i="8" s="1"/>
  <c r="A185" i="8"/>
  <c r="A186" i="8" s="1"/>
  <c r="A187" i="8" s="1"/>
  <c r="A188" i="8" s="1"/>
  <c r="A189" i="8" s="1"/>
  <c r="A190" i="8" s="1"/>
  <c r="A191" i="8" s="1"/>
  <c r="A192" i="8" s="1"/>
  <c r="A193" i="8" s="1"/>
  <c r="A194" i="8" s="1"/>
  <c r="A195" i="8" s="1"/>
  <c r="A196" i="8" s="1"/>
  <c r="A197" i="8" s="1"/>
  <c r="A198" i="8" s="1"/>
  <c r="A207" i="8" s="1"/>
  <c r="A208" i="8" s="1"/>
  <c r="A209" i="8" s="1"/>
  <c r="G170" i="8"/>
  <c r="G167" i="8"/>
  <c r="B163" i="8"/>
  <c r="B164" i="8" s="1"/>
  <c r="B165" i="8" s="1"/>
  <c r="B166" i="8" s="1"/>
  <c r="B172" i="8" s="1"/>
  <c r="B173" i="8" s="1"/>
  <c r="B174" i="8" s="1"/>
  <c r="B175" i="8" s="1"/>
  <c r="B176" i="8" s="1"/>
  <c r="B177" i="8" s="1"/>
  <c r="B178" i="8" s="1"/>
  <c r="B179" i="8" s="1"/>
  <c r="B180" i="8" s="1"/>
  <c r="B181" i="8" s="1"/>
  <c r="B182" i="8" s="1"/>
  <c r="B183" i="8" s="1"/>
  <c r="A163" i="8"/>
  <c r="A164" i="8" s="1"/>
  <c r="A165" i="8" s="1"/>
  <c r="A166" i="8" s="1"/>
  <c r="A172" i="8" s="1"/>
  <c r="A173" i="8" s="1"/>
  <c r="A174" i="8" s="1"/>
  <c r="A175" i="8" s="1"/>
  <c r="A176" i="8" s="1"/>
  <c r="A177" i="8" s="1"/>
  <c r="A178" i="8" s="1"/>
  <c r="A179" i="8" s="1"/>
  <c r="A180" i="8" s="1"/>
  <c r="A181" i="8" s="1"/>
  <c r="A182" i="8" s="1"/>
  <c r="A183" i="8" s="1"/>
  <c r="G158" i="8"/>
  <c r="G154" i="8"/>
  <c r="H129" i="8"/>
  <c r="G129" i="8"/>
  <c r="G218" i="8" s="1"/>
  <c r="I128" i="8"/>
  <c r="I127" i="8"/>
  <c r="I126" i="8"/>
  <c r="I118" i="8"/>
  <c r="I117" i="8"/>
  <c r="I116" i="8"/>
  <c r="I115" i="8"/>
  <c r="I114" i="8"/>
  <c r="I113" i="8"/>
  <c r="I112" i="8"/>
  <c r="I85" i="8"/>
  <c r="I84" i="8"/>
  <c r="I83" i="8"/>
  <c r="I82" i="8"/>
  <c r="I81" i="8"/>
  <c r="I80" i="8"/>
  <c r="I79" i="8"/>
  <c r="I78" i="8"/>
  <c r="I77" i="8"/>
  <c r="I76" i="8"/>
  <c r="I75" i="8"/>
  <c r="I74" i="8"/>
  <c r="I73" i="8"/>
  <c r="D65" i="9" l="1"/>
  <c r="G14" i="3"/>
  <c r="G13" i="3"/>
  <c r="G12" i="3"/>
  <c r="G11" i="3"/>
  <c r="G10" i="3"/>
  <c r="F10" i="3"/>
  <c r="F12" i="3"/>
  <c r="F13" i="3"/>
  <c r="F14" i="3"/>
  <c r="F11" i="3"/>
  <c r="G15" i="3" l="1"/>
  <c r="D68" i="4" l="1"/>
  <c r="D71" i="4" s="1"/>
  <c r="F24" i="4" l="1"/>
  <c r="D26" i="9" l="1"/>
  <c r="E26" i="9"/>
  <c r="F30" i="4" l="1"/>
  <c r="A6" i="9"/>
  <c r="B6" i="9"/>
  <c r="C6" i="9"/>
  <c r="A8" i="9"/>
  <c r="B8" i="9"/>
  <c r="C8" i="9"/>
  <c r="A9" i="9"/>
  <c r="B9" i="9"/>
  <c r="C9" i="9"/>
  <c r="F9" i="9"/>
  <c r="G9" i="9" s="1"/>
  <c r="A10" i="9"/>
  <c r="B10" i="9"/>
  <c r="C10" i="9"/>
  <c r="A11" i="9"/>
  <c r="B11" i="9"/>
  <c r="C11" i="9"/>
  <c r="A12" i="9"/>
  <c r="B12" i="9"/>
  <c r="C12" i="9"/>
  <c r="F13" i="9"/>
  <c r="F21" i="4" s="1"/>
  <c r="A14" i="9"/>
  <c r="B14" i="9"/>
  <c r="C14" i="9"/>
  <c r="A19" i="9"/>
  <c r="B19" i="9"/>
  <c r="C19" i="9"/>
  <c r="F19" i="9"/>
  <c r="F28" i="4" s="1"/>
  <c r="G28" i="4" s="1"/>
  <c r="A20" i="9"/>
  <c r="B20" i="9"/>
  <c r="C20" i="9"/>
  <c r="F20" i="9"/>
  <c r="F29" i="4" s="1"/>
  <c r="A22" i="9"/>
  <c r="B22" i="9"/>
  <c r="C22" i="9"/>
  <c r="G22" i="9"/>
  <c r="F6" i="9"/>
  <c r="D73" i="9"/>
  <c r="F10" i="9"/>
  <c r="F18" i="4" s="1"/>
  <c r="F94" i="9"/>
  <c r="F111" i="9"/>
  <c r="F12" i="9" s="1"/>
  <c r="G12" i="9" s="1"/>
  <c r="F14" i="9"/>
  <c r="F16" i="9"/>
  <c r="F17" i="9"/>
  <c r="G17" i="9" s="1"/>
  <c r="F199" i="9"/>
  <c r="F57" i="9" l="1"/>
  <c r="F8" i="9" s="1"/>
  <c r="F23" i="9"/>
  <c r="F65" i="4" s="1"/>
  <c r="F25" i="4"/>
  <c r="G19" i="9"/>
  <c r="G20" i="9"/>
  <c r="G14" i="9"/>
  <c r="F22" i="4"/>
  <c r="G22" i="4" s="1"/>
  <c r="G6" i="9"/>
  <c r="F14" i="4"/>
  <c r="F20" i="4"/>
  <c r="G20" i="4" s="1"/>
  <c r="F17" i="4"/>
  <c r="F26" i="4"/>
  <c r="G26" i="4" s="1"/>
  <c r="G10" i="9"/>
  <c r="F18" i="9"/>
  <c r="F11" i="9"/>
  <c r="G24" i="1"/>
  <c r="F26" i="1"/>
  <c r="F195" i="1"/>
  <c r="F198" i="1"/>
  <c r="G23" i="9" l="1"/>
  <c r="F26" i="9"/>
  <c r="G26" i="9" s="1"/>
  <c r="G25" i="4"/>
  <c r="G8" i="9"/>
  <c r="F16" i="4"/>
  <c r="G18" i="9"/>
  <c r="F27" i="4"/>
  <c r="G11" i="9"/>
  <c r="F19" i="4"/>
  <c r="H23" i="6"/>
  <c r="G23" i="6"/>
  <c r="F23" i="6"/>
  <c r="E23" i="6"/>
  <c r="D23" i="6"/>
  <c r="G27" i="4" l="1"/>
  <c r="D75" i="1"/>
  <c r="F49" i="4" l="1"/>
  <c r="F15" i="3" l="1"/>
  <c r="I11" i="3"/>
  <c r="I12" i="3"/>
  <c r="I13" i="3"/>
  <c r="I14" i="3"/>
  <c r="E26" i="1" l="1"/>
  <c r="E49" i="4"/>
  <c r="E41" i="4"/>
  <c r="F9" i="4" l="1"/>
  <c r="F10" i="4"/>
  <c r="F12" i="4"/>
  <c r="F8" i="4"/>
  <c r="F7" i="4"/>
  <c r="E8" i="4"/>
  <c r="D8" i="4"/>
  <c r="F13" i="4" l="1"/>
  <c r="F33" i="4" s="1"/>
  <c r="E13" i="4"/>
  <c r="E33" i="4" s="1"/>
  <c r="E51" i="4" s="1"/>
  <c r="F24" i="1" l="1"/>
  <c r="F173" i="1" l="1"/>
  <c r="F19" i="1" s="1"/>
  <c r="F162" i="1"/>
  <c r="F152" i="1" l="1"/>
  <c r="F17" i="1" s="1"/>
  <c r="F30" i="1"/>
  <c r="F18" i="1" l="1"/>
  <c r="G65" i="4" l="1"/>
  <c r="F68" i="4" l="1"/>
  <c r="G39" i="4"/>
  <c r="G8" i="4" l="1"/>
  <c r="G7" i="4"/>
  <c r="H22" i="6"/>
  <c r="E22" i="6"/>
  <c r="F11" i="1" l="1"/>
  <c r="F22" i="1"/>
  <c r="F21" i="1"/>
  <c r="F124" i="1"/>
  <c r="F14" i="1" s="1"/>
  <c r="D14" i="1"/>
  <c r="D26" i="1" s="1"/>
  <c r="F91" i="1" l="1"/>
  <c r="F12" i="1" s="1"/>
  <c r="F9" i="1" l="1"/>
  <c r="C15" i="6" l="1"/>
  <c r="F117" i="1" l="1"/>
  <c r="F95" i="1" s="1"/>
  <c r="F71" i="4" l="1"/>
  <c r="D83" i="1"/>
  <c r="F68" i="1" l="1"/>
  <c r="F10" i="1" s="1"/>
  <c r="D15" i="3"/>
  <c r="E15" i="3"/>
  <c r="H15" i="3"/>
  <c r="C15" i="3"/>
  <c r="I15" i="3" l="1"/>
  <c r="D49" i="4"/>
  <c r="G12" i="4"/>
  <c r="G9" i="4"/>
  <c r="G10" i="4"/>
  <c r="G23" i="1"/>
  <c r="G22" i="1"/>
  <c r="G21" i="1"/>
  <c r="G11" i="1"/>
  <c r="G9" i="1"/>
  <c r="F13" i="1"/>
  <c r="F132" i="1"/>
  <c r="F15" i="1" s="1"/>
  <c r="F142" i="1"/>
  <c r="F16" i="1" s="1"/>
  <c r="D41" i="4"/>
  <c r="D13" i="4"/>
  <c r="D57" i="4"/>
  <c r="F57" i="4"/>
  <c r="E57" i="4"/>
  <c r="G46" i="4"/>
  <c r="G38" i="4"/>
  <c r="G10" i="6"/>
  <c r="D10" i="6"/>
  <c r="G15" i="6"/>
  <c r="G18" i="6"/>
  <c r="D15" i="6"/>
  <c r="D18" i="6"/>
  <c r="D13" i="6" s="1"/>
  <c r="F10" i="6"/>
  <c r="C10" i="6"/>
  <c r="F15" i="6"/>
  <c r="F18" i="6"/>
  <c r="C18" i="6"/>
  <c r="C13" i="6" s="1"/>
  <c r="H9" i="6"/>
  <c r="H11" i="6"/>
  <c r="H12" i="6"/>
  <c r="H14" i="6"/>
  <c r="H16" i="6"/>
  <c r="H17" i="6"/>
  <c r="H19" i="6"/>
  <c r="H20" i="6"/>
  <c r="H21" i="6"/>
  <c r="E14" i="6"/>
  <c r="E16" i="6"/>
  <c r="E17" i="6"/>
  <c r="E15" i="6"/>
  <c r="E19" i="6"/>
  <c r="E20" i="6"/>
  <c r="E21" i="6"/>
  <c r="E12" i="6"/>
  <c r="E11" i="6"/>
  <c r="E9" i="6"/>
  <c r="C10" i="1"/>
  <c r="B10" i="1"/>
  <c r="A10" i="1"/>
  <c r="C23" i="1"/>
  <c r="B23" i="1"/>
  <c r="A23" i="1"/>
  <c r="C22" i="1"/>
  <c r="B22" i="1"/>
  <c r="A22" i="1"/>
  <c r="C15" i="1"/>
  <c r="B15" i="1"/>
  <c r="A15" i="1"/>
  <c r="C9" i="1"/>
  <c r="B9" i="1"/>
  <c r="A9" i="1"/>
  <c r="C11" i="1"/>
  <c r="B11" i="1"/>
  <c r="A11" i="1"/>
  <c r="C21" i="1"/>
  <c r="B21" i="1"/>
  <c r="A21" i="1"/>
  <c r="C16" i="1"/>
  <c r="B16" i="1"/>
  <c r="A16" i="1"/>
  <c r="C14" i="1"/>
  <c r="B14" i="1"/>
  <c r="A14" i="1"/>
  <c r="C13" i="1"/>
  <c r="B13" i="1"/>
  <c r="A13" i="1"/>
  <c r="C12" i="1"/>
  <c r="B12" i="1"/>
  <c r="A12" i="1"/>
  <c r="G19" i="4" l="1"/>
  <c r="G13" i="6"/>
  <c r="G26" i="6" s="1"/>
  <c r="F13" i="6"/>
  <c r="D26" i="6"/>
  <c r="G14" i="4"/>
  <c r="F26" i="6"/>
  <c r="G32" i="4"/>
  <c r="C23" i="6"/>
  <c r="C26" i="6" s="1"/>
  <c r="H18" i="6"/>
  <c r="G57" i="4"/>
  <c r="G13" i="4"/>
  <c r="G29" i="4"/>
  <c r="G31" i="4"/>
  <c r="G17" i="4"/>
  <c r="G15" i="1"/>
  <c r="G24" i="4"/>
  <c r="G20" i="1"/>
  <c r="G68" i="4"/>
  <c r="E68" i="4"/>
  <c r="E71" i="4" s="1"/>
  <c r="G12" i="1"/>
  <c r="G18" i="4"/>
  <c r="G19" i="1"/>
  <c r="G14" i="1"/>
  <c r="D33" i="4"/>
  <c r="D51" i="4" s="1"/>
  <c r="E56" i="4"/>
  <c r="E58" i="4" s="1"/>
  <c r="G13" i="1"/>
  <c r="G16" i="1"/>
  <c r="E18" i="6"/>
  <c r="E13" i="6" s="1"/>
  <c r="H15" i="6"/>
  <c r="H10" i="6"/>
  <c r="H13" i="6"/>
  <c r="E10" i="6"/>
  <c r="E75" i="4" l="1"/>
  <c r="D56" i="4"/>
  <c r="D58" i="4" s="1"/>
  <c r="H26" i="6"/>
  <c r="E26" i="6"/>
  <c r="F51" i="4"/>
  <c r="D75" i="4" l="1"/>
  <c r="G71" i="4"/>
  <c r="G10" i="1" l="1"/>
  <c r="G26" i="1"/>
  <c r="G16" i="4"/>
  <c r="F56" i="4" l="1"/>
  <c r="F58" i="4" s="1"/>
  <c r="F75" i="4" s="1"/>
  <c r="G33" i="4"/>
  <c r="G51" i="4" l="1"/>
  <c r="G56" i="4"/>
  <c r="G58" i="4" l="1"/>
  <c r="G75" i="4" l="1"/>
</calcChain>
</file>

<file path=xl/comments1.xml><?xml version="1.0" encoding="utf-8"?>
<comments xmlns="http://schemas.openxmlformats.org/spreadsheetml/2006/main">
  <authors>
    <author>Hradilová Alice</author>
  </authors>
  <commentList>
    <comment ref="F25" authorId="0">
      <text>
        <r>
          <rPr>
            <b/>
            <sz val="9"/>
            <color indexed="81"/>
            <rFont val="Tahoma"/>
            <family val="2"/>
            <charset val="238"/>
          </rPr>
          <t>Hradilová Alice:</t>
        </r>
        <r>
          <rPr>
            <sz val="9"/>
            <color indexed="81"/>
            <rFont val="Tahoma"/>
            <family val="2"/>
            <charset val="238"/>
          </rPr>
          <t xml:space="preserve">
ORJ 12</t>
        </r>
      </text>
    </comment>
    <comment ref="E26" authorId="0">
      <text>
        <r>
          <rPr>
            <b/>
            <sz val="9"/>
            <color indexed="81"/>
            <rFont val="Tahoma"/>
            <family val="2"/>
            <charset val="238"/>
          </rPr>
          <t>Hradilová Alice:</t>
        </r>
        <r>
          <rPr>
            <sz val="9"/>
            <color indexed="81"/>
            <rFont val="Tahoma"/>
            <family val="2"/>
            <charset val="238"/>
          </rPr>
          <t xml:space="preserve">
ORJ 03,07,15</t>
        </r>
      </text>
    </comment>
    <comment ref="F26" authorId="0">
      <text>
        <r>
          <rPr>
            <b/>
            <sz val="9"/>
            <color indexed="81"/>
            <rFont val="Tahoma"/>
            <family val="2"/>
            <charset val="238"/>
          </rPr>
          <t>Hradilová Alice:</t>
        </r>
        <r>
          <rPr>
            <sz val="9"/>
            <color indexed="81"/>
            <rFont val="Tahoma"/>
            <family val="2"/>
            <charset val="238"/>
          </rPr>
          <t xml:space="preserve">
ORJ 12,15</t>
        </r>
      </text>
    </comment>
  </commentList>
</comments>
</file>

<file path=xl/comments2.xml><?xml version="1.0" encoding="utf-8"?>
<comments xmlns="http://schemas.openxmlformats.org/spreadsheetml/2006/main">
  <authors>
    <author>Hradilová Alice</author>
  </authors>
  <commentList>
    <comment ref="E17" authorId="0">
      <text>
        <r>
          <rPr>
            <b/>
            <sz val="9"/>
            <color indexed="81"/>
            <rFont val="Tahoma"/>
            <family val="2"/>
            <charset val="238"/>
          </rPr>
          <t>Hradilová Alice:</t>
        </r>
        <r>
          <rPr>
            <sz val="9"/>
            <color indexed="81"/>
            <rFont val="Tahoma"/>
            <family val="2"/>
            <charset val="238"/>
          </rPr>
          <t xml:space="preserve">
ORJ 12</t>
        </r>
      </text>
    </comment>
    <comment ref="F17" authorId="0">
      <text>
        <r>
          <rPr>
            <b/>
            <sz val="9"/>
            <color indexed="81"/>
            <rFont val="Tahoma"/>
            <family val="2"/>
            <charset val="238"/>
          </rPr>
          <t>Hradilová Alice:</t>
        </r>
        <r>
          <rPr>
            <sz val="9"/>
            <color indexed="81"/>
            <rFont val="Tahoma"/>
            <family val="2"/>
            <charset val="238"/>
          </rPr>
          <t xml:space="preserve">
ORJ 12</t>
        </r>
      </text>
    </comment>
    <comment ref="E18" authorId="0">
      <text>
        <r>
          <rPr>
            <b/>
            <sz val="9"/>
            <color indexed="81"/>
            <rFont val="Tahoma"/>
            <family val="2"/>
            <charset val="238"/>
          </rPr>
          <t>Hradilová Alice:</t>
        </r>
        <r>
          <rPr>
            <sz val="9"/>
            <color indexed="81"/>
            <rFont val="Tahoma"/>
            <family val="2"/>
            <charset val="238"/>
          </rPr>
          <t xml:space="preserve">
ORJ 03,07,15</t>
        </r>
      </text>
    </comment>
    <comment ref="F18" authorId="0">
      <text>
        <r>
          <rPr>
            <b/>
            <sz val="9"/>
            <color indexed="81"/>
            <rFont val="Tahoma"/>
            <family val="2"/>
            <charset val="238"/>
          </rPr>
          <t>Hradilová Alice:</t>
        </r>
        <r>
          <rPr>
            <sz val="9"/>
            <color indexed="81"/>
            <rFont val="Tahoma"/>
            <family val="2"/>
            <charset val="238"/>
          </rPr>
          <t xml:space="preserve">
ORJ 12,15</t>
        </r>
      </text>
    </comment>
  </commentList>
</comments>
</file>

<file path=xl/sharedStrings.xml><?xml version="1.0" encoding="utf-8"?>
<sst xmlns="http://schemas.openxmlformats.org/spreadsheetml/2006/main" count="1020" uniqueCount="453">
  <si>
    <t>Správce:</t>
  </si>
  <si>
    <t xml:space="preserve">vedoucí odboru </t>
  </si>
  <si>
    <t>v tis.Kč</t>
  </si>
  <si>
    <t>§</t>
  </si>
  <si>
    <t>položka</t>
  </si>
  <si>
    <t>UZ</t>
  </si>
  <si>
    <t xml:space="preserve">název položky </t>
  </si>
  <si>
    <t>%</t>
  </si>
  <si>
    <t xml:space="preserve">Celkem </t>
  </si>
  <si>
    <t xml:space="preserve">Odbor ekonomický </t>
  </si>
  <si>
    <t xml:space="preserve">pol. 1361 - Správní poplatky                     </t>
  </si>
  <si>
    <t xml:space="preserve">§ 6172, pol. 2131 - Příjmy z pronájmu pozemků              </t>
  </si>
  <si>
    <t xml:space="preserve">§ 6172, pol. 2132 - Příjmy z pronájmu ostatních nemovitostí     </t>
  </si>
  <si>
    <t xml:space="preserve">§ 6172, pol. 2133 - Příjmy z pronájmu movitých věcí           </t>
  </si>
  <si>
    <t xml:space="preserve">Krajský úřad je v souvislosti s výkonem státní správy příjemcem správních poplatků podle zákona č. 634/2004 Sb., o správních poplatcích, za tyto úkony:                      </t>
  </si>
  <si>
    <t xml:space="preserve">položka 17 -  vydání stavebního povolení  </t>
  </si>
  <si>
    <t xml:space="preserve">§ 1032, pol. 2131 - Příjmy z pronájmu pozemků              </t>
  </si>
  <si>
    <t xml:space="preserve">Příjmem rozpočtu kraje je výnos z pokut uložených podle </t>
  </si>
  <si>
    <t xml:space="preserve"> - ust. § 31 odst. 8 zákona č. 99/2004 Sb., o rybářství,   rybářskou stráží a krajským úřadem, </t>
  </si>
  <si>
    <t xml:space="preserve"> - ust. § 88a  zákona č. 114/1992 sb., o ochraně přírody a krajiny ve znění pozdějších předpisů,  krajským úřadem,  </t>
  </si>
  <si>
    <t>Odbor životního prostředí a zemědělství, ORJ - 09</t>
  </si>
  <si>
    <t>4. Odbor zdravotnictví, ORJ - 14</t>
  </si>
  <si>
    <t xml:space="preserve">Příjmy z pronájmu nemovitostí: </t>
  </si>
  <si>
    <t xml:space="preserve">§ 6172, pol. 3111 - Příjmy z prodeje pozemků                </t>
  </si>
  <si>
    <t>Příjmy z prodeje pozemků.</t>
  </si>
  <si>
    <t xml:space="preserve">§ 6172, pol. 3112 - Příjmy z prodeje ostatních nemovitostí a jejich částí </t>
  </si>
  <si>
    <t>Příjmy z prodeje nemovitostí.</t>
  </si>
  <si>
    <t xml:space="preserve">§ 6310, pol. 2141 - Příjmy z úroků                                          </t>
  </si>
  <si>
    <t>Odbor ekonomický, ORJ - 07</t>
  </si>
  <si>
    <t xml:space="preserve">Příjmy z úroků z bankovních účtů. </t>
  </si>
  <si>
    <t xml:space="preserve">§ 6172, pol. 2122 - Odvody příspěvkových organizací        </t>
  </si>
  <si>
    <t>koeficient   -    6,751705</t>
  </si>
  <si>
    <t>Daňové příjmy</t>
  </si>
  <si>
    <t>Daň z příjmů fyzických osob - závislá činnost</t>
  </si>
  <si>
    <t>Daň z příjmů fyzických osob - podnikatelé</t>
  </si>
  <si>
    <t>Daň z příjmů fyzických osob - zvláštní sazba</t>
  </si>
  <si>
    <t xml:space="preserve">Daň z příjmů právnických osob </t>
  </si>
  <si>
    <t>Daň z přidané hodnoty</t>
  </si>
  <si>
    <t>Daňový příjem</t>
  </si>
  <si>
    <t>celkem</t>
  </si>
  <si>
    <t>kraje</t>
  </si>
  <si>
    <t>DPH</t>
  </si>
  <si>
    <t>v tom:</t>
  </si>
  <si>
    <t>Daň z příjmů právnických osob celkem</t>
  </si>
  <si>
    <t>DPPO</t>
  </si>
  <si>
    <t>DPPO - placeno obcemi a kraji</t>
  </si>
  <si>
    <t>Daň z příjmů fyzických osob celkem</t>
  </si>
  <si>
    <t>DPFO - zvláštní sazba</t>
  </si>
  <si>
    <t>DPFO - závislá činnost celkem</t>
  </si>
  <si>
    <t>Daň z nemovitostí</t>
  </si>
  <si>
    <t>Celkem daňové příjmy</t>
  </si>
  <si>
    <t>Schválený rozpočet 2006</t>
  </si>
  <si>
    <t>Rozdíl</t>
  </si>
  <si>
    <t xml:space="preserve">obce </t>
  </si>
  <si>
    <t>DPFO - z podnikání celkem</t>
  </si>
  <si>
    <t>DPFO -  sdílená část</t>
  </si>
  <si>
    <t>DPFO - 1,5 % motivace</t>
  </si>
  <si>
    <t>v mld.Kč</t>
  </si>
  <si>
    <t>a) Příjmy Olomouckého kraje</t>
  </si>
  <si>
    <t>název položky</t>
  </si>
  <si>
    <t>mezisoučet - daňové příjmy</t>
  </si>
  <si>
    <t>-</t>
  </si>
  <si>
    <t>Správní poplatky</t>
  </si>
  <si>
    <t xml:space="preserve">Odvody příspěvkových organizací </t>
  </si>
  <si>
    <t>Příjmy z pronájmu pozemků</t>
  </si>
  <si>
    <t>Příjmy z pronájmu ostatních nemovitostí a jejich částí</t>
  </si>
  <si>
    <t>Příjmy z pronájmu movitých věcí</t>
  </si>
  <si>
    <t>Příjmy z prodeje pozemků</t>
  </si>
  <si>
    <t xml:space="preserve">Příjmy z prodeje ostatních nemovitostí a jejich částí </t>
  </si>
  <si>
    <t>Příjmy z úroků</t>
  </si>
  <si>
    <t>Neinvestiční přijaté dotace ze státního rozpočtu v rámci souhrnného dotačního vztahu</t>
  </si>
  <si>
    <t xml:space="preserve">Splátky půjčených prostředků od obcí </t>
  </si>
  <si>
    <t>Celkem</t>
  </si>
  <si>
    <t>b) Fond sociálních potřeb</t>
  </si>
  <si>
    <t>Převody z rozpočtových účtů</t>
  </si>
  <si>
    <t>Platby za odebrané množství podzemní vody</t>
  </si>
  <si>
    <t>Příjmy Olomouckého kraje celkem</t>
  </si>
  <si>
    <t>Konsolidace</t>
  </si>
  <si>
    <t>Příjmy Olomouckého kraje celkem (po konsolidaci*)</t>
  </si>
  <si>
    <t>Konsolidace je očištění údajů v rozpočtu o interní přesuny peněžních prostředků uvnitř organizace mezi jednotlivými účty.</t>
  </si>
  <si>
    <t xml:space="preserve"> -</t>
  </si>
  <si>
    <t>Splátky půjčených prostředků od obecně prospěšných společností a podobných subjektů</t>
  </si>
  <si>
    <t xml:space="preserve"> - oblast školství </t>
  </si>
  <si>
    <t xml:space="preserve"> - oblast dopravy</t>
  </si>
  <si>
    <t xml:space="preserve"> - oblast kultury</t>
  </si>
  <si>
    <t xml:space="preserve"> - oblast sociálních věcí </t>
  </si>
  <si>
    <t xml:space="preserve"> - oblast zdravotnictví </t>
  </si>
  <si>
    <t>Příjmy z finančního vypořádání minulých let mezi krajem a obcemi</t>
  </si>
  <si>
    <t>1. Odvody z investičního fondu (v souvislosti s poskytnutím příspěvku na provoz - odpisy), UZ 006:</t>
  </si>
  <si>
    <t xml:space="preserve">2. Odvody z investičního fondu (spoluúčast na realizaci investičních akcí): </t>
  </si>
  <si>
    <t xml:space="preserve"> - oblast kultury (nové akce)</t>
  </si>
  <si>
    <t xml:space="preserve">položka 96 - vydání integrovaného povolení nebo jeho změn                                                                     </t>
  </si>
  <si>
    <t>položka 122 - vydání rozhodnutí o udělení souhlasu v oblasti nakládání s odpady</t>
  </si>
  <si>
    <t>Financování celkem</t>
  </si>
  <si>
    <t>Celkové příjmy Olomouckého kraje celkem (včetně financování)</t>
  </si>
  <si>
    <t xml:space="preserve">Nostrifikace - uznávání rovnocennosti vysvědčení vydaných zahraničními školami. </t>
  </si>
  <si>
    <t>d) Financování</t>
  </si>
  <si>
    <t>Změna stavu krátkodobých prostředků na bankovních účtech</t>
  </si>
  <si>
    <t>Rekapitulace:</t>
  </si>
  <si>
    <t xml:space="preserve"> - oblast zdravotnictví  (nové akce)</t>
  </si>
  <si>
    <t xml:space="preserve">§ 3769, pol. 2212 - Sankční platby přijaté od jiných subjektů                        </t>
  </si>
  <si>
    <t xml:space="preserve">§ 6172, pol. 2212 - Sankční platby přijaté od jiných subjektů     </t>
  </si>
  <si>
    <t>Sankční platby přijaté od jiných subjektů</t>
  </si>
  <si>
    <t>ORG</t>
  </si>
  <si>
    <t>6172</t>
  </si>
  <si>
    <t>2122</t>
  </si>
  <si>
    <t xml:space="preserve">Odvody příspěvkových organizací        </t>
  </si>
  <si>
    <t>CELKEM</t>
  </si>
  <si>
    <t>Přijaté nekapitálové příspěvky a náhrady</t>
  </si>
  <si>
    <t>c) Fond na podporu výstavby a obnovy vodohospodářské infrastruktury na území Olomouckého kraje</t>
  </si>
  <si>
    <t xml:space="preserve">Celkem za oblast školství </t>
  </si>
  <si>
    <t>Celkem za oblast dopravy</t>
  </si>
  <si>
    <t>Celkem za oblast kultury</t>
  </si>
  <si>
    <t xml:space="preserve">Celkem za oblast sociální </t>
  </si>
  <si>
    <t xml:space="preserve">Celkem za oblast zdravotnictví </t>
  </si>
  <si>
    <t>1. Kancelář ředitele, ORJ - 03, ORG 90 000 000 000</t>
  </si>
  <si>
    <t>Poznámka: v části upravený rozpočet a skutečnost nejsou uvedeny všechny položky, protože nejsou součástí schváleného rozpočtu.</t>
  </si>
  <si>
    <t xml:space="preserve">Mateřská škola Olomouc, Blanická 16 </t>
  </si>
  <si>
    <t>ZŠ a MŠ při FN Olomouc</t>
  </si>
  <si>
    <t>ZŠ a MŠ logopedická Olomouc</t>
  </si>
  <si>
    <t>ZŠ prof. Z. Matějčka Olomouc, Svatoplukova 11</t>
  </si>
  <si>
    <t xml:space="preserve">Základní škola Šternberk, Olomoucká 76 </t>
  </si>
  <si>
    <t xml:space="preserve">Základní škola Uničov, Šternberská 35 </t>
  </si>
  <si>
    <t>ZŠ, DD a ŠJ Litovel</t>
  </si>
  <si>
    <t>Gymnázium Jana Opletala, Litovel, Opletalova 189</t>
  </si>
  <si>
    <t>Gymnázium, Olomouc, Čajkovského 9</t>
  </si>
  <si>
    <t>Slovanské gymnázium, Olomouc, tř. J. z Poděbrad 13</t>
  </si>
  <si>
    <t>Gymnázium, Olomouc - Hejčín, Tomkova 45</t>
  </si>
  <si>
    <t>Gymnázium, Šternberk, Horní náměstí 5</t>
  </si>
  <si>
    <t xml:space="preserve">Gymnázium, Uničov, Gymnazijní 257   </t>
  </si>
  <si>
    <t>VOŠ a SPŠ elektrotechnická, Olomouc, Božetěchova 3</t>
  </si>
  <si>
    <t>Střední průmyslová škola strojnická, Olomouc, tř. 17.listopadu 49</t>
  </si>
  <si>
    <t>Obchodní akademie, Olomouc, tř.Spojenců 11</t>
  </si>
  <si>
    <t>Střední odborná škola Litovel, Komenského 677</t>
  </si>
  <si>
    <t>Sigmundova střední škola strojírenská, Lutín</t>
  </si>
  <si>
    <t>Střední škola logistiky a chemie, Olomouc, U Hradiska 29</t>
  </si>
  <si>
    <t>Střední škola polytechnická, Olomouc, Rooseveltova 79</t>
  </si>
  <si>
    <t>Střední škola polygrafická, Olomouc, Střední Novosadská 55</t>
  </si>
  <si>
    <t>Střední odborná škola obchodu a služeb, Olomouc, Štursova 14</t>
  </si>
  <si>
    <t xml:space="preserve">Střední škola technická a obchodní, Olomouc, Kosinova 4 </t>
  </si>
  <si>
    <t xml:space="preserve">ZUŠ Iši Krejčího Olomouc, Na Vozovce 32 </t>
  </si>
  <si>
    <t xml:space="preserve">ZUŠ "Žerotín" Olomouc, Kavaleristů 6 </t>
  </si>
  <si>
    <t>ZUŠ  M. Stibora - výtvarný obor, Olomouc, Pionýrská 4</t>
  </si>
  <si>
    <t xml:space="preserve">Základní umělecká škola Litovel, Jungmannova 740 </t>
  </si>
  <si>
    <t xml:space="preserve">Základní umělecká škola, Uničov,  Litovelská 190 </t>
  </si>
  <si>
    <t>Dům dětí a mládeže Olomouc</t>
  </si>
  <si>
    <t xml:space="preserve">Dům dětí a mládeže Litovel </t>
  </si>
  <si>
    <t>Dům dětí a mládeže Vila Tereza, Uničov</t>
  </si>
  <si>
    <t>DD a ŠJ , Olomouc, U sportovní haly 1a</t>
  </si>
  <si>
    <t>ZŠ a MŠ Mohelnice, Masarykova 4</t>
  </si>
  <si>
    <t xml:space="preserve">SŠ, ZŠ a MŠ Šumperk, Hanácká 3 </t>
  </si>
  <si>
    <t xml:space="preserve">Gymnázium, Šumperk, Masaryk. nám. 8 </t>
  </si>
  <si>
    <t xml:space="preserve">Gymnázium, Zábřeh, nám.Osvobození 20 </t>
  </si>
  <si>
    <t>VOŠ a SPŠ, Šumperk, Gen. Krátkého 1</t>
  </si>
  <si>
    <t xml:space="preserve">VOŠ a SŠ automobilní, Zábřeh, U Dráhy 6 </t>
  </si>
  <si>
    <t xml:space="preserve">SPŠ elektrotechnická, Mohelnice, G. Svobody 2 </t>
  </si>
  <si>
    <t xml:space="preserve">Střední odborná škola, Šumperk, Zemědělská 3 </t>
  </si>
  <si>
    <t xml:space="preserve">Obchodní akademie, Mohelnice, Olomoucká 82 </t>
  </si>
  <si>
    <t>OA a JŠ s právem státní jazykové zkoušky, Šumperk, Hlavní třída 31</t>
  </si>
  <si>
    <t>Střední zdravotnická škola, Šumperk, Kladská 2</t>
  </si>
  <si>
    <t>OU a Praktická škola, Mohelnice, Vodní 27</t>
  </si>
  <si>
    <t xml:space="preserve">ZUŠ, Mohelnice, náměstí Svobody 15 </t>
  </si>
  <si>
    <t>ZUŠ, Šumperk, Žerotínova 11</t>
  </si>
  <si>
    <t xml:space="preserve">ZUŠ, Zábřeh, Farní 9 </t>
  </si>
  <si>
    <t xml:space="preserve">Dům dětí a mládeže MAGNET, Mohelnice </t>
  </si>
  <si>
    <t>SŠ, ZŠ a MŠ Prostějov, Komenského 10</t>
  </si>
  <si>
    <t>Gymnázium Jiřího Wolkera,  Prostějov, Kollárova 3</t>
  </si>
  <si>
    <t>SOŠ průmyslová a SOU strojírenské, Prostějov, Lidická 4</t>
  </si>
  <si>
    <t xml:space="preserve">Obchodní akademie, Prostějov, Palackého 18 </t>
  </si>
  <si>
    <t>Střední zdravotnická škola , Prostějov, Vápenice 3</t>
  </si>
  <si>
    <t xml:space="preserve">ZUŠ Konice, Na Příhonech 425 </t>
  </si>
  <si>
    <t xml:space="preserve">DD a ŠJ, Konice, Vrchlického 369 </t>
  </si>
  <si>
    <t xml:space="preserve">DD a ŠJ, Plumlov, Balkán 333 </t>
  </si>
  <si>
    <t xml:space="preserve">ZŠ a MŠ Hranice, Nová 1820 </t>
  </si>
  <si>
    <t>Gymnázium J. Škody, Přerov, Komenského 29</t>
  </si>
  <si>
    <t xml:space="preserve">Gymnázium, Hranice, Zborovská 293 </t>
  </si>
  <si>
    <t xml:space="preserve">Gymnázium, Kojetín, Sv. Čecha 683 </t>
  </si>
  <si>
    <t>Střední průmyslová škola Hranice</t>
  </si>
  <si>
    <t>SPŠ stavební, Lipník n. Bečvou, Komenského sady 257</t>
  </si>
  <si>
    <t xml:space="preserve">Střední průmyslová škola, Přerov, Havlíčkova 2 </t>
  </si>
  <si>
    <t>SŠ gastronomie a služeb, Přerov, Šířava 7</t>
  </si>
  <si>
    <t>Střední lesnická škola, Hranice, Jurikova 588</t>
  </si>
  <si>
    <t xml:space="preserve">Gymnázium J. Blahoslava a Stř.ped.škola, Přerov, Denisova 3 </t>
  </si>
  <si>
    <t>Střední škola zemědělská, Přerov, Osmek 47</t>
  </si>
  <si>
    <t>OA a JŠ s právem státní jazykové zkoušky, Přerov, Bartošova 24</t>
  </si>
  <si>
    <t>Střední zdravotnická škola, Hranice, Studentská 1095</t>
  </si>
  <si>
    <t>Střední škola elektrotechnická, Lipník nad Bečvou, Tyršova 781</t>
  </si>
  <si>
    <t>Střední škola technická, Přerov, Kouřilkova 8</t>
  </si>
  <si>
    <t>Střední škola řezbářská, Tovačov, Nádražní 146</t>
  </si>
  <si>
    <t xml:space="preserve">Odborné učiliště, Křenovice 8 </t>
  </si>
  <si>
    <t xml:space="preserve">ZUŠ, Hranice, Školní náměstí 35 </t>
  </si>
  <si>
    <t>ZUŠ B. Kozánka, Přerov</t>
  </si>
  <si>
    <t>ZUŠ A. Dvořáka, Lipník nad Bečvou, Havlíčkova 643</t>
  </si>
  <si>
    <t>Středisko volného času ATLAS a BIOS, Přerov</t>
  </si>
  <si>
    <t xml:space="preserve">DD a ŠJ, Hranice, Purgešova 4 </t>
  </si>
  <si>
    <t xml:space="preserve">DD a ŠJ, Lipník nad Bečvou, Tyršova 772 </t>
  </si>
  <si>
    <t>DD a ŠJ, Přerov, Sušilova 25</t>
  </si>
  <si>
    <t>ZŠ a MŠ při Priessnitzových léčebných lázních a.s., Jeseník</t>
  </si>
  <si>
    <t xml:space="preserve">Základní škola Jeseník, Fučíkova 312 </t>
  </si>
  <si>
    <t>Gymnázium, Jeseník, Komenského 281</t>
  </si>
  <si>
    <t>SOŠ a SOU strojírenské a stavební, Jeseník, Dukelská 1240</t>
  </si>
  <si>
    <t>Odborné učiliště a Praktická škola, Lipová - lázně 458</t>
  </si>
  <si>
    <t>Základní umělecká škola Karla Ditterse Vidnava</t>
  </si>
  <si>
    <t>Základní umělecká škola Franze Schuberta Zlaté Hory</t>
  </si>
  <si>
    <t>Dětský domov a Školní jídelna, Černá Voda 1</t>
  </si>
  <si>
    <t>Správa silnic Olomouckého kraje, příspěvková organizace</t>
  </si>
  <si>
    <t>Dům seniorů FRANTIŠEK Náměšť na Hané, příspěvková organizace</t>
  </si>
  <si>
    <t>Domov důchodců Hrubá Voda, příspěvková organizace</t>
  </si>
  <si>
    <t>Domov seniorů POHODA Chválkovice, příspěvková organizace</t>
  </si>
  <si>
    <t>Sociální služby pro seniory Olomouc, příspěvková organizace</t>
  </si>
  <si>
    <t>Klíč  centrum sociálních služeb Olomouc,příspěvková organizace</t>
  </si>
  <si>
    <t>Nové Zámky - poskytovatel sociálních služeb, příspěvková organizace</t>
  </si>
  <si>
    <t>Středisko sociální prevence Olomouc,příspěvková organizace</t>
  </si>
  <si>
    <t>Domov důchodců Šumperk,příspěvková organizace</t>
  </si>
  <si>
    <t>Domov důchodců Libina,příspěvková organizace</t>
  </si>
  <si>
    <t>Domov důchodců Štíty,příspěvková organizace</t>
  </si>
  <si>
    <t>Penzion pro důchodce Loštice,příspěvková organizace</t>
  </si>
  <si>
    <t xml:space="preserve">Domov Paprsek Olšany,příspěvková organizace </t>
  </si>
  <si>
    <t>Duha - centrum sociálních služeb Vikýřovice,přísp. org.</t>
  </si>
  <si>
    <t>Domov důchodců Prostějov,příspěvková organizace</t>
  </si>
  <si>
    <t>Domov důchodců Jesenec,příspěvková organizace</t>
  </si>
  <si>
    <t>Domov "Na Zámku",příspěvková organizace</t>
  </si>
  <si>
    <t>Centrum sociálních služeb Prostějov,příspěvková organizace</t>
  </si>
  <si>
    <t>Domov pro seniory Radkova Lhota,příspěvková organizace</t>
  </si>
  <si>
    <t>Domov pro seniory Tovačov,příspěvková organizace</t>
  </si>
  <si>
    <t>Domov Větrný mlýn Skalička ,příspěvková organizace</t>
  </si>
  <si>
    <t xml:space="preserve">Centrum Dominika Kokory, příspěvková organizace </t>
  </si>
  <si>
    <t xml:space="preserve">Domov ADAM Dřevohostice, příspěvková organizace </t>
  </si>
  <si>
    <t xml:space="preserve">Domov Na zámečku Rokytnice, příspěvková organizace </t>
  </si>
  <si>
    <t>Zdravotnická záchranná služba Olomouckého kraje, příspěvková organizace</t>
  </si>
  <si>
    <t>SŠ sociální péče a služeb, Zábřeh,  nám. 8. května 2</t>
  </si>
  <si>
    <t xml:space="preserve">Odbor životního prostředí a zemědělství, ORJ - 09, ORG 90 000 000 000 </t>
  </si>
  <si>
    <t>6. Odbor Krajský živnostenský úřad, ORJ - 15, ORG 90 000 000 000</t>
  </si>
  <si>
    <t>5. Odbor zdravotnictví, ORJ - 14, ORG 90 000 000 000</t>
  </si>
  <si>
    <t>4. Odbor dopravy a silničního hospodářství, ORJ - 12, ORG 90 000 000 000</t>
  </si>
  <si>
    <t>3. Odbor školství, mládeže a tělovýchovy, ORJ - 10, ORG 90 000 000 000</t>
  </si>
  <si>
    <t xml:space="preserve">2. Odbor životního prostředí a zemědělství, ORJ - 09, ORG 90 000 000 000 </t>
  </si>
  <si>
    <t>1. Odbor správní a legislativní , ORJ - 05, ORG 90 000 000 000</t>
  </si>
  <si>
    <t>Odbor majetkový a právní, ORJ - 04 , ORG 90 000 000 000</t>
  </si>
  <si>
    <t>Odbor majetkový a právní, ORJ - 04, ORG 90 000 000 000</t>
  </si>
  <si>
    <t>1. Odbor dopravy a silničního hospodářství, ORJ - 12, ORG 90 000 000 000</t>
  </si>
  <si>
    <t>2. Odbor Krajský živnostenský úřad, ORJ - 15, ORG 90 000 000 000</t>
  </si>
  <si>
    <t>3. Odbor kultury a památkové péče, ORJ - 13, ORG 90 000 001 601, UZ 23</t>
  </si>
  <si>
    <t>2. Odbor školství, mládeže a tělovýchovy, ORJ - 10, UZ 23</t>
  </si>
  <si>
    <t xml:space="preserve"> - ZZS OK , ORG 90 000 001 704, UZ 23</t>
  </si>
  <si>
    <t xml:space="preserve"> - OLÚ Moravský Beroun, ORG 90 000 001 701, UZ 23</t>
  </si>
  <si>
    <t xml:space="preserve"> - OLÚ Paseka, ORG 90 000 001 700, UZ 23</t>
  </si>
  <si>
    <t xml:space="preserve"> - Středomoravská nemocniční, a.s. , ORG 90 000 003 014, UZ 25</t>
  </si>
  <si>
    <t>SOŠ lesnická a strojírenská, Šternberk, Opavská 4</t>
  </si>
  <si>
    <t>Školní jídelna Olomouc-Hejčín, příspěvková organizace</t>
  </si>
  <si>
    <t xml:space="preserve">SŠ designu a módy, Prostějov, Vápenice 1 </t>
  </si>
  <si>
    <t>Vědecká knihovna v Olomouci</t>
  </si>
  <si>
    <t>Vlastivědné muzeum v Olomouci</t>
  </si>
  <si>
    <t>Archeologické centrum Olomouc, příspěvková organizace</t>
  </si>
  <si>
    <t>Muzeum Komenského v Přerově, příspěvková organizace</t>
  </si>
  <si>
    <t>Vlastivědné muzeum v Šumperku, příspěvková organizace</t>
  </si>
  <si>
    <t>Vlastivědné muzeum Jesenicka, příspěvková organizace</t>
  </si>
  <si>
    <t xml:space="preserve"> - oblast školství (rozpracované a nové akce)</t>
  </si>
  <si>
    <t xml:space="preserve"> - oblast kultury ("Brána poznání dokořán" - rezerva na opravy)</t>
  </si>
  <si>
    <t xml:space="preserve">Oblast školství (v souvislosti s poskytnutím příspěvku na provoz - odpisy) </t>
  </si>
  <si>
    <t>Základní škola a Mateřská škola logopedická Olomouc</t>
  </si>
  <si>
    <t>SPŠ elektrotechnická, Mohelnice, Gen. Svobody 2</t>
  </si>
  <si>
    <t>Gymnázium Šternberk, Horní nám. 5</t>
  </si>
  <si>
    <t>SŠ Olomouc, Svatý Kopeček, B. Dvorského 17</t>
  </si>
  <si>
    <t>Gymnázium  Olomouc, Čajkovského 9</t>
  </si>
  <si>
    <t>SŠ elektrotechnická, Lipník nad Bečvou, Tyršova 781</t>
  </si>
  <si>
    <t>SCHOLA SERVIS, M.Pujmanové 754, Prostějov</t>
  </si>
  <si>
    <t>SOŠ a SOU Šumperk, Gen. Krátkého 30</t>
  </si>
  <si>
    <t>Gymnázium Jeseník, Komenského 281</t>
  </si>
  <si>
    <t>VOŠ a SPŠ, elektrotechnická, Olomouc, Božetěchova 3</t>
  </si>
  <si>
    <t>SOŠ Litovel, Komenského 677</t>
  </si>
  <si>
    <t>SŠZ, Olomouc, U Hradiska 4</t>
  </si>
  <si>
    <t>ZUŠ M. Stibora, Olomouc, Pionýrská 4</t>
  </si>
  <si>
    <t>Gymnázium Olomouc - Hejčín, Tomkova 45</t>
  </si>
  <si>
    <t>SŠ polytechnická, Olomouc, Rooseveltova 79</t>
  </si>
  <si>
    <t>SŠ řezbářská, Tovačov, Nádražní 146</t>
  </si>
  <si>
    <t>Gymnázium J. Blahoslava a SŠ pedagogická, Přerov</t>
  </si>
  <si>
    <t>Střední lesnická škola Hranice, Jurikova 588</t>
  </si>
  <si>
    <t>DD a ŠJ Plumlov, Balkán 333</t>
  </si>
  <si>
    <t>SŠ sociální péče a služeb, Zábřeh, nám. 8. května 2</t>
  </si>
  <si>
    <t xml:space="preserve">Oblast školství (spoluúčast na realizaci investičních akcí) </t>
  </si>
  <si>
    <t xml:space="preserve">Oblast dopravy (v souvislosti s poskytnutím příspěvku na provoz - odpisy) </t>
  </si>
  <si>
    <t xml:space="preserve">Oblast kultury (v souvislosti s poskytnutím příspěvku na provoz - odpisy) </t>
  </si>
  <si>
    <t xml:space="preserve">Oblast kultury (spoluúčast na realizaci investičních akcí) </t>
  </si>
  <si>
    <t xml:space="preserve">Oblast sociální </t>
  </si>
  <si>
    <t xml:space="preserve">(v souvislosti s poskytnutím příspěvku na provoz - odpisy) </t>
  </si>
  <si>
    <t xml:space="preserve">Oblast zdravotnictví (v souvislosti s poskytnutím příspěvku na provoz - odpisy) </t>
  </si>
  <si>
    <t>Koordinátor IDS Olomouckého kraje</t>
  </si>
  <si>
    <t>v tis. Kč</t>
  </si>
  <si>
    <t>Domov Alfreda Skeneho Pavlovice u Přerova,přísp. org.</t>
  </si>
  <si>
    <t xml:space="preserve">pol. 8115 - Změna stavu krátkodobých prostředků na bankovních účtech </t>
  </si>
  <si>
    <t>Komentář:</t>
  </si>
  <si>
    <t xml:space="preserve">Daň z příjmů fyzických osob závislé činnosti a funkčních požitků </t>
  </si>
  <si>
    <t xml:space="preserve">Daň z příjmů fyzických osob ze samostatné výdělečné činnosti  </t>
  </si>
  <si>
    <t xml:space="preserve">Daň z příjmů fyzických osob z kapitálových výnosů </t>
  </si>
  <si>
    <t xml:space="preserve">Daň z příjmů právnických osob (bez placení obcemi) </t>
  </si>
  <si>
    <t xml:space="preserve">Daň z přidané hodnoty </t>
  </si>
  <si>
    <t>Správce: příslušné odbory</t>
  </si>
  <si>
    <t>Vývoj daňových příjmů v roce 2014 až 2015 (souhrnně za kraje a obce)</t>
  </si>
  <si>
    <t>výhled včetně dopadů změn 2014</t>
  </si>
  <si>
    <t>výhled včetně dopadů změn 2015</t>
  </si>
  <si>
    <t>Odvod z loterií</t>
  </si>
  <si>
    <t>Secat Olomouc, s.r.o. Praha - Nusle</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</si>
  <si>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t>
  </si>
  <si>
    <t>a) zapojení zůstatku roku 2013 - nájemné SMN, a.s.</t>
  </si>
  <si>
    <t>ZŠ a MŠ prof. V. Vejdovského Olomouc,Tomkova 42</t>
  </si>
  <si>
    <t>SPŠ a SOU, Uničov, Školní 164</t>
  </si>
  <si>
    <t>SZŠ a VOŠ zdravot. Emanuela Pöttinga a JŠ s právem státní jazykové zkoušky Olomouc</t>
  </si>
  <si>
    <t xml:space="preserve">Střední škola technická a zemědělská Mohelnice, 1. máje 2 </t>
  </si>
  <si>
    <r>
      <t>Švehlova střední škola polytechnická Prostějov, nám. Spojenců 17)</t>
    </r>
    <r>
      <rPr>
        <vertAlign val="superscript"/>
        <sz val="10"/>
        <rFont val="Arial CE"/>
        <charset val="238"/>
      </rPr>
      <t>3</t>
    </r>
  </si>
  <si>
    <t>Muzeum a galerie v Prostějově, příspěvková organizace</t>
  </si>
  <si>
    <t>b) zapojení zůstatku z úvěru EIB</t>
  </si>
  <si>
    <t>c) zapojení zůstatku z roku 2013</t>
  </si>
  <si>
    <t>SCHOLA SERVIS - zařízení pro DVPP a středisko služeb školám, Prostějov, příspěvková organizace</t>
  </si>
  <si>
    <t>SŠ technická, Mohelnice, 1. máje 2</t>
  </si>
  <si>
    <t>Domov pro seniory Javorník, příspěvková organizace</t>
  </si>
  <si>
    <t>Domov důchodců Kobylá nad Vidnavkou, příspěvková organizace</t>
  </si>
  <si>
    <t>Domov Sněženka Jeseník, příspěvková organizace</t>
  </si>
  <si>
    <t>Středisko pečovatelské služby Jeseník, příspěvková organizace</t>
  </si>
  <si>
    <t>Domov důchodců Červenka, příspěvková organizace</t>
  </si>
  <si>
    <t xml:space="preserve">Vincentinum - poskytovatel sociálních služeb Šternberk; příspěvková organizace </t>
  </si>
  <si>
    <t>7=6/4</t>
  </si>
  <si>
    <t>daň z podnikání - sdílená část výnosů</t>
  </si>
  <si>
    <t>daň z podnikání - 30 %</t>
  </si>
  <si>
    <t xml:space="preserve">Správní poplatky za vidimaci a legalizaci, vydávání osvědčení o státním občanství, výpisy z registru a matričních knih, ověřené výstupy z centrálních evidencí a rejstříků. </t>
  </si>
  <si>
    <t xml:space="preserve"> - oblast dopravy (rozpracované akce)</t>
  </si>
  <si>
    <t xml:space="preserve"> - ust. § 38 odst. 7 zákona č. 76/2002 Sb., o integrované prevenci, krajským úřadem a 50% výše pokut uložených ČIŽP a KHS, </t>
  </si>
  <si>
    <t>Příjmy z pronájmu nebytových prostor - provozování rychlého občerstvení (kantýna)                     143 tis. Kč</t>
  </si>
  <si>
    <t>Správa nemovitosti a.s. Olomouc                                                                                                        10 tis. Kč</t>
  </si>
  <si>
    <t>návrh rozpočtu 2015</t>
  </si>
  <si>
    <t>schválený rozpočet 2014</t>
  </si>
  <si>
    <t>PŘÍJMY Olomouckého kraje na rok 2015</t>
  </si>
  <si>
    <t xml:space="preserve">§ 6172, pol. 2324 - Přijaté nekapitálové příspěvky a náhrady                        </t>
  </si>
  <si>
    <t>Odbor dopravy a silničního hospodářství, ORJ - 12, ORG 90 000 000 000</t>
  </si>
  <si>
    <t>Příjmy za pokuty uložené podle zákona č. 111/1994 Sb., o silniční dopravě (včetně vybraných kaucí) a podle zákona č.  13/1997 Sb., o pozemních komunikacích (např. za nedodržení podmínek stavebního povolení apod.).</t>
  </si>
  <si>
    <t>Nájemné z pronájmů nemovitostí je odváděno do rozpočtu Olomouckého kraje v souladu s usnesením Zastupitelstva Olomouckého kraje č. UZ/11/31/2009 ze dne 11.12.2009, podle kterého byla schválena změna zřizovací listiny Vědecké knihovny v Olomouci. Dle této úpravy jsou příjmy z pronájmu nemovitostí Vědecké knihovny v Olomouci příjmem Olomouckého kraje. Pro rok 2015 jsou dle uzavřených smluv plánovány pronájmy z nemovitostí ve výši 1 596 tis. Kč. Tato částka může být v průběhu roku 2015 zvyšována z důvodu úprav v rámci inflačního růstu.</t>
  </si>
  <si>
    <t xml:space="preserve">§ 2221, pol. 2324 - Přijaté nekapitálové příspěvky a náhrady                        </t>
  </si>
  <si>
    <t>Celkový příspěvek od obcí na zajištění dopravní obslužnosti Olomouckého kraje činí 44 544 920 Kč (to je 636 356 obyvatel k 31.12.2013 krát 70 Kč/obyvatel).  Součástí celkového příspěvku od obcí je i příspěvek SMOl ve výši 6 876 170 Kč.  Se SMOl je připravena k uzavření Smlouva o úhradě kompenzace na zajištění dopravní obslužnosti území Olomouckého kraje, která řeší částečný zápočet kompenzace na ztrátu vzniklou vnitřnímu provozovateli SmOl, (tj. DPMO). Nárok SMOl na úhradu prokazatelné ztráty pro vnitřního dopravce DPMO činí 12 163 631 Kč a bude započten vůči nároku Olomouckéjho kraje na úhradu příspěvku na dopravní obslužnost za obyvatele st. města Olomouc, který činí  6 876 170 Kč (tj. 98 231 obyvatel krát 70 Kč/obyvatele). Rozdíl ve výši 5 287 461 Kč bude výdajem z rozpočtu Olomouckého kraje. Z toho důvodu bude skutečný finanční příspěvek v oblasti příjmů vybraný od obcí na dopravní obslužnost ve výši 37 668 750 Kč.</t>
  </si>
  <si>
    <t>Předmětem   poplatků   je  správní řízení,  které  je  zpoplatněné  na  základě  zákona č. 634/2004 Sb., o správních poplatcích, ve znění pozdějších předpisů (např. poplatek za výpis z  živnostenského rejstříku).</t>
  </si>
  <si>
    <t>Položka zahrnuje  např. příjem náhrady za náklady soudního řízení, vymožené náhrady výdajů uskutečněných v přechozích letech apod. Patří sem i příjmy náhrad nákladů správního řízení podle § 79  zákona č. 500/2004 Sb., správní řád, ve znění pozdějších předpisů a vyhlášky č. 520/2005 Sb., o rozsahu hotových výdajů a ušlého výdělku, které správní orgán hradí jiným osobám, a o výši paušální částky nákladů řízení.</t>
  </si>
  <si>
    <t>1. Kancelář ředitele, ORJ - 03 ORG 90 000 000 000</t>
  </si>
  <si>
    <t>2. Odbor tajemníka hejtmana, ORJ - 18</t>
  </si>
  <si>
    <t>Kancelář ředitele, ORJ - 03, ORG 90 000 000 000</t>
  </si>
  <si>
    <t xml:space="preserve">pol. 2420 - Splátky půjčených prostředků od obecně prospěšných společností a podobných subjektů   </t>
  </si>
  <si>
    <t xml:space="preserve">1. Vrácení půjčky od Jeseníky-SCR na projekt "Jeseníky turistům" (2008/2324/KH/DSM/2), ORG 72000003000 - 300 tis.Kč                                     </t>
  </si>
  <si>
    <t>2. Vrácení půjčky od Jeseníky-SCR na překlenutí nedostatku hotovosti (2010/05454/KH/DSM), ORG 72000003000 - 600 tis. Kč</t>
  </si>
  <si>
    <t>3. Vrácení půjčky od Střední Morava-SCR na projekt "Střední Morava - turistická destinace II, poznání a pohoda" (2011/02467/KH/DSM), ORG 72000003001 - 4.466,068 tis. Kč</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</si>
  <si>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Poplatky za náklady řízení dle § 79 odst. 5, Správního řádu byl do konce roku 2013 součástí  spráních poplatků. Od 1.1.2014 jsou náklady řízení sledovány samostatně  na položce 2324. Předpoklad příjmů v roce 2015 je nižší z toho důvodu, že v roce 2014 byla ukončena pětiletá platnost eurolicencí, které byly dopravci obnovovány. Nová platnost vydaných eurolicení je na dobu 10 let.  </t>
  </si>
  <si>
    <t>Přijaté příspěvky a náhrady - náklady řízení podle § 79 odst. 5, Správního řádu ( jsou  od 1.1.2014 sledovány samostatně), vážení vozidel - podle § 38b) odst. 5 zákona 13/1997 o pozemních komunikacích.</t>
  </si>
  <si>
    <t>upravený rozpočet k 30.9.2014</t>
  </si>
  <si>
    <t>2. Příjmy Olomouckého kraje na rok 2015</t>
  </si>
  <si>
    <t xml:space="preserve"> Odbor tajemníka hejtmana, ORJ - 18</t>
  </si>
  <si>
    <t>Daň z příjmů právnických osob za kraje</t>
  </si>
  <si>
    <t xml:space="preserve">Střední škola zemědělská a zahradnická, Olomouc, U Hradiska 4  </t>
  </si>
  <si>
    <t>PPP a SPC Olomouckého kraje, Olomouc, U Sportovní haly 1a</t>
  </si>
  <si>
    <t>SŠ, ZŠ, MŠ a DD Zábřeh</t>
  </si>
  <si>
    <t xml:space="preserve">SŠ železniční, technická a služeb, Šumperk, Gen. Krátkého 30 </t>
  </si>
  <si>
    <t>ZŠ a MŠ Přerov, Malá Dlážka 4</t>
  </si>
  <si>
    <t>SŠ gastronomie a farmářství, Jeseník, U Jatek 8</t>
  </si>
  <si>
    <r>
      <t>Odborný léčebný ústav Paseka, p.o.</t>
    </r>
    <r>
      <rPr>
        <vertAlign val="superscript"/>
        <sz val="10"/>
        <rFont val="Arial"/>
        <family val="2"/>
        <charset val="238"/>
      </rPr>
      <t>)1</t>
    </r>
  </si>
  <si>
    <r>
      <t>Dětské centrum Ostrůvek, příspěvková organizace</t>
    </r>
    <r>
      <rPr>
        <vertAlign val="superscript"/>
        <sz val="10"/>
        <rFont val="Arial"/>
        <family val="2"/>
        <charset val="238"/>
      </rPr>
      <t>)2</t>
    </r>
  </si>
  <si>
    <t xml:space="preserve">pol. 8905 - Nepřevedené částky vyrovnávající schodek                        </t>
  </si>
  <si>
    <t xml:space="preserve">Nepřevedené částky vyrovnávající schodek  </t>
  </si>
  <si>
    <t>Odborný léčebný ústav Paseka, p.o.</t>
  </si>
  <si>
    <t>Dětské centrum Ostrůvek, příspěvková organizace</t>
  </si>
  <si>
    <t>Správní poplatky za vydání oprávnění k poskytování zdravotních služeb  nestátním zdravotnickým zařízením.</t>
  </si>
  <si>
    <t>Smlouva s Českými drahami, a.s. Praha o pronájmu parkovacích míst.</t>
  </si>
  <si>
    <t>Příjmy z pronájmu movitých věcí - provozování rychlého občerstvení (kantýna).</t>
  </si>
  <si>
    <t>Příjem z pronájmu roleb městu Staré Město (2010/05461/KH/DSM) a Altis ski tour (2010/05462/KH/DSM), ORG 90000000000.</t>
  </si>
  <si>
    <t>Nájemné Domu dětí a mládeže Olomouc, ORG 90 000 001 350.</t>
  </si>
  <si>
    <t xml:space="preserve"> - ust. § 35 zákona č. 274/2001 Sb., o vodovodech a kanalizacích,  krajským úřadem.           </t>
  </si>
  <si>
    <t>Pokuty uložené za porušení povinností stanovených zákonem č. 40/1995 Sb., o regulaci reklamy a o změně a doplnění zákona č. 468/1991 Sb., o provozování rozhlasového a televizního vysílání, ve znění pozdějších předpisů  a zákonem č. 562/1990 Sb., o cenách ve znění pozdějších předpisů.</t>
  </si>
  <si>
    <t>Zapojení revolvingu na předfinancování projektů.</t>
  </si>
  <si>
    <t>schválený rozpočet 2015</t>
  </si>
  <si>
    <t>upravený rozpočet k 30.9.2015</t>
  </si>
  <si>
    <t>návrh rozpočtu 2016</t>
  </si>
  <si>
    <t>2. PŘÍJMY OLOMOUCKÉHO KRAJE NA ROK 2016</t>
  </si>
  <si>
    <t>Ostatní příjmy z prodeje dlouhodobého majetku je rozpočtováno ve výši ocenění obchodního závodu SCHOLY SERVIS PROSTĚJOV, jehož odprodej by měl být zrealizován v roce 2016.</t>
  </si>
  <si>
    <t xml:space="preserve">§ 6172, pol. 3119 - Ostatní příjmy z prodeje dlouhodobého majetku </t>
  </si>
  <si>
    <t>Příjmy z prodeje nemovitostí - odbor majetkový a právní vychází z podrobného rozboru veškerých dispozic, jejichž projednávání bylo zahájeno v roce 2015 i z dalších očekávaných příjmů.</t>
  </si>
  <si>
    <t>Příjmy z prodeje pozemků - odbor majetkový a právní  vychází z podrobného rozboru veškerých dispozic, jejichž projednávání bylo zahájeno v roce 2015 i z dalších očekávaných příjmů.</t>
  </si>
  <si>
    <t>Přijaté příspěvky a náhrady - náklady řízení podle § 79 odst. 5, Správního řádu ( jsou  od 1.1.2014 sledovány samostatně), náklady vážení vozidel - podle § 38b) odst. 5 zákona 13/1997 o pozemních komunikacích.</t>
  </si>
  <si>
    <t>Zahrnuje předpokládané úhrady třetích osob za náklady (např. zpracování znaleckých posudků, geometrických plánů apod.), které Olomoucký kraj vynaložil v souvislosti s odprodejem nemovitostí nebo zřízením věcných břemen.</t>
  </si>
  <si>
    <t xml:space="preserve"> - ust. § 34 zákona č. 274/2001 Sb., o vodovodech a kanalizacích           </t>
  </si>
  <si>
    <t xml:space="preserve"> - ust. § 88a  zákona č. 114/1992 sb., o ochraně přírody a krajiny  </t>
  </si>
  <si>
    <t xml:space="preserve"> - ust. § 38 odst. 7 zákona č. 76/2002 Sb., o integrované prevenci </t>
  </si>
  <si>
    <t>Příjem z pokut uložených Krajským úřadem nebo Českou inspekcí životního prostředí je podle:</t>
  </si>
  <si>
    <t>Příjmy za pokuty uložené podle § 43, odst. 6 zákona č. 13/1997 Sb., o pozemních komunikacích - příjmy z nízkorychlostního vážení vozidel.</t>
  </si>
  <si>
    <t xml:space="preserve">§ 6172, pol. 2211 - Sankční platby přijaté od státu, obcí a krajů     </t>
  </si>
  <si>
    <t xml:space="preserve">Veolia Energie ČR, a.s., Ostrava - nájem parovodní předávací stanice </t>
  </si>
  <si>
    <t>Secat Olomouc, s.r.o. - příjmy z pronájmu movitých věcí (provozování kantýny)</t>
  </si>
  <si>
    <t>4. Odbor podpory řízení příspěvkových organizací, ORJ - 19</t>
  </si>
  <si>
    <t>3. Odbor zdravotnictví, ORJ - 14</t>
  </si>
  <si>
    <t>Správa nemovitosti Olomouc, a.s. - nájemní smlouva                                                                                                        10 tis. Kč</t>
  </si>
  <si>
    <t xml:space="preserve">Secat Olomouc, s.r.o. - příjmy z pronájmu nebytových prostor (provozování  kantýny)                     </t>
  </si>
  <si>
    <t xml:space="preserve">Položka je rozpočtována ve výši celkového nájemného za doposud uzavřené nájemní smlouvy (LOM Praha, s.p., paní Skřivánková)  </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</si>
  <si>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t>
  </si>
  <si>
    <t>Ostatní příjmy z prodeje dlouhodobého majetku</t>
  </si>
  <si>
    <t xml:space="preserve">Sankční platby přijaté od státu, obcí a krajů    </t>
  </si>
  <si>
    <t>PŘÍJMY Olomouckého kraje na rok 2016</t>
  </si>
  <si>
    <t>Krátkodobé přijaté půjčené prostředky</t>
  </si>
  <si>
    <t xml:space="preserve">Sankční platby přijaté od jiných subjektů     </t>
  </si>
  <si>
    <t>Návrh daňových příjmů Olomouckého kraje na rok 2016</t>
  </si>
  <si>
    <t>očekávaná skutečnost 2015 
dle predikce MF</t>
  </si>
  <si>
    <t>PŘÍJMY Olomouckého kraje na rok 2016 - odvody příspěvkových organizací</t>
  </si>
  <si>
    <t>Rozpočet na rok 2016</t>
  </si>
  <si>
    <t>Střední škola , Základní škola a Mateřská škola  prof. V. Vejdovského Olomouc - Hejčín</t>
  </si>
  <si>
    <t>Dětský domov a Školní jídelna Prostějov</t>
  </si>
  <si>
    <t xml:space="preserve">Střední odborná škola Prostějov </t>
  </si>
  <si>
    <t>Střední škola a Základní škola Lipník n. Bečvou, Osecká 301</t>
  </si>
  <si>
    <t>Hotelová škola Vincenze Priessnitze a Obchodní akademie Jeseník</t>
  </si>
  <si>
    <t xml:space="preserve">Odbor podpory řízení příspěvkových organizací </t>
  </si>
  <si>
    <t xml:space="preserve">Ing. Miroslava Březinová </t>
  </si>
  <si>
    <t>ORJ - 19</t>
  </si>
  <si>
    <t>a) zapojení zůstatku roku 2015 - nájemné SMN, a.s.</t>
  </si>
  <si>
    <t>návrh rozpočtu                        na rok 2016</t>
  </si>
  <si>
    <t xml:space="preserve">Celkový příspěvek od obcí na zajištění dopravní obslužnosti Olomouckého kraje činí 44 544 920 Kč (to je 636 356 obyvatel k 31.12.2013 krát 70 Kč/obyvatel).  Součástí celkového příspěvku od obcí je i příspěvek SMOl ve výši 6 876 170 Kč.  Se SMOl je uzavřena Smlouva o úhradě kompenzace na zajištění dopravní obslužnosti území Olomouckého kraje, která řeší částečný zápočet kompenzace na ztrátu vzniklou vnitřnímu provozovateli SmOl, (tj. DPMO). Nárok SMOl na úhradu prokazatelné ztráty pro vnitřního dopravce DPMO činí 12 163 631 Kč a bude započten vůči nároku Olomouckéjho kraje na úhradu příspěvku na dopravní obslužnost za obyvatele st. města Olomouc, který činí  6 876 170 Kč (tj. 98 231 obyvatel krát 70 Kč/obyvatele). Rozdíl ve výši 5 287 461 Kč bude výdajem z rozpočtu Olomouckého kraje. Z toho důvodu bude skutečný finanční příspěvek v oblasti příjmů vybraný od obcí na dopravní obslužnost ve výši 37 668 750 Kč. Pro rok 2016 je finanční příspěvek v oblasti příjmů vybraný od obcí na dopravní oblsužnost navýšen o obce vojenského újezdu Libavá o částku 73 tis.Kč. </t>
  </si>
  <si>
    <t>Příjmy z poskytnutých služeb a výrobků</t>
  </si>
  <si>
    <t>§ 6409, pol. 2111 - Příjmy z poskytování služeb a výrobků</t>
  </si>
  <si>
    <t>Odbor tajemníka hejtmana, ORJ - 18</t>
  </si>
  <si>
    <t>Příjem od firmy NET4GAS na spolufinancování konkrétních vybraných akcí v kraji</t>
  </si>
  <si>
    <t>skutečnost k 18.11.2015</t>
  </si>
  <si>
    <t>b) zapojení zůstatku z roku 2015</t>
  </si>
  <si>
    <t>4. Vrácení půjček poskytnutých v roce 2016</t>
  </si>
  <si>
    <t xml:space="preserve">Odbor podpory řízení příspěvkových organizací - ORJ 19 </t>
  </si>
  <si>
    <t>1. Odbor Správní, legislativní a Krajský živnostenský úřad, ORJ - 05</t>
  </si>
  <si>
    <t>2. Odbor životního prostředí a zemědělství, ORJ - 09</t>
  </si>
  <si>
    <t>3. Odbor školství, mládeže a tělovýchovy, ORJ - 10</t>
  </si>
  <si>
    <t>4. Odbor dopravy a silničního hospodářství, ORJ - 12</t>
  </si>
  <si>
    <t>5. Odbor zdravotnictví, ORJ - 14</t>
  </si>
  <si>
    <t>1. Kancelář ředitele, ORJ - 03</t>
  </si>
  <si>
    <t xml:space="preserve">2. Odbor majetkový a právní, ORJ 04 </t>
  </si>
  <si>
    <t xml:space="preserve"> - Středomoravská nemocniční, a.s.</t>
  </si>
  <si>
    <t xml:space="preserve"> - Pronájem nebytových prostor a služebního bytu Domu dětí a mládeže  tř. 17. listopadu 47</t>
  </si>
  <si>
    <t xml:space="preserve"> - OLÚ Paseka, příspěvková organizace, Pronájmy jsou rozpočtovány ve výši uzavřených smluv</t>
  </si>
  <si>
    <t xml:space="preserve"> - ZZS OK , příspěvková organizace. Pronájmy jsou rozpočtovány ve výši uzavřených smluv</t>
  </si>
  <si>
    <t xml:space="preserve">Příjem z pronájmu roleb městu Staré Město (2010/05461/KH/OSM) a Altis ski tour (2010/05462/KH/OSM). </t>
  </si>
  <si>
    <t>Odbor dopravy a silničního hospodářství, ORJ - 12</t>
  </si>
  <si>
    <t>1. Odbor Správní, legislativní a Krajský živnostenský úřad</t>
  </si>
  <si>
    <t>2. Odbor životního prostředí a zemědělství</t>
  </si>
  <si>
    <t>3. Odbor dopravy a silničního hospodářství, ORJ - 12</t>
  </si>
  <si>
    <t>1. Odbor majetkový a právní, ORJ 04</t>
  </si>
  <si>
    <t>2. Odbor Správní, legislativní a Krajský živnostenský úřad, ORJ - 05</t>
  </si>
  <si>
    <t xml:space="preserve">1. Vrácení půjčky od Jeseníky-SCR na projekt "Jeseníky turistům" (2008/2324/KH/DSM/2) - 300 tis.Kč                                     </t>
  </si>
  <si>
    <t>2. Vrácení půjčky od Jeseníky-SCR na překlenutí nedostatku hotovosti (2010/05454/KH/DSM),  - 400 tis. Kč</t>
  </si>
  <si>
    <t>3. Vrácení půjčky od Střední Morava-SCR na projekt "Střední Morava on-line" (2013/00008/KH/DSM),  - 2.118 tis. Kč</t>
  </si>
  <si>
    <t xml:space="preserve">Odbor majetkový a právní, ORJ - 04 </t>
  </si>
  <si>
    <t>Odbor majetkový a právní, ORJ - 04</t>
  </si>
  <si>
    <t xml:space="preserve">pol. 8113 - Krátkodobé přijaté půjčené prostředky                              </t>
  </si>
  <si>
    <t xml:space="preserve">predikce MF na rok 2016
</t>
  </si>
  <si>
    <t>7=6/1</t>
  </si>
  <si>
    <t>1. Odvody z investičního fondu (v souvislosti s poskytnutím příspěvku na provoz - odpisy)</t>
  </si>
  <si>
    <t xml:space="preserve"> - Nájemné z pronájmů nemovitostí je odváděno do rozpočtu Olomouckého kraje v souladu s usnesením Zastupitelstva Olomouckého kraje č. UZ/13/32/2014 ze dne 12.12.2014, podle kterého byla schválena změna zřizovací listiny Vědecké knihovny v Olomouci. Dle této úpravy jsou příjmy z pronájmu nemovitostí Vědecké knihovny v Olomouci příjmem Olomouckého kraje.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</si>
</sst>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K_č_-;\-* #,##0.00\ _K_č_-;_-* &quot;-&quot;??\ _K_č_-;_-@_-"/>
    <numFmt numFmtId="164" formatCode="##,##0"/>
    <numFmt numFmtId="165" formatCode="#,##0_\&quot;tis.Kč&quot;"/>
    <numFmt numFmtId="166" formatCode="#,##0.0"/>
    <numFmt numFmtId="167" formatCode="0.0"/>
    <numFmt numFmtId="168" formatCode="\-\ "/>
    <numFmt numFmtId="169" formatCode="#,##0.000"/>
    <numFmt numFmtId="170" formatCode="#,##0.0_\&quot;tis.Kč&quot;"/>
    <numFmt numFmtId="171" formatCode="0.###_\&quot;tis.Kč&quot;"/>
    <numFmt numFmtId="172" formatCode="#,##0.0\ &quot;Kč&quot;"/>
    <numFmt numFmtId="173" formatCode="\+#,##0"/>
    <numFmt numFmtId="174" formatCode="00"/>
    <numFmt numFmtId="175" formatCode="#,##0.00\ &quot;Kč&quot;"/>
  </numFmts>
  <fonts count="43" x14ac:knownFonts="1">
    <font>
      <sz val="10"/>
      <name val="Arial"/>
      <charset val="238"/>
    </font>
    <font>
      <sz val="11"/>
      <color theme="1"/>
      <name val="Calibri"/>
      <family val="2"/>
      <charset val="238"/>
      <scheme val="minor"/>
    </font>
    <font>
      <sz val="10"/>
      <name val="Arial"/>
      <family val="2"/>
      <charset val="238"/>
    </font>
    <font>
      <b/>
      <sz val="18"/>
      <name val="Arial"/>
      <family val="2"/>
      <charset val="238"/>
    </font>
    <font>
      <sz val="11"/>
      <name val="Arial"/>
      <family val="2"/>
      <charset val="238"/>
    </font>
    <font>
      <sz val="12"/>
      <name val="Arial"/>
      <family val="2"/>
      <charset val="238"/>
    </font>
    <font>
      <b/>
      <sz val="11"/>
      <name val="Arial"/>
      <family val="2"/>
      <charset val="238"/>
    </font>
    <font>
      <b/>
      <sz val="12"/>
      <name val="Arial"/>
      <family val="2"/>
      <charset val="238"/>
    </font>
    <font>
      <sz val="11"/>
      <name val="Arial"/>
      <family val="2"/>
      <charset val="238"/>
    </font>
    <font>
      <sz val="8"/>
      <name val="Arial"/>
      <family val="2"/>
      <charset val="238"/>
    </font>
    <font>
      <b/>
      <sz val="16"/>
      <name val="Arial"/>
      <family val="2"/>
      <charset val="238"/>
    </font>
    <font>
      <sz val="10"/>
      <name val="Arial"/>
      <family val="2"/>
      <charset val="238"/>
    </font>
    <font>
      <sz val="8"/>
      <name val="Arial"/>
      <family val="2"/>
      <charset val="238"/>
    </font>
    <font>
      <b/>
      <sz val="10"/>
      <name val="Arial"/>
      <family val="2"/>
      <charset val="238"/>
    </font>
    <font>
      <sz val="9"/>
      <name val="Arial"/>
      <family val="2"/>
      <charset val="238"/>
    </font>
    <font>
      <b/>
      <sz val="14"/>
      <name val="Arial"/>
      <family val="2"/>
      <charset val="238"/>
    </font>
    <font>
      <b/>
      <sz val="11"/>
      <color indexed="9"/>
      <name val="Arial"/>
      <family val="2"/>
      <charset val="238"/>
    </font>
    <font>
      <sz val="11"/>
      <color indexed="9"/>
      <name val="Arial"/>
      <family val="2"/>
      <charset val="238"/>
    </font>
    <font>
      <b/>
      <sz val="12"/>
      <color indexed="9"/>
      <name val="Arial"/>
      <family val="2"/>
      <charset val="238"/>
    </font>
    <font>
      <i/>
      <sz val="10"/>
      <name val="Arial"/>
      <family val="2"/>
      <charset val="238"/>
    </font>
    <font>
      <i/>
      <sz val="10"/>
      <color indexed="19"/>
      <name val="Arial"/>
      <family val="2"/>
      <charset val="238"/>
    </font>
    <font>
      <sz val="16"/>
      <name val="Arial"/>
      <family val="2"/>
      <charset val="238"/>
    </font>
    <font>
      <sz val="9"/>
      <name val="Arial"/>
      <family val="2"/>
      <charset val="238"/>
    </font>
    <font>
      <b/>
      <i/>
      <sz val="11"/>
      <name val="Arial"/>
      <family val="2"/>
      <charset val="238"/>
    </font>
    <font>
      <b/>
      <sz val="13"/>
      <name val="Arial"/>
      <family val="2"/>
      <charset val="238"/>
    </font>
    <font>
      <sz val="13"/>
      <name val="Arial"/>
      <family val="2"/>
      <charset val="238"/>
    </font>
    <font>
      <sz val="10"/>
      <name val="Arial CE"/>
      <charset val="238"/>
    </font>
    <font>
      <sz val="11"/>
      <name val="Arial CE"/>
      <charset val="238"/>
    </font>
    <font>
      <vertAlign val="superscript"/>
      <sz val="10"/>
      <name val="Arial CE"/>
      <charset val="238"/>
    </font>
    <font>
      <b/>
      <u/>
      <sz val="14"/>
      <name val="Arial"/>
      <family val="2"/>
      <charset val="238"/>
    </font>
    <font>
      <b/>
      <i/>
      <sz val="12"/>
      <name val="Arial"/>
      <family val="2"/>
      <charset val="238"/>
    </font>
    <font>
      <sz val="11"/>
      <color theme="0"/>
      <name val="Arial"/>
      <family val="2"/>
      <charset val="238"/>
    </font>
    <font>
      <b/>
      <sz val="11.5"/>
      <name val="Arial"/>
      <family val="2"/>
      <charset val="238"/>
    </font>
    <font>
      <sz val="9.5"/>
      <name val="Arial"/>
      <family val="2"/>
      <charset val="238"/>
    </font>
    <font>
      <b/>
      <sz val="10"/>
      <color rgb="FFFF0000"/>
      <name val="Arial"/>
      <family val="2"/>
      <charset val="238"/>
    </font>
    <font>
      <sz val="9"/>
      <color indexed="81"/>
      <name val="Tahoma"/>
      <family val="2"/>
      <charset val="238"/>
    </font>
    <font>
      <b/>
      <sz val="9"/>
      <color indexed="81"/>
      <name val="Tahoma"/>
      <family val="2"/>
      <charset val="238"/>
    </font>
    <font>
      <vertAlign val="superscript"/>
      <sz val="10"/>
      <name val="Arial"/>
      <family val="2"/>
      <charset val="238"/>
    </font>
    <font>
      <sz val="11"/>
      <color rgb="FF92D050"/>
      <name val="Arial"/>
      <family val="2"/>
      <charset val="238"/>
    </font>
    <font>
      <sz val="11"/>
      <color rgb="FF00B050"/>
      <name val="Arial"/>
      <family val="2"/>
      <charset val="238"/>
    </font>
    <font>
      <sz val="11"/>
      <name val="Calibri"/>
      <family val="2"/>
      <charset val="238"/>
      <scheme val="minor"/>
    </font>
    <font>
      <b/>
      <sz val="11"/>
      <name val="Calibri"/>
      <family val="2"/>
      <charset val="238"/>
      <scheme val="minor"/>
    </font>
    <font>
      <b/>
      <u/>
      <sz val="12"/>
      <name val="Arial"/>
      <family val="2"/>
      <charset val="23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ECFF"/>
        <bgColor indexed="64"/>
      </patternFill>
    </fill>
  </fills>
  <borders count="70">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s>
  <cellStyleXfs count="5">
    <xf numFmtId="0" fontId="0" fillId="0" borderId="0"/>
    <xf numFmtId="43" fontId="2" fillId="0" borderId="0" applyFont="0" applyFill="0" applyBorder="0" applyAlignment="0" applyProtection="0"/>
    <xf numFmtId="0" fontId="11" fillId="0" borderId="0"/>
    <xf numFmtId="0" fontId="2" fillId="0" borderId="0"/>
    <xf numFmtId="0" fontId="1" fillId="0" borderId="0"/>
  </cellStyleXfs>
  <cellXfs count="662">
    <xf numFmtId="0" fontId="0" fillId="0" borderId="0" xfId="0"/>
    <xf numFmtId="0" fontId="7" fillId="0" borderId="0" xfId="0" applyFont="1"/>
    <xf numFmtId="0" fontId="15" fillId="0" borderId="0" xfId="0" applyFont="1"/>
    <xf numFmtId="3" fontId="4" fillId="0" borderId="4" xfId="0" applyNumberFormat="1" applyFont="1" applyFill="1" applyBorder="1" applyAlignment="1">
      <alignment horizontal="right"/>
    </xf>
    <xf numFmtId="167" fontId="0" fillId="0" borderId="0" xfId="0" applyNumberFormat="1" applyAlignment="1">
      <alignment horizontal="center"/>
    </xf>
    <xf numFmtId="0" fontId="13" fillId="0" borderId="8" xfId="0" applyFont="1" applyBorder="1"/>
    <xf numFmtId="0" fontId="13" fillId="0" borderId="9" xfId="0" applyFont="1" applyBorder="1"/>
    <xf numFmtId="0" fontId="13" fillId="0" borderId="0" xfId="0" applyFont="1"/>
    <xf numFmtId="0" fontId="13" fillId="2" borderId="10" xfId="0" applyFont="1" applyFill="1" applyBorder="1"/>
    <xf numFmtId="0" fontId="13" fillId="2" borderId="11" xfId="0" applyFont="1" applyFill="1" applyBorder="1"/>
    <xf numFmtId="0" fontId="19" fillId="0" borderId="10" xfId="0" applyFont="1" applyBorder="1"/>
    <xf numFmtId="0" fontId="19" fillId="0" borderId="11" xfId="0" applyFont="1" applyBorder="1"/>
    <xf numFmtId="0" fontId="19" fillId="0" borderId="0" xfId="0" applyFont="1"/>
    <xf numFmtId="0" fontId="13" fillId="0" borderId="10" xfId="0" applyFont="1" applyBorder="1"/>
    <xf numFmtId="0" fontId="13" fillId="0" borderId="11" xfId="0" applyFont="1" applyBorder="1"/>
    <xf numFmtId="0" fontId="20" fillId="0" borderId="10" xfId="0" applyFont="1" applyBorder="1"/>
    <xf numFmtId="0" fontId="20" fillId="0" borderId="11" xfId="0" applyFont="1" applyBorder="1"/>
    <xf numFmtId="0" fontId="20" fillId="0" borderId="0" xfId="0" applyFont="1"/>
    <xf numFmtId="0" fontId="13" fillId="0" borderId="0" xfId="0" applyFont="1" applyFill="1" applyBorder="1"/>
    <xf numFmtId="167" fontId="0" fillId="0" borderId="10" xfId="0" applyNumberFormat="1" applyBorder="1" applyAlignment="1">
      <alignment horizontal="center"/>
    </xf>
    <xf numFmtId="167" fontId="0" fillId="0" borderId="11" xfId="0" applyNumberFormat="1" applyBorder="1" applyAlignment="1">
      <alignment horizontal="center"/>
    </xf>
    <xf numFmtId="0" fontId="13" fillId="2" borderId="0" xfId="0" applyFont="1" applyFill="1"/>
    <xf numFmtId="3" fontId="4" fillId="0" borderId="14" xfId="0" applyNumberFormat="1" applyFont="1" applyFill="1" applyBorder="1" applyAlignment="1">
      <alignment horizontal="right" vertical="center"/>
    </xf>
    <xf numFmtId="0" fontId="7" fillId="0" borderId="0" xfId="0" applyFont="1" applyFill="1"/>
    <xf numFmtId="0" fontId="0" fillId="0" borderId="0" xfId="0" applyFill="1"/>
    <xf numFmtId="3" fontId="4" fillId="0" borderId="2" xfId="0" applyNumberFormat="1" applyFont="1" applyFill="1" applyBorder="1" applyAlignment="1">
      <alignment horizontal="right" vertical="center"/>
    </xf>
    <xf numFmtId="0" fontId="4" fillId="0" borderId="0" xfId="0" applyFont="1" applyFill="1"/>
    <xf numFmtId="3" fontId="4" fillId="0" borderId="0" xfId="0" applyNumberFormat="1" applyFont="1" applyFill="1"/>
    <xf numFmtId="1" fontId="0" fillId="0" borderId="0" xfId="0" applyNumberFormat="1" applyFill="1" applyAlignment="1">
      <alignment horizontal="center"/>
    </xf>
    <xf numFmtId="164" fontId="0" fillId="0" borderId="0" xfId="0" applyNumberFormat="1" applyFill="1"/>
    <xf numFmtId="3" fontId="0" fillId="0" borderId="0" xfId="0" applyNumberFormat="1" applyFill="1"/>
    <xf numFmtId="166" fontId="13" fillId="0" borderId="15" xfId="0" applyNumberFormat="1" applyFont="1" applyBorder="1" applyAlignment="1">
      <alignment horizontal="center"/>
    </xf>
    <xf numFmtId="166" fontId="13" fillId="0" borderId="16" xfId="0" applyNumberFormat="1" applyFont="1" applyBorder="1" applyAlignment="1">
      <alignment horizontal="center"/>
    </xf>
    <xf numFmtId="166" fontId="13" fillId="0" borderId="17" xfId="0" applyNumberFormat="1" applyFont="1" applyBorder="1" applyAlignment="1">
      <alignment horizontal="center"/>
    </xf>
    <xf numFmtId="166" fontId="13" fillId="2" borderId="18" xfId="0" applyNumberFormat="1" applyFont="1" applyFill="1" applyBorder="1" applyAlignment="1">
      <alignment horizontal="center"/>
    </xf>
    <xf numFmtId="166" fontId="13" fillId="2" borderId="2" xfId="0" applyNumberFormat="1" applyFont="1" applyFill="1" applyBorder="1" applyAlignment="1">
      <alignment horizontal="center"/>
    </xf>
    <xf numFmtId="166" fontId="13" fillId="2" borderId="19" xfId="0" applyNumberFormat="1" applyFont="1" applyFill="1" applyBorder="1" applyAlignment="1">
      <alignment horizontal="center"/>
    </xf>
    <xf numFmtId="166" fontId="19" fillId="0" borderId="18" xfId="0" applyNumberFormat="1" applyFont="1" applyBorder="1" applyAlignment="1">
      <alignment horizontal="center"/>
    </xf>
    <xf numFmtId="166" fontId="19" fillId="0" borderId="2" xfId="0" applyNumberFormat="1" applyFont="1" applyBorder="1" applyAlignment="1">
      <alignment horizontal="center"/>
    </xf>
    <xf numFmtId="166" fontId="19" fillId="0" borderId="19" xfId="0" applyNumberFormat="1" applyFont="1" applyBorder="1" applyAlignment="1">
      <alignment horizontal="center"/>
    </xf>
    <xf numFmtId="166" fontId="20" fillId="0" borderId="18" xfId="0" applyNumberFormat="1" applyFont="1" applyBorder="1" applyAlignment="1">
      <alignment horizontal="center"/>
    </xf>
    <xf numFmtId="166" fontId="20" fillId="0" borderId="2" xfId="0" applyNumberFormat="1" applyFont="1" applyBorder="1" applyAlignment="1">
      <alignment horizontal="center"/>
    </xf>
    <xf numFmtId="166" fontId="20" fillId="0" borderId="19" xfId="0" applyNumberFormat="1" applyFont="1" applyBorder="1" applyAlignment="1">
      <alignment horizontal="center"/>
    </xf>
    <xf numFmtId="166" fontId="13" fillId="0" borderId="18" xfId="0" applyNumberFormat="1" applyFont="1" applyBorder="1" applyAlignment="1">
      <alignment horizontal="center"/>
    </xf>
    <xf numFmtId="166" fontId="13" fillId="0" borderId="2" xfId="0" applyNumberFormat="1" applyFont="1" applyBorder="1" applyAlignment="1">
      <alignment horizontal="center"/>
    </xf>
    <xf numFmtId="166" fontId="13" fillId="0" borderId="19" xfId="0" applyNumberFormat="1" applyFont="1" applyBorder="1" applyAlignment="1">
      <alignment horizontal="center"/>
    </xf>
    <xf numFmtId="0" fontId="0" fillId="0" borderId="0" xfId="0" applyFill="1" applyAlignment="1">
      <alignment horizontal="right"/>
    </xf>
    <xf numFmtId="0" fontId="0" fillId="0" borderId="14" xfId="0" applyFill="1" applyBorder="1" applyAlignment="1">
      <alignment horizontal="center" vertical="center" wrapText="1"/>
    </xf>
    <xf numFmtId="3" fontId="6" fillId="0" borderId="24" xfId="0" applyNumberFormat="1" applyFont="1" applyFill="1" applyBorder="1"/>
    <xf numFmtId="1" fontId="6" fillId="0" borderId="20" xfId="0" applyNumberFormat="1" applyFont="1" applyFill="1" applyBorder="1" applyAlignment="1">
      <alignment horizontal="left" vertical="center"/>
    </xf>
    <xf numFmtId="0" fontId="10" fillId="0" borderId="0" xfId="0" applyFont="1" applyFill="1" applyAlignment="1">
      <alignment horizontal="left"/>
    </xf>
    <xf numFmtId="0" fontId="21" fillId="0" borderId="0" xfId="0" applyFont="1" applyFill="1" applyAlignment="1">
      <alignment horizontal="left"/>
    </xf>
    <xf numFmtId="0" fontId="0" fillId="0" borderId="0" xfId="0"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168" fontId="4" fillId="0" borderId="28"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3" fontId="4" fillId="0" borderId="14" xfId="0" applyNumberFormat="1" applyFont="1" applyFill="1" applyBorder="1" applyAlignment="1">
      <alignment vertical="center"/>
    </xf>
    <xf numFmtId="0" fontId="4" fillId="0" borderId="0" xfId="0" applyFont="1" applyFill="1" applyAlignment="1">
      <alignment vertical="center"/>
    </xf>
    <xf numFmtId="168" fontId="4" fillId="0" borderId="2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3" fontId="4" fillId="0" borderId="2" xfId="0" applyNumberFormat="1" applyFont="1" applyFill="1" applyBorder="1" applyAlignment="1">
      <alignment vertical="center"/>
    </xf>
    <xf numFmtId="168" fontId="4" fillId="0" borderId="30" xfId="0" applyNumberFormat="1" applyFont="1" applyFill="1" applyBorder="1" applyAlignment="1">
      <alignment horizontal="center"/>
    </xf>
    <xf numFmtId="0" fontId="4" fillId="0" borderId="31" xfId="0" applyFont="1" applyFill="1" applyBorder="1" applyAlignment="1">
      <alignment horizontal="center"/>
    </xf>
    <xf numFmtId="0" fontId="4" fillId="0" borderId="31" xfId="0" applyFont="1" applyFill="1" applyBorder="1"/>
    <xf numFmtId="0" fontId="23" fillId="0" borderId="0" xfId="0" applyFont="1" applyFill="1"/>
    <xf numFmtId="168" fontId="4" fillId="0" borderId="23"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xf numFmtId="1" fontId="4" fillId="0" borderId="23" xfId="0" applyNumberFormat="1" applyFont="1" applyFill="1" applyBorder="1" applyAlignment="1">
      <alignment horizontal="center"/>
    </xf>
    <xf numFmtId="0" fontId="4" fillId="0" borderId="23" xfId="0" applyFont="1" applyFill="1" applyBorder="1" applyAlignment="1">
      <alignment horizontal="center"/>
    </xf>
    <xf numFmtId="0" fontId="4" fillId="0" borderId="23" xfId="0" applyFont="1" applyFill="1" applyBorder="1" applyAlignment="1">
      <alignment horizontal="center" vertical="center"/>
    </xf>
    <xf numFmtId="0" fontId="4" fillId="0" borderId="31" xfId="0" applyFont="1" applyFill="1" applyBorder="1" applyAlignment="1">
      <alignment vertical="center" wrapText="1"/>
    </xf>
    <xf numFmtId="1" fontId="4" fillId="0" borderId="23" xfId="0" applyNumberFormat="1" applyFont="1" applyFill="1" applyBorder="1" applyAlignment="1">
      <alignment horizontal="center" vertical="center"/>
    </xf>
    <xf numFmtId="0" fontId="7" fillId="0" borderId="1" xfId="0" applyFont="1" applyFill="1" applyBorder="1"/>
    <xf numFmtId="3" fontId="7" fillId="0" borderId="1" xfId="0" applyNumberFormat="1" applyFont="1" applyFill="1" applyBorder="1"/>
    <xf numFmtId="0" fontId="8" fillId="0" borderId="0" xfId="0" applyFont="1" applyFill="1"/>
    <xf numFmtId="3" fontId="8" fillId="0" borderId="0" xfId="0" applyNumberFormat="1" applyFont="1" applyFill="1"/>
    <xf numFmtId="0" fontId="10" fillId="0" borderId="0" xfId="0" applyFont="1" applyFill="1" applyAlignment="1">
      <alignment horizontal="center"/>
    </xf>
    <xf numFmtId="0" fontId="8" fillId="0" borderId="0" xfId="0" applyFont="1" applyFill="1" applyAlignment="1">
      <alignment horizontal="left"/>
    </xf>
    <xf numFmtId="0" fontId="18" fillId="0" borderId="0" xfId="0" applyFont="1" applyFill="1" applyAlignment="1">
      <alignment horizontal="center"/>
    </xf>
    <xf numFmtId="0" fontId="11" fillId="0" borderId="0" xfId="0" applyFont="1" applyFill="1"/>
    <xf numFmtId="0" fontId="11" fillId="0" borderId="0" xfId="0" applyFont="1" applyFill="1" applyAlignment="1">
      <alignment horizontal="center"/>
    </xf>
    <xf numFmtId="0" fontId="14" fillId="0" borderId="0" xfId="0" applyFont="1" applyFill="1" applyAlignment="1">
      <alignment horizontal="center"/>
    </xf>
    <xf numFmtId="0" fontId="4" fillId="0" borderId="42" xfId="0" applyFont="1" applyFill="1" applyBorder="1"/>
    <xf numFmtId="0" fontId="9" fillId="0" borderId="43" xfId="0" applyFont="1" applyFill="1" applyBorder="1" applyAlignment="1">
      <alignment horizontal="center"/>
    </xf>
    <xf numFmtId="0" fontId="4" fillId="0" borderId="44" xfId="0" applyFont="1" applyFill="1" applyBorder="1"/>
    <xf numFmtId="0" fontId="9" fillId="0" borderId="45" xfId="0" applyFont="1" applyFill="1" applyBorder="1" applyAlignment="1">
      <alignment horizontal="center"/>
    </xf>
    <xf numFmtId="0" fontId="26" fillId="0" borderId="0" xfId="0" applyFont="1" applyFill="1" applyBorder="1" applyAlignment="1" applyProtection="1">
      <alignment shrinkToFit="1"/>
    </xf>
    <xf numFmtId="0" fontId="26" fillId="0" borderId="0" xfId="0" applyFont="1" applyFill="1" applyBorder="1" applyAlignment="1" applyProtection="1">
      <alignment wrapText="1" shrinkToFit="1"/>
    </xf>
    <xf numFmtId="0" fontId="26" fillId="0" borderId="0" xfId="0" applyFont="1" applyFill="1" applyBorder="1" applyAlignment="1" applyProtection="1">
      <alignment wrapText="1"/>
    </xf>
    <xf numFmtId="0" fontId="27" fillId="0" borderId="0" xfId="0" applyFont="1" applyFill="1" applyBorder="1" applyAlignment="1" applyProtection="1">
      <alignment wrapText="1"/>
    </xf>
    <xf numFmtId="0" fontId="26" fillId="0" borderId="2" xfId="0" applyFont="1" applyFill="1" applyBorder="1" applyAlignment="1" applyProtection="1">
      <alignment wrapText="1"/>
    </xf>
    <xf numFmtId="0" fontId="26" fillId="0" borderId="46" xfId="0" applyFont="1" applyFill="1" applyBorder="1" applyAlignment="1" applyProtection="1">
      <alignment shrinkToFit="1"/>
    </xf>
    <xf numFmtId="0" fontId="26" fillId="0" borderId="2" xfId="0" applyFont="1" applyFill="1" applyBorder="1" applyAlignment="1" applyProtection="1">
      <alignment shrinkToFit="1"/>
    </xf>
    <xf numFmtId="1" fontId="3" fillId="0" borderId="0" xfId="0" applyNumberFormat="1" applyFont="1" applyFill="1" applyAlignment="1">
      <alignment horizontal="left"/>
    </xf>
    <xf numFmtId="10" fontId="0" fillId="0" borderId="0" xfId="0" applyNumberFormat="1" applyFill="1" applyAlignment="1">
      <alignment horizontal="right"/>
    </xf>
    <xf numFmtId="0" fontId="13" fillId="0" borderId="34" xfId="0" applyFont="1" applyFill="1" applyBorder="1" applyAlignment="1">
      <alignment horizontal="left" vertical="center"/>
    </xf>
    <xf numFmtId="0" fontId="0" fillId="0" borderId="14" xfId="0" applyFill="1" applyBorder="1" applyAlignment="1">
      <alignment horizontal="left" vertical="center"/>
    </xf>
    <xf numFmtId="164" fontId="0" fillId="0" borderId="46" xfId="0" applyNumberFormat="1" applyFill="1" applyBorder="1" applyAlignment="1">
      <alignment wrapText="1"/>
    </xf>
    <xf numFmtId="1" fontId="0" fillId="0" borderId="46" xfId="0" applyNumberFormat="1" applyFill="1" applyBorder="1" applyAlignment="1">
      <alignment horizontal="center"/>
    </xf>
    <xf numFmtId="164" fontId="0" fillId="0" borderId="46" xfId="0" applyNumberFormat="1" applyFill="1" applyBorder="1"/>
    <xf numFmtId="10" fontId="0" fillId="0" borderId="0" xfId="0" applyNumberFormat="1" applyFill="1" applyBorder="1" applyAlignment="1">
      <alignment horizontal="right"/>
    </xf>
    <xf numFmtId="0" fontId="0" fillId="0" borderId="34" xfId="0" applyFill="1" applyBorder="1" applyAlignment="1">
      <alignment horizontal="left" vertical="center"/>
    </xf>
    <xf numFmtId="1" fontId="4" fillId="3" borderId="0" xfId="0" applyNumberFormat="1" applyFont="1" applyFill="1" applyAlignment="1">
      <alignment horizontal="left"/>
    </xf>
    <xf numFmtId="1" fontId="5" fillId="3" borderId="0" xfId="0" applyNumberFormat="1" applyFont="1" applyFill="1" applyAlignment="1">
      <alignment horizontal="left"/>
    </xf>
    <xf numFmtId="0" fontId="15" fillId="3" borderId="0" xfId="0" applyFont="1" applyFill="1"/>
    <xf numFmtId="0" fontId="4" fillId="3" borderId="2" xfId="0" applyFont="1" applyFill="1" applyBorder="1" applyAlignment="1">
      <alignment horizontal="center" vertical="center"/>
    </xf>
    <xf numFmtId="0" fontId="4" fillId="3" borderId="0" xfId="0" applyFont="1" applyFill="1" applyAlignment="1">
      <alignment vertical="center"/>
    </xf>
    <xf numFmtId="0" fontId="6" fillId="3" borderId="0" xfId="0" applyFont="1" applyFill="1"/>
    <xf numFmtId="1" fontId="4" fillId="3" borderId="0" xfId="0" applyNumberFormat="1" applyFont="1" applyFill="1" applyAlignment="1">
      <alignment horizontal="center"/>
    </xf>
    <xf numFmtId="0" fontId="4" fillId="3" borderId="0" xfId="0" applyFont="1" applyFill="1"/>
    <xf numFmtId="3" fontId="4" fillId="3" borderId="0" xfId="0" applyNumberFormat="1" applyFont="1" applyFill="1"/>
    <xf numFmtId="10" fontId="4" fillId="3" borderId="0" xfId="0" applyNumberFormat="1" applyFont="1" applyFill="1"/>
    <xf numFmtId="0" fontId="7" fillId="3" borderId="0" xfId="0" applyFont="1" applyFill="1"/>
    <xf numFmtId="1" fontId="4" fillId="3" borderId="0" xfId="0" applyNumberFormat="1" applyFont="1" applyFill="1" applyBorder="1" applyAlignment="1">
      <alignment wrapText="1"/>
    </xf>
    <xf numFmtId="1" fontId="7" fillId="3" borderId="0" xfId="0" applyNumberFormat="1" applyFont="1" applyFill="1" applyBorder="1" applyAlignment="1">
      <alignment horizontal="left"/>
    </xf>
    <xf numFmtId="165" fontId="7" fillId="3" borderId="0" xfId="0" applyNumberFormat="1" applyFont="1" applyFill="1" applyBorder="1" applyAlignment="1">
      <alignment horizontal="right"/>
    </xf>
    <xf numFmtId="0" fontId="7" fillId="3" borderId="0" xfId="0"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4" fillId="3" borderId="23" xfId="0" applyFont="1" applyFill="1" applyBorder="1" applyAlignment="1">
      <alignment horizontal="center" vertical="center"/>
    </xf>
    <xf numFmtId="0" fontId="4" fillId="3" borderId="2" xfId="0" applyFont="1" applyFill="1" applyBorder="1" applyAlignment="1">
      <alignment vertical="center" wrapText="1"/>
    </xf>
    <xf numFmtId="0" fontId="14" fillId="0" borderId="21" xfId="0" applyFont="1" applyFill="1" applyBorder="1" applyAlignment="1">
      <alignment horizontal="center" vertical="center" wrapText="1"/>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shrinkToFit="1"/>
    </xf>
    <xf numFmtId="4" fontId="0" fillId="0" borderId="0" xfId="0" applyNumberFormat="1" applyFill="1"/>
    <xf numFmtId="4" fontId="0" fillId="0" borderId="0" xfId="0" applyNumberFormat="1" applyFill="1" applyAlignment="1">
      <alignment horizontal="right"/>
    </xf>
    <xf numFmtId="4" fontId="4" fillId="0" borderId="22" xfId="0" applyNumberFormat="1" applyFont="1" applyFill="1" applyBorder="1" applyAlignment="1">
      <alignment vertical="center"/>
    </xf>
    <xf numFmtId="4" fontId="4" fillId="0" borderId="0" xfId="0" applyNumberFormat="1" applyFont="1" applyFill="1" applyBorder="1" applyAlignment="1">
      <alignment vertical="center"/>
    </xf>
    <xf numFmtId="4" fontId="4" fillId="0" borderId="33" xfId="0" applyNumberFormat="1" applyFont="1" applyFill="1" applyBorder="1" applyAlignment="1">
      <alignment vertical="center"/>
    </xf>
    <xf numFmtId="4" fontId="6" fillId="0" borderId="1" xfId="0" applyNumberFormat="1" applyFont="1" applyFill="1" applyBorder="1" applyAlignment="1">
      <alignment vertical="center"/>
    </xf>
    <xf numFmtId="4" fontId="4" fillId="0" borderId="36" xfId="0" applyNumberFormat="1" applyFont="1" applyFill="1" applyBorder="1" applyAlignment="1">
      <alignment vertical="center"/>
    </xf>
    <xf numFmtId="1" fontId="13" fillId="0" borderId="14" xfId="0" applyNumberFormat="1" applyFont="1" applyFill="1" applyBorder="1" applyAlignment="1">
      <alignment horizontal="center"/>
    </xf>
    <xf numFmtId="164" fontId="13" fillId="0" borderId="14" xfId="0" applyNumberFormat="1" applyFont="1" applyFill="1" applyBorder="1"/>
    <xf numFmtId="164" fontId="13" fillId="0" borderId="34" xfId="0" applyNumberFormat="1" applyFont="1" applyFill="1" applyBorder="1"/>
    <xf numFmtId="0" fontId="13" fillId="0" borderId="14" xfId="0" applyFont="1" applyFill="1" applyBorder="1"/>
    <xf numFmtId="0" fontId="6" fillId="0" borderId="34" xfId="0" applyFont="1" applyFill="1" applyBorder="1" applyAlignment="1">
      <alignment horizontal="left" vertical="center"/>
    </xf>
    <xf numFmtId="0" fontId="6" fillId="0" borderId="14" xfId="0"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0" xfId="0" applyFont="1" applyFill="1" applyBorder="1"/>
    <xf numFmtId="0" fontId="6" fillId="0" borderId="48" xfId="0" applyFont="1" applyFill="1" applyBorder="1"/>
    <xf numFmtId="1" fontId="6" fillId="0" borderId="31" xfId="0" applyNumberFormat="1" applyFont="1" applyFill="1" applyBorder="1" applyAlignment="1">
      <alignment horizontal="center"/>
    </xf>
    <xf numFmtId="164" fontId="6" fillId="0" borderId="31" xfId="0" applyNumberFormat="1" applyFont="1" applyFill="1" applyBorder="1"/>
    <xf numFmtId="0" fontId="6" fillId="0" borderId="31" xfId="0" applyFont="1" applyFill="1" applyBorder="1"/>
    <xf numFmtId="0" fontId="2" fillId="0" borderId="0" xfId="0" applyFont="1" applyAlignment="1"/>
    <xf numFmtId="0" fontId="4" fillId="4" borderId="0" xfId="0" applyFont="1" applyFill="1"/>
    <xf numFmtId="0" fontId="0" fillId="0" borderId="0" xfId="0" applyFill="1" applyAlignment="1">
      <alignment horizontal="right"/>
    </xf>
    <xf numFmtId="1" fontId="2" fillId="0" borderId="23" xfId="0" applyNumberFormat="1" applyFont="1" applyFill="1" applyBorder="1" applyAlignment="1">
      <alignment horizontal="center"/>
    </xf>
    <xf numFmtId="1" fontId="2" fillId="0" borderId="2" xfId="0" applyNumberFormat="1" applyFont="1" applyFill="1" applyBorder="1" applyAlignment="1">
      <alignment horizontal="center"/>
    </xf>
    <xf numFmtId="164" fontId="2" fillId="0" borderId="2" xfId="0" applyNumberFormat="1" applyFont="1" applyFill="1" applyBorder="1"/>
    <xf numFmtId="3" fontId="4" fillId="0" borderId="2" xfId="0" applyNumberFormat="1" applyFont="1" applyFill="1" applyBorder="1"/>
    <xf numFmtId="4" fontId="4" fillId="0" borderId="22" xfId="0" applyNumberFormat="1" applyFont="1" applyFill="1" applyBorder="1"/>
    <xf numFmtId="0" fontId="2" fillId="0" borderId="0" xfId="0" applyFont="1" applyFill="1" applyBorder="1"/>
    <xf numFmtId="0" fontId="2" fillId="0" borderId="2" xfId="0" applyFont="1" applyFill="1" applyBorder="1"/>
    <xf numFmtId="0" fontId="23" fillId="3" borderId="0" xfId="0" applyFont="1" applyFill="1"/>
    <xf numFmtId="0" fontId="2" fillId="0" borderId="0" xfId="0" applyFont="1" applyFill="1"/>
    <xf numFmtId="1" fontId="4" fillId="0" borderId="0" xfId="0" applyNumberFormat="1" applyFont="1" applyFill="1" applyAlignment="1">
      <alignment horizontal="center"/>
    </xf>
    <xf numFmtId="10" fontId="4" fillId="0" borderId="0" xfId="0" applyNumberFormat="1" applyFont="1" applyFill="1"/>
    <xf numFmtId="3" fontId="4" fillId="0" borderId="31" xfId="0" applyNumberFormat="1" applyFont="1" applyFill="1" applyBorder="1" applyAlignment="1">
      <alignment vertical="center"/>
    </xf>
    <xf numFmtId="3" fontId="4" fillId="0" borderId="2" xfId="0" applyNumberFormat="1" applyFont="1" applyFill="1" applyBorder="1" applyAlignment="1"/>
    <xf numFmtId="4" fontId="4" fillId="3" borderId="22" xfId="0" applyNumberFormat="1" applyFont="1" applyFill="1" applyBorder="1" applyAlignment="1">
      <alignment vertical="center"/>
    </xf>
    <xf numFmtId="3" fontId="4" fillId="3" borderId="2" xfId="0" applyNumberFormat="1" applyFont="1" applyFill="1" applyBorder="1" applyAlignment="1">
      <alignment horizontal="right" vertical="center"/>
    </xf>
    <xf numFmtId="0" fontId="2" fillId="0" borderId="2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vertical="center" wrapText="1"/>
    </xf>
    <xf numFmtId="0" fontId="4" fillId="0" borderId="22" xfId="0" applyNumberFormat="1" applyFont="1" applyFill="1" applyBorder="1" applyAlignment="1">
      <alignment vertical="center"/>
    </xf>
    <xf numFmtId="0" fontId="2" fillId="0" borderId="0" xfId="0" applyNumberFormat="1" applyFont="1" applyFill="1" applyBorder="1" applyAlignment="1">
      <alignment vertical="center"/>
    </xf>
    <xf numFmtId="169" fontId="0" fillId="0" borderId="0" xfId="0" applyNumberFormat="1" applyFill="1" applyAlignment="1">
      <alignment horizontal="right"/>
    </xf>
    <xf numFmtId="1" fontId="4" fillId="0" borderId="0" xfId="0" applyNumberFormat="1" applyFont="1" applyFill="1" applyAlignment="1">
      <alignment horizontal="left"/>
    </xf>
    <xf numFmtId="1" fontId="5" fillId="0" borderId="0" xfId="0" applyNumberFormat="1" applyFont="1" applyFill="1" applyAlignment="1">
      <alignment horizontal="left"/>
    </xf>
    <xf numFmtId="3" fontId="4" fillId="0" borderId="22" xfId="0" applyNumberFormat="1" applyFont="1" applyFill="1" applyBorder="1"/>
    <xf numFmtId="1" fontId="2" fillId="0" borderId="23"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164" fontId="2" fillId="0" borderId="2" xfId="0" applyNumberFormat="1" applyFont="1" applyFill="1" applyBorder="1" applyAlignment="1">
      <alignment vertical="center"/>
    </xf>
    <xf numFmtId="0" fontId="2" fillId="0" borderId="2" xfId="0" applyFont="1" applyFill="1" applyBorder="1" applyAlignment="1">
      <alignment vertical="center"/>
    </xf>
    <xf numFmtId="3" fontId="4" fillId="0" borderId="22" xfId="0" applyNumberFormat="1" applyFont="1" applyFill="1" applyBorder="1" applyAlignment="1">
      <alignment vertical="center"/>
    </xf>
    <xf numFmtId="0" fontId="2" fillId="0" borderId="0" xfId="0" applyFont="1" applyFill="1" applyBorder="1" applyAlignment="1">
      <alignment vertical="center"/>
    </xf>
    <xf numFmtId="1" fontId="2" fillId="0" borderId="30" xfId="0" applyNumberFormat="1" applyFont="1" applyFill="1" applyBorder="1" applyAlignment="1">
      <alignment horizontal="center"/>
    </xf>
    <xf numFmtId="1" fontId="2" fillId="0" borderId="31" xfId="0" applyNumberFormat="1" applyFont="1" applyFill="1" applyBorder="1" applyAlignment="1">
      <alignment horizontal="center"/>
    </xf>
    <xf numFmtId="164" fontId="2" fillId="0" borderId="31" xfId="0" applyNumberFormat="1" applyFont="1" applyFill="1" applyBorder="1"/>
    <xf numFmtId="0" fontId="2" fillId="0" borderId="31" xfId="0" applyFont="1" applyFill="1" applyBorder="1"/>
    <xf numFmtId="3" fontId="4" fillId="0" borderId="24" xfId="0" applyNumberFormat="1" applyFont="1" applyFill="1" applyBorder="1"/>
    <xf numFmtId="3" fontId="2" fillId="0" borderId="0" xfId="0" applyNumberFormat="1" applyFont="1" applyFill="1" applyBorder="1"/>
    <xf numFmtId="1" fontId="2" fillId="0" borderId="47" xfId="0" applyNumberFormat="1" applyFont="1" applyFill="1" applyBorder="1" applyAlignment="1">
      <alignment horizontal="center"/>
    </xf>
    <xf numFmtId="3" fontId="4" fillId="0" borderId="29" xfId="0" applyNumberFormat="1" applyFont="1" applyFill="1" applyBorder="1"/>
    <xf numFmtId="1" fontId="2" fillId="0" borderId="48" xfId="0" applyNumberFormat="1" applyFont="1" applyFill="1" applyBorder="1" applyAlignment="1">
      <alignment horizontal="center"/>
    </xf>
    <xf numFmtId="164" fontId="2" fillId="0" borderId="2" xfId="0" applyNumberFormat="1" applyFont="1" applyFill="1" applyBorder="1" applyAlignment="1">
      <alignment shrinkToFit="1"/>
    </xf>
    <xf numFmtId="3" fontId="4" fillId="0" borderId="0" xfId="0" applyNumberFormat="1" applyFont="1" applyFill="1" applyBorder="1"/>
    <xf numFmtId="166" fontId="2" fillId="0" borderId="0" xfId="0" applyNumberFormat="1" applyFont="1" applyFill="1" applyBorder="1" applyAlignment="1" applyProtection="1">
      <alignment horizontal="left" wrapText="1"/>
      <protection hidden="1"/>
    </xf>
    <xf numFmtId="166" fontId="2" fillId="0" borderId="0" xfId="0" applyNumberFormat="1" applyFont="1" applyFill="1" applyBorder="1" applyAlignment="1" applyProtection="1">
      <alignment horizontal="left" vertical="center" wrapText="1"/>
      <protection hidden="1"/>
    </xf>
    <xf numFmtId="166" fontId="2" fillId="0" borderId="46" xfId="0" applyNumberFormat="1" applyFont="1" applyFill="1" applyBorder="1" applyAlignment="1" applyProtection="1">
      <alignment horizontal="left" vertical="center" wrapText="1"/>
      <protection hidden="1"/>
    </xf>
    <xf numFmtId="1" fontId="2" fillId="0" borderId="46" xfId="0" applyNumberFormat="1" applyFont="1" applyFill="1" applyBorder="1" applyAlignment="1">
      <alignment horizontal="center" vertical="center"/>
    </xf>
    <xf numFmtId="164" fontId="2" fillId="0" borderId="46" xfId="0" applyNumberFormat="1" applyFont="1" applyFill="1" applyBorder="1" applyAlignment="1">
      <alignment vertical="center"/>
    </xf>
    <xf numFmtId="0" fontId="2" fillId="0" borderId="46" xfId="0" applyFont="1" applyFill="1" applyBorder="1" applyAlignment="1">
      <alignment vertical="center"/>
    </xf>
    <xf numFmtId="3" fontId="4" fillId="0" borderId="46" xfId="0" applyNumberFormat="1" applyFont="1" applyFill="1" applyBorder="1"/>
    <xf numFmtId="166" fontId="2" fillId="0" borderId="0" xfId="0" applyNumberFormat="1" applyFont="1" applyFill="1" applyBorder="1" applyAlignment="1" applyProtection="1">
      <alignment horizontal="left" wrapText="1"/>
      <protection locked="0"/>
    </xf>
    <xf numFmtId="166" fontId="2" fillId="0" borderId="0" xfId="0" applyNumberFormat="1" applyFont="1" applyFill="1" applyBorder="1" applyAlignment="1" applyProtection="1">
      <alignment horizontal="left" shrinkToFit="1"/>
      <protection hidden="1"/>
    </xf>
    <xf numFmtId="166" fontId="2" fillId="0" borderId="2" xfId="0" applyNumberFormat="1" applyFont="1" applyFill="1" applyBorder="1" applyAlignment="1" applyProtection="1">
      <alignment horizontal="left" shrinkToFit="1"/>
      <protection hidden="1"/>
    </xf>
    <xf numFmtId="166" fontId="2" fillId="0" borderId="31" xfId="0" applyNumberFormat="1" applyFont="1" applyFill="1" applyBorder="1" applyAlignment="1" applyProtection="1">
      <alignment horizontal="left" shrinkToFit="1"/>
      <protection hidden="1"/>
    </xf>
    <xf numFmtId="164" fontId="2" fillId="0" borderId="49" xfId="0" applyNumberFormat="1" applyFont="1" applyFill="1" applyBorder="1"/>
    <xf numFmtId="0" fontId="2" fillId="0" borderId="2" xfId="2" applyFont="1" applyFill="1" applyBorder="1" applyAlignment="1" applyProtection="1">
      <alignment wrapText="1"/>
      <protection hidden="1"/>
    </xf>
    <xf numFmtId="164" fontId="2" fillId="0" borderId="31" xfId="0" applyNumberFormat="1" applyFont="1" applyFill="1" applyBorder="1" applyAlignment="1">
      <alignment wrapText="1"/>
    </xf>
    <xf numFmtId="3" fontId="4" fillId="3" borderId="2" xfId="0" applyNumberFormat="1" applyFont="1" applyFill="1" applyBorder="1" applyAlignment="1"/>
    <xf numFmtId="4" fontId="4" fillId="0" borderId="24" xfId="0" applyNumberFormat="1" applyFont="1" applyFill="1" applyBorder="1" applyAlignment="1">
      <alignment vertical="center"/>
    </xf>
    <xf numFmtId="1" fontId="2" fillId="0" borderId="0" xfId="0" applyNumberFormat="1" applyFont="1" applyFill="1" applyBorder="1" applyAlignment="1">
      <alignment horizontal="center"/>
    </xf>
    <xf numFmtId="164" fontId="2" fillId="0" borderId="0" xfId="0" applyNumberFormat="1" applyFont="1" applyFill="1" applyBorder="1"/>
    <xf numFmtId="3" fontId="6" fillId="0" borderId="33" xfId="0" applyNumberFormat="1" applyFont="1" applyFill="1" applyBorder="1"/>
    <xf numFmtId="166" fontId="2" fillId="0" borderId="46" xfId="0" applyNumberFormat="1" applyFont="1" applyFill="1" applyBorder="1" applyAlignment="1" applyProtection="1">
      <alignment horizontal="left" shrinkToFit="1"/>
      <protection hidden="1"/>
    </xf>
    <xf numFmtId="0" fontId="0" fillId="0" borderId="0" xfId="0" applyFill="1" applyAlignment="1">
      <alignment horizontal="right"/>
    </xf>
    <xf numFmtId="0" fontId="11" fillId="5" borderId="8" xfId="0" applyFont="1" applyFill="1" applyBorder="1"/>
    <xf numFmtId="0" fontId="11" fillId="5" borderId="17" xfId="0" applyFont="1" applyFill="1" applyBorder="1"/>
    <xf numFmtId="0" fontId="11" fillId="5" borderId="10" xfId="0" applyFont="1" applyFill="1" applyBorder="1" applyAlignment="1">
      <alignment horizontal="center" vertical="center"/>
    </xf>
    <xf numFmtId="0" fontId="12" fillId="5" borderId="19" xfId="0" applyFont="1" applyFill="1" applyBorder="1" applyAlignment="1">
      <alignment horizontal="center" vertical="center"/>
    </xf>
    <xf numFmtId="0" fontId="14" fillId="5" borderId="41" xfId="0" applyFont="1" applyFill="1" applyBorder="1" applyAlignment="1">
      <alignment horizontal="center" vertical="center"/>
    </xf>
    <xf numFmtId="0" fontId="14" fillId="5" borderId="41" xfId="0" applyFont="1" applyFill="1" applyBorder="1" applyAlignment="1">
      <alignment horizontal="center" vertical="center" wrapText="1"/>
    </xf>
    <xf numFmtId="0" fontId="14" fillId="5" borderId="41" xfId="0" applyNumberFormat="1" applyFont="1" applyFill="1" applyBorder="1" applyAlignment="1">
      <alignment horizontal="center" vertical="center" wrapText="1"/>
    </xf>
    <xf numFmtId="3" fontId="7" fillId="5" borderId="38" xfId="0" applyNumberFormat="1" applyFont="1" applyFill="1" applyBorder="1" applyAlignment="1">
      <alignment horizontal="right"/>
    </xf>
    <xf numFmtId="166" fontId="6" fillId="5" borderId="41" xfId="0" applyNumberFormat="1" applyFont="1" applyFill="1" applyBorder="1"/>
    <xf numFmtId="1" fontId="0" fillId="5" borderId="28" xfId="0" applyNumberFormat="1" applyFill="1" applyBorder="1" applyAlignment="1">
      <alignment horizontal="center" vertical="center" wrapText="1"/>
    </xf>
    <xf numFmtId="1" fontId="0" fillId="5" borderId="14"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0" fillId="5" borderId="14" xfId="0" applyFill="1" applyBorder="1" applyAlignment="1">
      <alignment horizontal="center" vertical="center" wrapText="1"/>
    </xf>
    <xf numFmtId="0" fontId="14" fillId="5" borderId="33" xfId="0" applyFont="1" applyFill="1" applyBorder="1" applyAlignment="1">
      <alignment horizontal="center" vertical="center" wrapText="1"/>
    </xf>
    <xf numFmtId="1" fontId="0" fillId="5" borderId="25" xfId="0" applyNumberFormat="1" applyFill="1" applyBorder="1" applyAlignment="1">
      <alignment horizontal="center" vertical="center" wrapText="1"/>
    </xf>
    <xf numFmtId="1" fontId="0" fillId="5" borderId="26" xfId="0" applyNumberFormat="1" applyFill="1" applyBorder="1" applyAlignment="1">
      <alignment horizontal="center" vertical="center" wrapText="1"/>
    </xf>
    <xf numFmtId="164" fontId="0" fillId="5" borderId="26" xfId="0" applyNumberFormat="1" applyFill="1" applyBorder="1" applyAlignment="1">
      <alignment horizontal="center" vertical="center" wrapText="1"/>
    </xf>
    <xf numFmtId="0" fontId="0" fillId="5" borderId="26" xfId="0" applyFill="1" applyBorder="1" applyAlignment="1">
      <alignment horizontal="center" vertical="center" wrapText="1"/>
    </xf>
    <xf numFmtId="0" fontId="14" fillId="5" borderId="27" xfId="0" applyFont="1" applyFill="1" applyBorder="1" applyAlignment="1">
      <alignment horizontal="center" vertical="center" wrapText="1"/>
    </xf>
    <xf numFmtId="0" fontId="6" fillId="5" borderId="48" xfId="0" applyFont="1" applyFill="1" applyBorder="1"/>
    <xf numFmtId="1" fontId="6" fillId="5" borderId="31" xfId="0" applyNumberFormat="1" applyFont="1" applyFill="1" applyBorder="1" applyAlignment="1">
      <alignment horizontal="center"/>
    </xf>
    <xf numFmtId="164" fontId="6" fillId="5" borderId="31" xfId="0" applyNumberFormat="1" applyFont="1" applyFill="1" applyBorder="1"/>
    <xf numFmtId="0" fontId="6" fillId="5" borderId="31" xfId="0" applyFont="1" applyFill="1" applyBorder="1"/>
    <xf numFmtId="3" fontId="6" fillId="5" borderId="32" xfId="0" applyNumberFormat="1" applyFont="1" applyFill="1" applyBorder="1"/>
    <xf numFmtId="0" fontId="4" fillId="5" borderId="0" xfId="0" applyFont="1" applyFill="1"/>
    <xf numFmtId="0" fontId="6" fillId="5" borderId="50" xfId="0" applyFont="1" applyFill="1" applyBorder="1"/>
    <xf numFmtId="1" fontId="6" fillId="5" borderId="26" xfId="0" applyNumberFormat="1" applyFont="1" applyFill="1" applyBorder="1" applyAlignment="1">
      <alignment horizontal="center"/>
    </xf>
    <xf numFmtId="164" fontId="6" fillId="5" borderId="26" xfId="0" applyNumberFormat="1" applyFont="1" applyFill="1" applyBorder="1"/>
    <xf numFmtId="0" fontId="6" fillId="5" borderId="26" xfId="0" applyFont="1" applyFill="1" applyBorder="1"/>
    <xf numFmtId="3" fontId="6" fillId="5" borderId="65" xfId="0" applyNumberFormat="1" applyFont="1" applyFill="1" applyBorder="1"/>
    <xf numFmtId="0" fontId="6" fillId="5" borderId="25" xfId="0" applyFont="1" applyFill="1" applyBorder="1"/>
    <xf numFmtId="0" fontId="4" fillId="5" borderId="0" xfId="0" applyFont="1" applyFill="1" applyBorder="1"/>
    <xf numFmtId="0" fontId="0" fillId="5" borderId="0" xfId="0" applyFill="1"/>
    <xf numFmtId="1" fontId="13" fillId="5" borderId="31" xfId="0" applyNumberFormat="1" applyFont="1" applyFill="1" applyBorder="1" applyAlignment="1">
      <alignment horizontal="center"/>
    </xf>
    <xf numFmtId="164" fontId="13" fillId="5" borderId="31" xfId="0" applyNumberFormat="1" applyFont="1" applyFill="1" applyBorder="1"/>
    <xf numFmtId="0" fontId="13" fillId="5" borderId="31" xfId="0" applyFont="1" applyFill="1" applyBorder="1"/>
    <xf numFmtId="3" fontId="6" fillId="5" borderId="24" xfId="0" applyNumberFormat="1" applyFont="1" applyFill="1" applyBorder="1"/>
    <xf numFmtId="0" fontId="2" fillId="5" borderId="0" xfId="0" applyFont="1" applyFill="1" applyBorder="1"/>
    <xf numFmtId="1" fontId="29" fillId="0" borderId="0" xfId="0" applyNumberFormat="1" applyFont="1" applyFill="1" applyAlignment="1">
      <alignment horizontal="left"/>
    </xf>
    <xf numFmtId="0" fontId="22" fillId="5" borderId="25" xfId="0" applyFont="1" applyFill="1" applyBorder="1" applyAlignment="1">
      <alignment horizontal="center" vertical="center"/>
    </xf>
    <xf numFmtId="0" fontId="22" fillId="5" borderId="26" xfId="0" applyFont="1" applyFill="1" applyBorder="1" applyAlignment="1">
      <alignment vertical="center"/>
    </xf>
    <xf numFmtId="0" fontId="22" fillId="5" borderId="26" xfId="0" applyFont="1" applyFill="1" applyBorder="1" applyAlignment="1">
      <alignment horizontal="center" vertical="center"/>
    </xf>
    <xf numFmtId="3" fontId="2" fillId="5" borderId="26" xfId="0" applyNumberFormat="1" applyFont="1" applyFill="1" applyBorder="1" applyAlignment="1">
      <alignment horizontal="center" vertical="center" wrapText="1"/>
    </xf>
    <xf numFmtId="0" fontId="14" fillId="5" borderId="26" xfId="0" applyFont="1" applyFill="1" applyBorder="1" applyAlignment="1">
      <alignment horizontal="center" vertical="center" wrapText="1"/>
    </xf>
    <xf numFmtId="4" fontId="22" fillId="5" borderId="27" xfId="0" applyNumberFormat="1" applyFont="1" applyFill="1" applyBorder="1" applyAlignment="1">
      <alignment horizontal="center" vertical="center"/>
    </xf>
    <xf numFmtId="0" fontId="22" fillId="5" borderId="28"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14" xfId="0" applyFont="1" applyFill="1" applyBorder="1" applyAlignment="1">
      <alignment horizontal="center" vertical="center" wrapText="1"/>
    </xf>
    <xf numFmtId="168" fontId="23" fillId="5" borderId="25" xfId="0" applyNumberFormat="1" applyFont="1" applyFill="1" applyBorder="1" applyAlignment="1">
      <alignment horizontal="left"/>
    </xf>
    <xf numFmtId="0" fontId="23" fillId="5" borderId="26" xfId="0" applyFont="1" applyFill="1" applyBorder="1" applyAlignment="1">
      <alignment horizontal="center"/>
    </xf>
    <xf numFmtId="0" fontId="23" fillId="5" borderId="26" xfId="0" applyFont="1" applyFill="1" applyBorder="1"/>
    <xf numFmtId="3" fontId="23" fillId="5" borderId="31" xfId="0" applyNumberFormat="1" applyFont="1" applyFill="1" applyBorder="1" applyAlignment="1"/>
    <xf numFmtId="3" fontId="23" fillId="5" borderId="26" xfId="0" applyNumberFormat="1" applyFont="1" applyFill="1" applyBorder="1" applyAlignment="1"/>
    <xf numFmtId="4" fontId="23" fillId="5" borderId="24" xfId="1" applyNumberFormat="1" applyFont="1" applyFill="1" applyBorder="1" applyAlignment="1">
      <alignment vertical="center" shrinkToFit="1"/>
    </xf>
    <xf numFmtId="3" fontId="7" fillId="5" borderId="26" xfId="0" applyNumberFormat="1" applyFont="1" applyFill="1" applyBorder="1" applyAlignment="1"/>
    <xf numFmtId="4" fontId="6" fillId="5" borderId="27" xfId="0" applyNumberFormat="1" applyFont="1" applyFill="1" applyBorder="1" applyAlignment="1">
      <alignment vertical="center"/>
    </xf>
    <xf numFmtId="4" fontId="14" fillId="5" borderId="24" xfId="0" applyNumberFormat="1" applyFont="1" applyFill="1" applyBorder="1" applyAlignment="1">
      <alignment horizontal="center" vertical="center"/>
    </xf>
    <xf numFmtId="3" fontId="24" fillId="5" borderId="35" xfId="0" applyNumberFormat="1" applyFont="1" applyFill="1" applyBorder="1"/>
    <xf numFmtId="4" fontId="6" fillId="5" borderId="35" xfId="0" applyNumberFormat="1" applyFont="1" applyFill="1" applyBorder="1" applyAlignment="1">
      <alignment vertical="center"/>
    </xf>
    <xf numFmtId="0" fontId="25" fillId="5" borderId="0" xfId="0" applyFont="1" applyFill="1"/>
    <xf numFmtId="0" fontId="7" fillId="5" borderId="35" xfId="0" applyFont="1" applyFill="1" applyBorder="1"/>
    <xf numFmtId="3" fontId="7" fillId="5" borderId="35" xfId="0" applyNumberFormat="1" applyFont="1" applyFill="1" applyBorder="1"/>
    <xf numFmtId="0" fontId="0" fillId="5" borderId="0" xfId="0" applyFill="1" applyBorder="1"/>
    <xf numFmtId="0" fontId="22" fillId="5" borderId="26" xfId="0" applyFont="1" applyFill="1" applyBorder="1" applyAlignment="1">
      <alignment horizontal="center" vertical="center" wrapText="1"/>
    </xf>
    <xf numFmtId="1" fontId="2" fillId="5" borderId="53" xfId="0" applyNumberFormat="1" applyFont="1" applyFill="1" applyBorder="1" applyAlignment="1">
      <alignment horizontal="center"/>
    </xf>
    <xf numFmtId="3" fontId="6" fillId="5" borderId="26" xfId="0" applyNumberFormat="1" applyFont="1" applyFill="1" applyBorder="1"/>
    <xf numFmtId="4" fontId="6" fillId="5" borderId="27" xfId="0" applyNumberFormat="1" applyFont="1" applyFill="1" applyBorder="1"/>
    <xf numFmtId="0" fontId="6" fillId="5" borderId="0" xfId="0" applyFont="1" applyFill="1"/>
    <xf numFmtId="166" fontId="13" fillId="0" borderId="49" xfId="0" applyNumberFormat="1" applyFont="1" applyBorder="1" applyAlignment="1">
      <alignment horizontal="center"/>
    </xf>
    <xf numFmtId="1" fontId="4" fillId="3" borderId="0" xfId="0" applyNumberFormat="1" applyFont="1" applyFill="1" applyAlignment="1">
      <alignment horizontal="left" wrapText="1"/>
    </xf>
    <xf numFmtId="3" fontId="2" fillId="3" borderId="0" xfId="0" applyNumberFormat="1" applyFont="1" applyFill="1"/>
    <xf numFmtId="10" fontId="2" fillId="3" borderId="0" xfId="0" applyNumberFormat="1" applyFont="1" applyFill="1"/>
    <xf numFmtId="0" fontId="2" fillId="3" borderId="0" xfId="0" applyFont="1" applyFill="1"/>
    <xf numFmtId="0" fontId="2" fillId="4" borderId="0" xfId="0" applyFont="1" applyFill="1"/>
    <xf numFmtId="1" fontId="2" fillId="3" borderId="0" xfId="0" applyNumberFormat="1" applyFont="1" applyFill="1" applyAlignment="1">
      <alignment horizontal="center"/>
    </xf>
    <xf numFmtId="1" fontId="2" fillId="5" borderId="25" xfId="0" applyNumberFormat="1" applyFont="1" applyFill="1" applyBorder="1" applyAlignment="1">
      <alignment horizontal="center" vertical="center" wrapText="1"/>
    </xf>
    <xf numFmtId="1" fontId="2" fillId="5" borderId="26"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10" fontId="2" fillId="5" borderId="51" xfId="0" applyNumberFormat="1" applyFont="1" applyFill="1" applyBorder="1" applyAlignment="1">
      <alignment horizontal="center" vertical="center" wrapText="1"/>
    </xf>
    <xf numFmtId="1" fontId="2" fillId="5" borderId="30" xfId="0" applyNumberFormat="1" applyFont="1" applyFill="1" applyBorder="1" applyAlignment="1">
      <alignment horizontal="center"/>
    </xf>
    <xf numFmtId="1" fontId="2" fillId="5" borderId="31" xfId="0" applyNumberFormat="1" applyFont="1" applyFill="1" applyBorder="1" applyAlignment="1">
      <alignment horizontal="center"/>
    </xf>
    <xf numFmtId="3" fontId="2" fillId="5" borderId="52" xfId="0" applyNumberFormat="1" applyFont="1" applyFill="1" applyBorder="1" applyAlignment="1">
      <alignment horizontal="center"/>
    </xf>
    <xf numFmtId="3" fontId="4" fillId="3" borderId="2" xfId="0" applyNumberFormat="1" applyFont="1" applyFill="1" applyBorder="1"/>
    <xf numFmtId="1" fontId="2" fillId="3" borderId="23" xfId="0" applyNumberFormat="1" applyFont="1" applyFill="1" applyBorder="1" applyAlignment="1">
      <alignment horizontal="center"/>
    </xf>
    <xf numFmtId="1" fontId="2" fillId="3" borderId="2" xfId="0" applyNumberFormat="1" applyFont="1" applyFill="1" applyBorder="1" applyAlignment="1">
      <alignment horizontal="center"/>
    </xf>
    <xf numFmtId="0" fontId="2" fillId="3" borderId="2" xfId="0" applyFont="1" applyFill="1" applyBorder="1"/>
    <xf numFmtId="0" fontId="2" fillId="4" borderId="0" xfId="0" applyFont="1" applyFill="1" applyBorder="1"/>
    <xf numFmtId="0" fontId="2" fillId="3" borderId="0" xfId="0" applyFont="1" applyFill="1" applyBorder="1" applyAlignment="1">
      <alignment wrapText="1"/>
    </xf>
    <xf numFmtId="0" fontId="6" fillId="3" borderId="0" xfId="0" applyFont="1" applyFill="1" applyAlignment="1">
      <alignment horizontal="left"/>
    </xf>
    <xf numFmtId="165" fontId="4" fillId="3" borderId="0" xfId="0" applyNumberFormat="1" applyFont="1" applyFill="1" applyBorder="1" applyAlignment="1">
      <alignment horizontal="right"/>
    </xf>
    <xf numFmtId="0" fontId="30" fillId="3" borderId="0" xfId="0" applyFont="1" applyFill="1" applyBorder="1"/>
    <xf numFmtId="1" fontId="7" fillId="3" borderId="0" xfId="0" applyNumberFormat="1" applyFont="1" applyFill="1"/>
    <xf numFmtId="0" fontId="2" fillId="3" borderId="0" xfId="0" applyFont="1" applyFill="1" applyAlignment="1">
      <alignment wrapText="1"/>
    </xf>
    <xf numFmtId="1" fontId="2" fillId="4" borderId="0" xfId="0" applyNumberFormat="1" applyFont="1" applyFill="1" applyAlignment="1">
      <alignment horizontal="center"/>
    </xf>
    <xf numFmtId="3" fontId="2" fillId="4" borderId="0" xfId="0" applyNumberFormat="1" applyFont="1" applyFill="1"/>
    <xf numFmtId="10" fontId="2" fillId="4" borderId="0" xfId="0" applyNumberFormat="1" applyFont="1" applyFill="1"/>
    <xf numFmtId="1" fontId="6" fillId="3" borderId="0" xfId="0" applyNumberFormat="1" applyFont="1" applyFill="1" applyAlignment="1">
      <alignment horizontal="left"/>
    </xf>
    <xf numFmtId="1" fontId="6" fillId="3" borderId="1" xfId="0" applyNumberFormat="1" applyFont="1" applyFill="1" applyBorder="1" applyAlignment="1">
      <alignment horizontal="left"/>
    </xf>
    <xf numFmtId="1" fontId="6" fillId="3" borderId="1" xfId="0" applyNumberFormat="1" applyFont="1" applyFill="1" applyBorder="1" applyAlignment="1">
      <alignment horizontal="center"/>
    </xf>
    <xf numFmtId="0" fontId="6" fillId="3" borderId="1" xfId="0" applyFont="1" applyFill="1" applyBorder="1"/>
    <xf numFmtId="3" fontId="31" fillId="0" borderId="0" xfId="0" applyNumberFormat="1" applyFont="1" applyFill="1"/>
    <xf numFmtId="0" fontId="14" fillId="5" borderId="41" xfId="0" applyNumberFormat="1" applyFont="1" applyFill="1" applyBorder="1" applyAlignment="1">
      <alignment horizontal="center" wrapText="1"/>
    </xf>
    <xf numFmtId="0" fontId="14" fillId="5" borderId="41" xfId="0" applyFont="1" applyFill="1" applyBorder="1" applyAlignment="1">
      <alignment horizontal="center" wrapText="1"/>
    </xf>
    <xf numFmtId="166" fontId="4" fillId="0" borderId="5" xfId="0" applyNumberFormat="1" applyFont="1" applyFill="1" applyBorder="1"/>
    <xf numFmtId="0" fontId="2" fillId="0" borderId="2" xfId="0" applyFont="1" applyFill="1" applyBorder="1" applyAlignment="1">
      <alignment wrapText="1"/>
    </xf>
    <xf numFmtId="1" fontId="5" fillId="3" borderId="0" xfId="0" applyNumberFormat="1" applyFont="1" applyFill="1" applyBorder="1" applyAlignment="1">
      <alignment horizontal="left"/>
    </xf>
    <xf numFmtId="165" fontId="4" fillId="3" borderId="0" xfId="0" applyNumberFormat="1" applyFont="1" applyFill="1" applyBorder="1" applyAlignment="1">
      <alignment horizontal="right"/>
    </xf>
    <xf numFmtId="3" fontId="14" fillId="0" borderId="21" xfId="0" applyNumberFormat="1" applyFont="1" applyFill="1" applyBorder="1" applyAlignment="1">
      <alignment horizontal="center" vertical="center" wrapText="1"/>
    </xf>
    <xf numFmtId="0" fontId="32" fillId="0" borderId="0" xfId="0" applyFont="1" applyFill="1" applyAlignment="1"/>
    <xf numFmtId="4" fontId="6" fillId="5" borderId="35" xfId="0" applyNumberFormat="1" applyFont="1" applyFill="1" applyBorder="1" applyAlignment="1"/>
    <xf numFmtId="0" fontId="10" fillId="0" borderId="0" xfId="0" applyFont="1" applyFill="1" applyAlignment="1">
      <alignment horizontal="left"/>
    </xf>
    <xf numFmtId="0" fontId="21" fillId="0" borderId="0" xfId="0" applyFont="1" applyFill="1" applyAlignment="1">
      <alignment horizontal="left"/>
    </xf>
    <xf numFmtId="0" fontId="14" fillId="5" borderId="0" xfId="0" applyFont="1" applyFill="1"/>
    <xf numFmtId="0" fontId="6" fillId="5" borderId="37" xfId="0" applyFont="1" applyFill="1" applyBorder="1"/>
    <xf numFmtId="0" fontId="6" fillId="5" borderId="38" xfId="0" applyFont="1" applyFill="1" applyBorder="1"/>
    <xf numFmtId="166" fontId="6" fillId="5" borderId="39" xfId="0" applyNumberFormat="1" applyFont="1" applyFill="1" applyBorder="1" applyAlignment="1">
      <alignment horizontal="center"/>
    </xf>
    <xf numFmtId="166" fontId="6" fillId="5" borderId="40" xfId="0" applyNumberFormat="1" applyFont="1" applyFill="1" applyBorder="1" applyAlignment="1">
      <alignment horizontal="center"/>
    </xf>
    <xf numFmtId="166" fontId="4" fillId="3" borderId="2" xfId="0" applyNumberFormat="1" applyFont="1" applyFill="1" applyBorder="1"/>
    <xf numFmtId="0" fontId="33" fillId="0" borderId="0" xfId="0" applyFont="1" applyFill="1"/>
    <xf numFmtId="166" fontId="4" fillId="0" borderId="2" xfId="0" applyNumberFormat="1" applyFont="1" applyFill="1" applyBorder="1" applyAlignment="1"/>
    <xf numFmtId="0" fontId="2" fillId="3" borderId="0" xfId="0" applyFont="1" applyFill="1" applyAlignment="1">
      <alignment horizontal="justify" wrapText="1"/>
    </xf>
    <xf numFmtId="0" fontId="2" fillId="3" borderId="0" xfId="0" applyFont="1" applyFill="1" applyAlignment="1">
      <alignment horizontal="justify"/>
    </xf>
    <xf numFmtId="0" fontId="2" fillId="3" borderId="0" xfId="0" applyFont="1" applyFill="1" applyBorder="1"/>
    <xf numFmtId="1" fontId="4" fillId="0" borderId="0" xfId="3" applyNumberFormat="1" applyFont="1" applyBorder="1" applyAlignment="1">
      <alignment horizontal="left" wrapText="1"/>
    </xf>
    <xf numFmtId="1" fontId="4" fillId="0" borderId="0" xfId="3" applyNumberFormat="1" applyFont="1" applyAlignment="1">
      <alignment horizontal="left"/>
    </xf>
    <xf numFmtId="1" fontId="4" fillId="0" borderId="0" xfId="3" applyNumberFormat="1" applyFont="1" applyBorder="1" applyAlignment="1">
      <alignment horizontal="left"/>
    </xf>
    <xf numFmtId="0" fontId="2" fillId="0" borderId="0" xfId="0" applyFont="1" applyAlignment="1">
      <alignment horizontal="justify"/>
    </xf>
    <xf numFmtId="165" fontId="4" fillId="3" borderId="0" xfId="0" applyNumberFormat="1" applyFont="1" applyFill="1" applyBorder="1" applyAlignment="1">
      <alignment horizontal="right"/>
    </xf>
    <xf numFmtId="0" fontId="4" fillId="3" borderId="0" xfId="0" applyFont="1" applyFill="1" applyAlignment="1">
      <alignment horizontal="justify" wrapText="1"/>
    </xf>
    <xf numFmtId="172" fontId="4" fillId="3" borderId="0" xfId="0" applyNumberFormat="1" applyFont="1" applyFill="1" applyAlignment="1">
      <alignment vertical="center"/>
    </xf>
    <xf numFmtId="3" fontId="4" fillId="3" borderId="2" xfId="0" applyNumberFormat="1" applyFont="1" applyFill="1" applyBorder="1" applyAlignment="1">
      <alignment vertical="center"/>
    </xf>
    <xf numFmtId="0" fontId="4" fillId="3" borderId="0" xfId="0" applyFont="1" applyFill="1" applyAlignment="1">
      <alignment horizontal="left" vertical="top"/>
    </xf>
    <xf numFmtId="0" fontId="4" fillId="3" borderId="0" xfId="0" applyFont="1" applyFill="1" applyAlignment="1">
      <alignment horizontal="justify"/>
    </xf>
    <xf numFmtId="165" fontId="6" fillId="3" borderId="0" xfId="0" applyNumberFormat="1" applyFont="1" applyFill="1" applyBorder="1" applyAlignment="1">
      <alignment horizontal="left"/>
    </xf>
    <xf numFmtId="3" fontId="4" fillId="3" borderId="0" xfId="0" applyNumberFormat="1" applyFont="1" applyFill="1" applyAlignment="1">
      <alignment horizontal="left" vertical="top"/>
    </xf>
    <xf numFmtId="3" fontId="4" fillId="3" borderId="0" xfId="0" applyNumberFormat="1" applyFont="1" applyFill="1" applyAlignment="1">
      <alignment horizontal="left"/>
    </xf>
    <xf numFmtId="10" fontId="4" fillId="3" borderId="0" xfId="0" applyNumberFormat="1" applyFont="1" applyFill="1" applyAlignment="1">
      <alignment horizontal="left"/>
    </xf>
    <xf numFmtId="1" fontId="4" fillId="3" borderId="0" xfId="3" applyNumberFormat="1" applyFont="1" applyFill="1" applyBorder="1" applyAlignment="1">
      <alignment horizontal="left" wrapText="1"/>
    </xf>
    <xf numFmtId="1" fontId="4" fillId="3" borderId="0" xfId="3" applyNumberFormat="1" applyFont="1" applyFill="1" applyAlignment="1">
      <alignment horizontal="left"/>
    </xf>
    <xf numFmtId="166" fontId="2" fillId="4" borderId="0" xfId="0" applyNumberFormat="1" applyFont="1" applyFill="1"/>
    <xf numFmtId="0" fontId="34" fillId="3" borderId="0" xfId="0" applyFont="1" applyFill="1" applyAlignment="1">
      <alignment horizontal="justify" wrapText="1"/>
    </xf>
    <xf numFmtId="3" fontId="4" fillId="3" borderId="5" xfId="0" applyNumberFormat="1" applyFont="1" applyFill="1" applyBorder="1"/>
    <xf numFmtId="3" fontId="8" fillId="3" borderId="5" xfId="0" applyNumberFormat="1" applyFont="1" applyFill="1" applyBorder="1"/>
    <xf numFmtId="3" fontId="6" fillId="3" borderId="6" xfId="0" applyNumberFormat="1" applyFont="1" applyFill="1" applyBorder="1" applyAlignment="1">
      <alignment horizontal="right"/>
    </xf>
    <xf numFmtId="3" fontId="6" fillId="3" borderId="5" xfId="0" applyNumberFormat="1" applyFont="1" applyFill="1" applyBorder="1" applyAlignment="1">
      <alignment horizontal="right"/>
    </xf>
    <xf numFmtId="3" fontId="6" fillId="3" borderId="7" xfId="0" applyNumberFormat="1" applyFont="1" applyFill="1" applyBorder="1" applyAlignment="1">
      <alignment horizontal="right"/>
    </xf>
    <xf numFmtId="1" fontId="7" fillId="3" borderId="0" xfId="0" applyNumberFormat="1" applyFont="1" applyFill="1" applyBorder="1" applyAlignment="1">
      <alignment horizontal="left" wrapText="1"/>
    </xf>
    <xf numFmtId="3" fontId="4" fillId="0" borderId="0" xfId="0" applyNumberFormat="1" applyFont="1" applyFill="1" applyAlignment="1">
      <alignment vertical="center"/>
    </xf>
    <xf numFmtId="3" fontId="0" fillId="5" borderId="0" xfId="0" applyNumberFormat="1" applyFill="1"/>
    <xf numFmtId="0" fontId="2" fillId="5" borderId="0" xfId="0" applyFont="1" applyFill="1"/>
    <xf numFmtId="0" fontId="4" fillId="0" borderId="0" xfId="0" applyFont="1" applyFill="1" applyAlignment="1">
      <alignment horizontal="left" vertical="center"/>
    </xf>
    <xf numFmtId="3" fontId="25" fillId="5" borderId="0" xfId="0" applyNumberFormat="1" applyFont="1" applyFill="1"/>
    <xf numFmtId="0" fontId="2" fillId="0" borderId="0" xfId="0" applyFont="1" applyAlignment="1">
      <alignment wrapText="1"/>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5" fontId="6" fillId="3" borderId="0" xfId="0" applyNumberFormat="1" applyFont="1" applyFill="1" applyBorder="1" applyAlignment="1">
      <alignment horizontal="right"/>
    </xf>
    <xf numFmtId="0" fontId="0" fillId="0" borderId="0" xfId="0" applyFill="1" applyAlignment="1">
      <alignment horizontal="right"/>
    </xf>
    <xf numFmtId="0" fontId="2" fillId="0" borderId="0" xfId="0" applyFont="1" applyBorder="1" applyAlignment="1">
      <alignment horizontal="justify"/>
    </xf>
    <xf numFmtId="1" fontId="4" fillId="0" borderId="2" xfId="0" applyNumberFormat="1" applyFont="1" applyFill="1" applyBorder="1" applyAlignment="1">
      <alignment horizontal="center"/>
    </xf>
    <xf numFmtId="0" fontId="0" fillId="0" borderId="67" xfId="0" applyFill="1" applyBorder="1" applyAlignment="1">
      <alignment horizontal="left" vertical="center"/>
    </xf>
    <xf numFmtId="164" fontId="6" fillId="5" borderId="68" xfId="0" applyNumberFormat="1" applyFont="1" applyFill="1" applyBorder="1"/>
    <xf numFmtId="0" fontId="4" fillId="0" borderId="0" xfId="0" applyFont="1" applyFill="1" applyBorder="1"/>
    <xf numFmtId="0" fontId="6" fillId="0" borderId="67" xfId="0" applyFont="1" applyFill="1" applyBorder="1" applyAlignment="1">
      <alignment horizontal="left" vertical="center"/>
    </xf>
    <xf numFmtId="164" fontId="2" fillId="0" borderId="49" xfId="0" applyNumberFormat="1" applyFont="1" applyFill="1" applyBorder="1" applyAlignment="1">
      <alignment vertical="center"/>
    </xf>
    <xf numFmtId="164" fontId="2" fillId="0" borderId="69" xfId="0" applyNumberFormat="1" applyFont="1" applyFill="1" applyBorder="1"/>
    <xf numFmtId="3" fontId="4" fillId="0" borderId="32" xfId="0" applyNumberFormat="1" applyFont="1" applyFill="1" applyBorder="1"/>
    <xf numFmtId="164" fontId="0" fillId="5" borderId="68" xfId="0" applyNumberFormat="1" applyFill="1" applyBorder="1" applyAlignment="1">
      <alignment horizontal="center" vertical="center" wrapText="1"/>
    </xf>
    <xf numFmtId="164" fontId="13" fillId="5" borderId="69" xfId="0" applyNumberFormat="1" applyFont="1" applyFill="1" applyBorder="1"/>
    <xf numFmtId="0" fontId="4" fillId="0" borderId="31" xfId="0" applyFont="1" applyFill="1" applyBorder="1" applyAlignment="1">
      <alignment horizontal="center" vertical="center"/>
    </xf>
    <xf numFmtId="165" fontId="2" fillId="4" borderId="0" xfId="0" applyNumberFormat="1" applyFont="1" applyFill="1"/>
    <xf numFmtId="1" fontId="2" fillId="0" borderId="0" xfId="0" applyNumberFormat="1" applyFont="1" applyFill="1" applyBorder="1" applyAlignment="1">
      <alignment horizontal="center" vertical="center"/>
    </xf>
    <xf numFmtId="164" fontId="2" fillId="0" borderId="0" xfId="0" applyNumberFormat="1" applyFont="1" applyFill="1" applyBorder="1" applyAlignment="1">
      <alignment vertical="center"/>
    </xf>
    <xf numFmtId="173" fontId="2" fillId="4" borderId="0" xfId="0" applyNumberFormat="1" applyFont="1" applyFill="1"/>
    <xf numFmtId="173" fontId="2" fillId="0" borderId="0" xfId="0" applyNumberFormat="1" applyFont="1" applyFill="1"/>
    <xf numFmtId="173" fontId="6" fillId="5" borderId="0" xfId="0" applyNumberFormat="1" applyFont="1" applyFill="1"/>
    <xf numFmtId="173" fontId="22" fillId="0" borderId="0" xfId="0" applyNumberFormat="1" applyFont="1" applyFill="1" applyAlignment="1">
      <alignment horizontal="center" vertical="center"/>
    </xf>
    <xf numFmtId="173" fontId="4" fillId="0" borderId="0" xfId="0" applyNumberFormat="1" applyFont="1" applyFill="1" applyAlignment="1">
      <alignment vertical="center"/>
    </xf>
    <xf numFmtId="173" fontId="0" fillId="5" borderId="0" xfId="0" applyNumberFormat="1" applyFill="1"/>
    <xf numFmtId="173" fontId="0" fillId="0" borderId="0" xfId="0" applyNumberFormat="1" applyFill="1"/>
    <xf numFmtId="173" fontId="0" fillId="5" borderId="0" xfId="0" applyNumberFormat="1" applyFill="1" applyBorder="1"/>
    <xf numFmtId="173" fontId="25" fillId="5" borderId="0" xfId="0" applyNumberFormat="1" applyFont="1" applyFill="1"/>
    <xf numFmtId="0" fontId="2" fillId="0" borderId="0" xfId="0" applyFont="1" applyFill="1" applyAlignment="1">
      <alignment horizontal="right"/>
    </xf>
    <xf numFmtId="3" fontId="2" fillId="0" borderId="0" xfId="0" applyNumberFormat="1" applyFont="1" applyFill="1" applyAlignment="1">
      <alignment horizontal="right"/>
    </xf>
    <xf numFmtId="1" fontId="4" fillId="0" borderId="0" xfId="3" applyNumberFormat="1" applyFont="1" applyBorder="1" applyAlignment="1">
      <alignment horizontal="left" wrapText="1"/>
    </xf>
    <xf numFmtId="0" fontId="2" fillId="4" borderId="0" xfId="4" applyFont="1" applyFill="1"/>
    <xf numFmtId="10" fontId="2" fillId="4" borderId="0" xfId="4" applyNumberFormat="1" applyFont="1" applyFill="1"/>
    <xf numFmtId="3" fontId="2" fillId="4" borderId="0" xfId="4" applyNumberFormat="1" applyFont="1" applyFill="1"/>
    <xf numFmtId="1" fontId="2" fillId="4" borderId="0" xfId="4" applyNumberFormat="1" applyFont="1" applyFill="1" applyAlignment="1">
      <alignment horizontal="center"/>
    </xf>
    <xf numFmtId="0" fontId="2" fillId="3" borderId="0" xfId="4" applyFont="1" applyFill="1"/>
    <xf numFmtId="10" fontId="2" fillId="3" borderId="0" xfId="4" applyNumberFormat="1" applyFont="1" applyFill="1"/>
    <xf numFmtId="3" fontId="2" fillId="3" borderId="0" xfId="4" applyNumberFormat="1" applyFont="1" applyFill="1"/>
    <xf numFmtId="1" fontId="2" fillId="3" borderId="0" xfId="4" applyNumberFormat="1" applyFont="1" applyFill="1" applyAlignment="1">
      <alignment horizontal="center"/>
    </xf>
    <xf numFmtId="3" fontId="38" fillId="3" borderId="0" xfId="4" applyNumberFormat="1" applyFont="1" applyFill="1"/>
    <xf numFmtId="0" fontId="38" fillId="3" borderId="0" xfId="4" applyFont="1" applyFill="1"/>
    <xf numFmtId="1" fontId="38" fillId="3" borderId="0" xfId="4" applyNumberFormat="1" applyFont="1" applyFill="1" applyAlignment="1">
      <alignment horizontal="center"/>
    </xf>
    <xf numFmtId="1" fontId="38" fillId="3" borderId="0" xfId="4" applyNumberFormat="1" applyFont="1" applyFill="1" applyAlignment="1">
      <alignment horizontal="left"/>
    </xf>
    <xf numFmtId="173" fontId="2" fillId="3" borderId="0" xfId="4" applyNumberFormat="1" applyFont="1" applyFill="1"/>
    <xf numFmtId="165" fontId="2" fillId="3" borderId="0" xfId="4" applyNumberFormat="1" applyFont="1" applyFill="1"/>
    <xf numFmtId="166" fontId="2" fillId="3" borderId="0" xfId="4" applyNumberFormat="1" applyFont="1" applyFill="1"/>
    <xf numFmtId="0" fontId="7" fillId="0" borderId="0" xfId="4" applyFont="1" applyFill="1"/>
    <xf numFmtId="0" fontId="2" fillId="3" borderId="0" xfId="4" applyFont="1" applyFill="1" applyAlignment="1">
      <alignment horizontal="justify" wrapText="1"/>
    </xf>
    <xf numFmtId="1" fontId="4" fillId="3" borderId="0" xfId="4" applyNumberFormat="1" applyFont="1" applyFill="1" applyAlignment="1">
      <alignment horizontal="justify" wrapText="1"/>
    </xf>
    <xf numFmtId="0" fontId="7" fillId="3" borderId="0" xfId="4" applyFont="1" applyFill="1"/>
    <xf numFmtId="0" fontId="4" fillId="3" borderId="0" xfId="4" applyFont="1" applyFill="1"/>
    <xf numFmtId="165" fontId="4" fillId="3" borderId="0" xfId="4" applyNumberFormat="1" applyFont="1" applyFill="1" applyBorder="1" applyAlignment="1">
      <alignment horizontal="right"/>
    </xf>
    <xf numFmtId="165" fontId="4" fillId="3" borderId="0" xfId="4" applyNumberFormat="1" applyFont="1" applyFill="1" applyBorder="1" applyAlignment="1">
      <alignment horizontal="right"/>
    </xf>
    <xf numFmtId="0" fontId="7" fillId="3" borderId="0" xfId="4" applyFont="1" applyFill="1" applyBorder="1"/>
    <xf numFmtId="165" fontId="7" fillId="3" borderId="0" xfId="4" applyNumberFormat="1" applyFont="1" applyFill="1" applyBorder="1" applyAlignment="1">
      <alignment horizontal="right"/>
    </xf>
    <xf numFmtId="1" fontId="7" fillId="3" borderId="0" xfId="4" applyNumberFormat="1" applyFont="1" applyFill="1" applyBorder="1" applyAlignment="1">
      <alignment horizontal="left" wrapText="1"/>
    </xf>
    <xf numFmtId="1" fontId="7" fillId="3" borderId="0" xfId="4" applyNumberFormat="1" applyFont="1" applyFill="1" applyBorder="1" applyAlignment="1">
      <alignment horizontal="left"/>
    </xf>
    <xf numFmtId="0" fontId="2" fillId="0" borderId="0" xfId="4" applyFont="1" applyAlignment="1"/>
    <xf numFmtId="0" fontId="2" fillId="0" borderId="0" xfId="4" applyFont="1" applyAlignment="1">
      <alignment wrapText="1"/>
    </xf>
    <xf numFmtId="0" fontId="2" fillId="0" borderId="0" xfId="4" applyFont="1" applyBorder="1" applyAlignment="1">
      <alignment horizontal="justify"/>
    </xf>
    <xf numFmtId="0" fontId="2" fillId="3" borderId="0" xfId="4" applyFont="1" applyFill="1" applyBorder="1"/>
    <xf numFmtId="0" fontId="40" fillId="0" borderId="0" xfId="4" applyFont="1" applyAlignment="1">
      <alignment horizontal="left" vertical="top" wrapText="1"/>
    </xf>
    <xf numFmtId="1" fontId="6" fillId="3" borderId="0" xfId="4" applyNumberFormat="1" applyFont="1" applyFill="1" applyBorder="1" applyAlignment="1">
      <alignment horizontal="left"/>
    </xf>
    <xf numFmtId="0" fontId="34" fillId="3" borderId="0" xfId="4" applyFont="1" applyFill="1" applyAlignment="1">
      <alignment horizontal="justify" wrapText="1"/>
    </xf>
    <xf numFmtId="1" fontId="7" fillId="3" borderId="0" xfId="4" applyNumberFormat="1" applyFont="1" applyFill="1"/>
    <xf numFmtId="0" fontId="2" fillId="0" borderId="0" xfId="4" applyFont="1" applyAlignment="1">
      <alignment horizontal="left"/>
    </xf>
    <xf numFmtId="1" fontId="4" fillId="3" borderId="0" xfId="4" applyNumberFormat="1" applyFont="1" applyFill="1" applyAlignment="1">
      <alignment horizontal="left"/>
    </xf>
    <xf numFmtId="10" fontId="4" fillId="3" borderId="0" xfId="4" applyNumberFormat="1" applyFont="1" applyFill="1" applyAlignment="1">
      <alignment horizontal="left"/>
    </xf>
    <xf numFmtId="3" fontId="4" fillId="3" borderId="0" xfId="4" applyNumberFormat="1" applyFont="1" applyFill="1" applyAlignment="1">
      <alignment horizontal="left"/>
    </xf>
    <xf numFmtId="0" fontId="4" fillId="3" borderId="0" xfId="4" applyFont="1" applyFill="1" applyAlignment="1">
      <alignment horizontal="left"/>
    </xf>
    <xf numFmtId="1" fontId="7" fillId="3" borderId="0" xfId="4" applyNumberFormat="1" applyFont="1" applyFill="1" applyBorder="1" applyAlignment="1"/>
    <xf numFmtId="0" fontId="4" fillId="3" borderId="0" xfId="4" applyFont="1" applyFill="1" applyAlignment="1">
      <alignment horizontal="justify" wrapText="1"/>
    </xf>
    <xf numFmtId="0" fontId="23" fillId="3" borderId="0" xfId="4" applyFont="1" applyFill="1"/>
    <xf numFmtId="0" fontId="30" fillId="3" borderId="0" xfId="4" applyFont="1" applyFill="1" applyBorder="1"/>
    <xf numFmtId="165" fontId="4" fillId="0" borderId="0" xfId="4" applyNumberFormat="1" applyFont="1" applyBorder="1" applyAlignment="1">
      <alignment horizontal="right"/>
    </xf>
    <xf numFmtId="3" fontId="4" fillId="0" borderId="0" xfId="4" applyNumberFormat="1" applyFont="1" applyAlignment="1">
      <alignment horizontal="left"/>
    </xf>
    <xf numFmtId="0" fontId="4" fillId="0" borderId="0" xfId="4" applyFont="1" applyAlignment="1">
      <alignment horizontal="left"/>
    </xf>
    <xf numFmtId="174" fontId="4" fillId="0" borderId="0" xfId="4" applyNumberFormat="1" applyFont="1" applyAlignment="1">
      <alignment horizontal="left"/>
    </xf>
    <xf numFmtId="1" fontId="4" fillId="0" borderId="0" xfId="4" applyNumberFormat="1" applyFont="1" applyAlignment="1">
      <alignment horizontal="left"/>
    </xf>
    <xf numFmtId="175" fontId="4" fillId="0" borderId="0" xfId="4" applyNumberFormat="1" applyFont="1" applyBorder="1" applyAlignment="1">
      <alignment horizontal="right"/>
    </xf>
    <xf numFmtId="3" fontId="4" fillId="3" borderId="0" xfId="4" applyNumberFormat="1" applyFont="1" applyFill="1"/>
    <xf numFmtId="1" fontId="4" fillId="3" borderId="0" xfId="4" applyNumberFormat="1" applyFont="1" applyFill="1" applyAlignment="1">
      <alignment horizontal="center"/>
    </xf>
    <xf numFmtId="0" fontId="6" fillId="3" borderId="0" xfId="4" applyFont="1" applyFill="1"/>
    <xf numFmtId="1" fontId="4" fillId="3" borderId="0" xfId="4" applyNumberFormat="1" applyFont="1" applyFill="1" applyBorder="1" applyAlignment="1">
      <alignment wrapText="1"/>
    </xf>
    <xf numFmtId="3" fontId="4" fillId="3" borderId="0" xfId="4" applyNumberFormat="1" applyFont="1" applyFill="1" applyAlignment="1">
      <alignment horizontal="left" vertical="top"/>
    </xf>
    <xf numFmtId="0" fontId="40" fillId="0" borderId="0" xfId="4" applyFont="1" applyAlignment="1">
      <alignment horizontal="left"/>
    </xf>
    <xf numFmtId="10" fontId="4" fillId="3" borderId="0" xfId="4" applyNumberFormat="1" applyFont="1" applyFill="1"/>
    <xf numFmtId="0" fontId="4" fillId="3" borderId="0" xfId="4" applyFont="1" applyFill="1" applyAlignment="1">
      <alignment horizontal="justify"/>
    </xf>
    <xf numFmtId="0" fontId="4" fillId="3" borderId="0" xfId="4" applyFont="1" applyFill="1" applyAlignment="1">
      <alignment horizontal="left" vertical="top"/>
    </xf>
    <xf numFmtId="0" fontId="2" fillId="3" borderId="0" xfId="4" applyFont="1" applyFill="1" applyBorder="1" applyAlignment="1">
      <alignment wrapText="1"/>
    </xf>
    <xf numFmtId="166" fontId="4" fillId="3" borderId="0" xfId="4" applyNumberFormat="1" applyFont="1" applyFill="1"/>
    <xf numFmtId="165" fontId="4" fillId="3" borderId="0" xfId="4" applyNumberFormat="1" applyFont="1" applyFill="1"/>
    <xf numFmtId="170" fontId="4" fillId="3" borderId="0" xfId="4" applyNumberFormat="1" applyFont="1" applyFill="1"/>
    <xf numFmtId="0" fontId="6" fillId="5" borderId="0" xfId="4" applyFont="1" applyFill="1"/>
    <xf numFmtId="173" fontId="6" fillId="5" borderId="0" xfId="4" applyNumberFormat="1" applyFont="1" applyFill="1"/>
    <xf numFmtId="4" fontId="6" fillId="5" borderId="27" xfId="4" applyNumberFormat="1" applyFont="1" applyFill="1" applyBorder="1"/>
    <xf numFmtId="4" fontId="6" fillId="5" borderId="26" xfId="4" applyNumberFormat="1" applyFont="1" applyFill="1" applyBorder="1"/>
    <xf numFmtId="3" fontId="6" fillId="5" borderId="26" xfId="4" applyNumberFormat="1" applyFont="1" applyFill="1" applyBorder="1"/>
    <xf numFmtId="0" fontId="2" fillId="0" borderId="0" xfId="4" applyFont="1" applyFill="1"/>
    <xf numFmtId="173" fontId="2" fillId="0" borderId="0" xfId="4" applyNumberFormat="1" applyFont="1" applyFill="1"/>
    <xf numFmtId="4" fontId="4" fillId="0" borderId="22" xfId="4" applyNumberFormat="1" applyFont="1" applyFill="1" applyBorder="1"/>
    <xf numFmtId="3" fontId="39" fillId="3" borderId="2" xfId="4" applyNumberFormat="1" applyFont="1" applyFill="1" applyBorder="1"/>
    <xf numFmtId="3" fontId="4" fillId="3" borderId="2" xfId="4" applyNumberFormat="1" applyFont="1" applyFill="1" applyBorder="1"/>
    <xf numFmtId="0" fontId="2" fillId="0" borderId="2" xfId="4" applyFont="1" applyFill="1" applyBorder="1" applyAlignment="1">
      <alignment wrapText="1"/>
    </xf>
    <xf numFmtId="1" fontId="2" fillId="0" borderId="2" xfId="4" applyNumberFormat="1" applyFont="1" applyFill="1" applyBorder="1" applyAlignment="1">
      <alignment horizontal="center"/>
    </xf>
    <xf numFmtId="1" fontId="2" fillId="0" borderId="23" xfId="4" applyNumberFormat="1" applyFont="1" applyFill="1" applyBorder="1" applyAlignment="1">
      <alignment horizontal="center"/>
    </xf>
    <xf numFmtId="166" fontId="4" fillId="3" borderId="2" xfId="4" applyNumberFormat="1" applyFont="1" applyFill="1" applyBorder="1"/>
    <xf numFmtId="0" fontId="2" fillId="0" borderId="2" xfId="4" applyFont="1" applyFill="1" applyBorder="1"/>
    <xf numFmtId="0" fontId="2" fillId="0" borderId="0" xfId="4" applyFont="1" applyFill="1" applyBorder="1"/>
    <xf numFmtId="0" fontId="2" fillId="0" borderId="0" xfId="4" applyNumberFormat="1" applyFont="1" applyFill="1" applyBorder="1" applyAlignment="1">
      <alignment vertical="center"/>
    </xf>
    <xf numFmtId="3" fontId="4" fillId="3" borderId="2" xfId="4" applyNumberFormat="1" applyFont="1" applyFill="1" applyBorder="1" applyAlignment="1">
      <alignment vertical="center"/>
    </xf>
    <xf numFmtId="0" fontId="2" fillId="0" borderId="2" xfId="4" applyNumberFormat="1" applyFont="1" applyFill="1" applyBorder="1" applyAlignment="1">
      <alignment vertical="center" wrapText="1"/>
    </xf>
    <xf numFmtId="0" fontId="2" fillId="0" borderId="2" xfId="4" applyNumberFormat="1" applyFont="1" applyFill="1" applyBorder="1" applyAlignment="1">
      <alignment horizontal="center" vertical="center"/>
    </xf>
    <xf numFmtId="0" fontId="2" fillId="0" borderId="23" xfId="4" applyNumberFormat="1" applyFont="1" applyFill="1" applyBorder="1" applyAlignment="1">
      <alignment horizontal="center" vertical="center"/>
    </xf>
    <xf numFmtId="3" fontId="4" fillId="0" borderId="2" xfId="4" applyNumberFormat="1" applyFont="1" applyFill="1" applyBorder="1"/>
    <xf numFmtId="4" fontId="4" fillId="3" borderId="22" xfId="4" applyNumberFormat="1" applyFont="1" applyFill="1" applyBorder="1"/>
    <xf numFmtId="0" fontId="2" fillId="3" borderId="2" xfId="4" applyFont="1" applyFill="1" applyBorder="1"/>
    <xf numFmtId="1" fontId="2" fillId="3" borderId="2" xfId="4" applyNumberFormat="1" applyFont="1" applyFill="1" applyBorder="1" applyAlignment="1">
      <alignment horizontal="center"/>
    </xf>
    <xf numFmtId="1" fontId="2" fillId="3" borderId="23" xfId="4" applyNumberFormat="1" applyFont="1" applyFill="1" applyBorder="1" applyAlignment="1">
      <alignment horizontal="center"/>
    </xf>
    <xf numFmtId="3" fontId="2" fillId="5" borderId="52" xfId="4" applyNumberFormat="1" applyFont="1" applyFill="1" applyBorder="1" applyAlignment="1">
      <alignment horizontal="center"/>
    </xf>
    <xf numFmtId="1" fontId="2" fillId="5" borderId="31" xfId="4" applyNumberFormat="1" applyFont="1" applyFill="1" applyBorder="1" applyAlignment="1">
      <alignment horizontal="center"/>
    </xf>
    <xf numFmtId="1" fontId="2" fillId="5" borderId="30" xfId="4" applyNumberFormat="1" applyFont="1" applyFill="1" applyBorder="1" applyAlignment="1">
      <alignment horizontal="center"/>
    </xf>
    <xf numFmtId="0" fontId="14" fillId="5" borderId="26" xfId="4" applyFont="1" applyFill="1" applyBorder="1" applyAlignment="1">
      <alignment horizontal="center" vertical="center" wrapText="1"/>
    </xf>
    <xf numFmtId="3" fontId="2" fillId="5" borderId="26" xfId="4" applyNumberFormat="1" applyFont="1" applyFill="1" applyBorder="1" applyAlignment="1">
      <alignment horizontal="center" vertical="center" wrapText="1"/>
    </xf>
    <xf numFmtId="0" fontId="2" fillId="5" borderId="26" xfId="4" applyFont="1" applyFill="1" applyBorder="1" applyAlignment="1">
      <alignment horizontal="center" vertical="center" wrapText="1"/>
    </xf>
    <xf numFmtId="1" fontId="2" fillId="5" borderId="26" xfId="4" applyNumberFormat="1" applyFont="1" applyFill="1" applyBorder="1" applyAlignment="1">
      <alignment horizontal="center" vertical="center" wrapText="1"/>
    </xf>
    <xf numFmtId="1" fontId="2" fillId="5" borderId="25" xfId="4" applyNumberFormat="1" applyFont="1" applyFill="1" applyBorder="1" applyAlignment="1">
      <alignment horizontal="center" vertical="center" wrapText="1"/>
    </xf>
    <xf numFmtId="0" fontId="15" fillId="3" borderId="0" xfId="4" applyFont="1" applyFill="1"/>
    <xf numFmtId="1" fontId="5" fillId="3" borderId="0" xfId="4" applyNumberFormat="1" applyFont="1" applyFill="1" applyAlignment="1">
      <alignment horizontal="left"/>
    </xf>
    <xf numFmtId="166" fontId="4" fillId="0" borderId="2" xfId="0" applyNumberFormat="1" applyFont="1" applyFill="1" applyBorder="1" applyAlignment="1">
      <alignment vertical="center"/>
    </xf>
    <xf numFmtId="0" fontId="4" fillId="0" borderId="2" xfId="4" applyFont="1" applyFill="1" applyBorder="1"/>
    <xf numFmtId="49" fontId="4" fillId="0" borderId="28" xfId="0" applyNumberFormat="1" applyFont="1" applyFill="1" applyBorder="1" applyAlignment="1">
      <alignment horizontal="center" vertical="center"/>
    </xf>
    <xf numFmtId="1" fontId="4" fillId="0" borderId="28" xfId="0" applyNumberFormat="1" applyFont="1" applyFill="1" applyBorder="1" applyAlignment="1">
      <alignment horizontal="center" vertical="center"/>
    </xf>
    <xf numFmtId="2" fontId="4" fillId="0" borderId="22" xfId="4" applyNumberFormat="1" applyFont="1" applyFill="1" applyBorder="1" applyAlignment="1">
      <alignment vertical="center"/>
    </xf>
    <xf numFmtId="166" fontId="6" fillId="5" borderId="0" xfId="4" applyNumberFormat="1" applyFont="1" applyFill="1"/>
    <xf numFmtId="0" fontId="15" fillId="0" borderId="0" xfId="0" applyFont="1" applyFill="1" applyAlignment="1">
      <alignment horizontal="center"/>
    </xf>
    <xf numFmtId="0" fontId="0" fillId="0" borderId="0" xfId="0" applyFill="1" applyAlignment="1">
      <alignment horizontal="right"/>
    </xf>
    <xf numFmtId="3" fontId="39" fillId="0" borderId="2" xfId="0" applyNumberFormat="1" applyFont="1" applyFill="1" applyBorder="1" applyAlignment="1">
      <alignment horizontal="right" vertical="center"/>
    </xf>
    <xf numFmtId="165" fontId="4" fillId="3" borderId="0" xfId="4" applyNumberFormat="1" applyFont="1" applyFill="1" applyBorder="1" applyAlignment="1">
      <alignment horizontal="right"/>
    </xf>
    <xf numFmtId="0" fontId="40" fillId="0" borderId="0" xfId="4" applyFont="1" applyAlignment="1">
      <alignment horizontal="left" vertical="top" wrapText="1"/>
    </xf>
    <xf numFmtId="3" fontId="4" fillId="0" borderId="49" xfId="0" applyNumberFormat="1" applyFont="1" applyFill="1" applyBorder="1"/>
    <xf numFmtId="3" fontId="4" fillId="0" borderId="49" xfId="0" applyNumberFormat="1" applyFont="1" applyFill="1" applyBorder="1" applyAlignment="1">
      <alignment vertical="center"/>
    </xf>
    <xf numFmtId="0" fontId="0" fillId="0" borderId="0" xfId="0" applyFill="1" applyBorder="1"/>
    <xf numFmtId="0" fontId="14" fillId="6" borderId="27" xfId="0" applyFont="1" applyFill="1" applyBorder="1" applyAlignment="1">
      <alignment horizontal="center" vertical="center" wrapText="1"/>
    </xf>
    <xf numFmtId="1" fontId="6" fillId="3" borderId="0" xfId="4" applyNumberFormat="1" applyFont="1" applyFill="1" applyAlignment="1">
      <alignment horizontal="left"/>
    </xf>
    <xf numFmtId="1" fontId="6" fillId="3" borderId="1" xfId="4" applyNumberFormat="1" applyFont="1" applyFill="1" applyBorder="1" applyAlignment="1">
      <alignment horizontal="left"/>
    </xf>
    <xf numFmtId="1" fontId="6" fillId="3" borderId="1" xfId="4" applyNumberFormat="1" applyFont="1" applyFill="1" applyBorder="1" applyAlignment="1">
      <alignment horizontal="center"/>
    </xf>
    <xf numFmtId="0" fontId="6" fillId="3" borderId="1" xfId="4" applyFont="1" applyFill="1" applyBorder="1"/>
    <xf numFmtId="1" fontId="42" fillId="3" borderId="0" xfId="4" applyNumberFormat="1" applyFont="1" applyFill="1" applyAlignment="1">
      <alignment horizontal="left"/>
    </xf>
    <xf numFmtId="1" fontId="5" fillId="3" borderId="0" xfId="4" applyNumberFormat="1" applyFont="1" applyFill="1" applyBorder="1" applyAlignment="1">
      <alignment horizontal="left"/>
    </xf>
    <xf numFmtId="4" fontId="4" fillId="0" borderId="22" xfId="0" applyNumberFormat="1" applyFont="1" applyFill="1" applyBorder="1" applyAlignment="1">
      <alignment vertical="center" shrinkToFit="1"/>
    </xf>
    <xf numFmtId="10" fontId="2" fillId="5" borderId="33" xfId="4" applyNumberFormat="1" applyFont="1" applyFill="1" applyBorder="1" applyAlignment="1">
      <alignment horizontal="center" vertical="center" wrapText="1"/>
    </xf>
    <xf numFmtId="1" fontId="2" fillId="5" borderId="27" xfId="4" applyNumberFormat="1" applyFont="1" applyFill="1" applyBorder="1" applyAlignment="1">
      <alignment horizontal="center"/>
    </xf>
    <xf numFmtId="0" fontId="4" fillId="3" borderId="0" xfId="4" applyFont="1" applyFill="1" applyAlignment="1">
      <alignment horizontal="justify" wrapText="1"/>
    </xf>
    <xf numFmtId="0" fontId="40" fillId="0" borderId="0" xfId="4" applyFont="1" applyAlignment="1">
      <alignment horizontal="justify" wrapText="1"/>
    </xf>
    <xf numFmtId="4" fontId="4" fillId="0" borderId="1" xfId="0" applyNumberFormat="1" applyFont="1" applyFill="1" applyBorder="1" applyAlignment="1">
      <alignment vertical="center"/>
    </xf>
    <xf numFmtId="1" fontId="3" fillId="3" borderId="0" xfId="4" applyNumberFormat="1" applyFont="1" applyFill="1" applyAlignment="1"/>
    <xf numFmtId="0" fontId="10" fillId="0" borderId="0" xfId="0" applyFont="1" applyFill="1" applyAlignment="1">
      <alignment horizontal="left"/>
    </xf>
    <xf numFmtId="0" fontId="21" fillId="0" borderId="0" xfId="0" applyFont="1" applyFill="1" applyAlignment="1">
      <alignment horizontal="left"/>
    </xf>
    <xf numFmtId="0" fontId="7" fillId="5" borderId="25" xfId="0" applyFont="1" applyFill="1" applyBorder="1" applyAlignment="1"/>
    <xf numFmtId="0" fontId="7" fillId="5" borderId="26" xfId="0" applyFont="1" applyFill="1" applyBorder="1" applyAlignment="1"/>
    <xf numFmtId="0" fontId="24" fillId="5" borderId="35" xfId="0" applyFont="1" applyFill="1" applyBorder="1" applyAlignment="1">
      <alignment shrinkToFit="1"/>
    </xf>
    <xf numFmtId="1" fontId="26" fillId="0" borderId="34" xfId="0" applyNumberFormat="1" applyFont="1" applyFill="1" applyBorder="1" applyAlignment="1">
      <alignment horizontal="left" wrapText="1"/>
    </xf>
    <xf numFmtId="0" fontId="13" fillId="5" borderId="62" xfId="0" applyNumberFormat="1" applyFont="1" applyFill="1" applyBorder="1" applyAlignment="1">
      <alignment horizontal="center" vertical="center" wrapText="1"/>
    </xf>
    <xf numFmtId="0" fontId="13" fillId="5" borderId="63" xfId="0" applyNumberFormat="1" applyFont="1" applyFill="1" applyBorder="1" applyAlignment="1">
      <alignment horizontal="center" vertical="center" wrapText="1"/>
    </xf>
    <xf numFmtId="0" fontId="2" fillId="5" borderId="62" xfId="0" applyNumberFormat="1" applyFont="1" applyFill="1" applyBorder="1" applyAlignment="1">
      <alignment horizontal="center" vertical="center" wrapText="1"/>
    </xf>
    <xf numFmtId="0" fontId="11" fillId="5" borderId="63" xfId="0" applyNumberFormat="1" applyFont="1" applyFill="1" applyBorder="1" applyAlignment="1">
      <alignment horizontal="center" vertical="center" wrapText="1"/>
    </xf>
    <xf numFmtId="0" fontId="11" fillId="5" borderId="60" xfId="0" applyFont="1" applyFill="1" applyBorder="1" applyAlignment="1">
      <alignment horizontal="center" vertical="center" wrapText="1"/>
    </xf>
    <xf numFmtId="0" fontId="0" fillId="5" borderId="61" xfId="0" applyFill="1" applyBorder="1" applyAlignment="1">
      <alignment horizontal="center" vertical="center" wrapText="1"/>
    </xf>
    <xf numFmtId="0" fontId="6" fillId="5" borderId="37" xfId="0" applyFont="1" applyFill="1" applyBorder="1" applyAlignment="1"/>
    <xf numFmtId="0" fontId="0" fillId="5" borderId="38" xfId="0" applyFill="1" applyBorder="1" applyAlignment="1"/>
    <xf numFmtId="0" fontId="15" fillId="0" borderId="0" xfId="0" applyFont="1" applyFill="1" applyAlignment="1">
      <alignment horizontal="center"/>
    </xf>
    <xf numFmtId="0" fontId="16" fillId="0" borderId="0" xfId="0" applyFont="1" applyFill="1" applyAlignment="1">
      <alignment horizontal="center"/>
    </xf>
    <xf numFmtId="0" fontId="17" fillId="0" borderId="0" xfId="0" applyFont="1" applyFill="1" applyAlignment="1"/>
    <xf numFmtId="0" fontId="2" fillId="5" borderId="62" xfId="0" applyFont="1" applyFill="1" applyBorder="1" applyAlignment="1">
      <alignment horizontal="center" vertical="center" wrapText="1"/>
    </xf>
    <xf numFmtId="0" fontId="11" fillId="5" borderId="63" xfId="0" applyFont="1" applyFill="1" applyBorder="1" applyAlignment="1">
      <alignment horizontal="center" vertical="center" wrapText="1"/>
    </xf>
    <xf numFmtId="0" fontId="2" fillId="5" borderId="66" xfId="0" applyNumberFormat="1" applyFont="1" applyFill="1" applyBorder="1" applyAlignment="1">
      <alignment horizontal="center" vertical="center" wrapText="1"/>
    </xf>
    <xf numFmtId="0" fontId="11" fillId="5" borderId="63" xfId="0" applyNumberFormat="1" applyFont="1" applyFill="1" applyBorder="1" applyAlignment="1">
      <alignment horizontal="center" wrapText="1"/>
    </xf>
    <xf numFmtId="165" fontId="38" fillId="3" borderId="0" xfId="4" applyNumberFormat="1" applyFont="1" applyFill="1" applyBorder="1" applyAlignment="1">
      <alignment horizontal="right"/>
    </xf>
    <xf numFmtId="1" fontId="7" fillId="3" borderId="46" xfId="4" applyNumberFormat="1" applyFont="1" applyFill="1" applyBorder="1" applyAlignment="1">
      <alignment horizontal="left"/>
    </xf>
    <xf numFmtId="165" fontId="7" fillId="3" borderId="46" xfId="4" applyNumberFormat="1" applyFont="1" applyFill="1" applyBorder="1" applyAlignment="1">
      <alignment horizontal="right"/>
    </xf>
    <xf numFmtId="0" fontId="4" fillId="3" borderId="0" xfId="4" applyFont="1" applyFill="1" applyBorder="1" applyAlignment="1">
      <alignment horizontal="left" wrapText="1"/>
    </xf>
    <xf numFmtId="0" fontId="40" fillId="0" borderId="0" xfId="4" applyFont="1" applyBorder="1" applyAlignment="1">
      <alignment wrapText="1"/>
    </xf>
    <xf numFmtId="0" fontId="40" fillId="0" borderId="0" xfId="4" applyFont="1" applyAlignment="1">
      <alignment wrapText="1"/>
    </xf>
    <xf numFmtId="0" fontId="6" fillId="3" borderId="34" xfId="4" applyNumberFormat="1" applyFont="1" applyFill="1" applyBorder="1" applyAlignment="1">
      <alignment horizontal="left" wrapText="1"/>
    </xf>
    <xf numFmtId="0" fontId="2" fillId="3" borderId="34" xfId="4" applyNumberFormat="1" applyFont="1" applyFill="1" applyBorder="1" applyAlignment="1">
      <alignment wrapText="1"/>
    </xf>
    <xf numFmtId="165" fontId="6" fillId="3" borderId="34" xfId="4" applyNumberFormat="1" applyFont="1" applyFill="1" applyBorder="1" applyAlignment="1">
      <alignment horizontal="right"/>
    </xf>
    <xf numFmtId="0" fontId="6" fillId="3" borderId="0" xfId="4" applyNumberFormat="1" applyFont="1" applyFill="1" applyBorder="1" applyAlignment="1">
      <alignment horizontal="left" wrapText="1"/>
    </xf>
    <xf numFmtId="0" fontId="2" fillId="3" borderId="0" xfId="4" applyNumberFormat="1" applyFont="1" applyFill="1" applyBorder="1" applyAlignment="1">
      <alignment wrapText="1"/>
    </xf>
    <xf numFmtId="165" fontId="6" fillId="3" borderId="0" xfId="4" applyNumberFormat="1" applyFont="1" applyFill="1" applyBorder="1" applyAlignment="1">
      <alignment horizontal="right"/>
    </xf>
    <xf numFmtId="1" fontId="4" fillId="0" borderId="0" xfId="3" applyNumberFormat="1" applyFont="1" applyAlignment="1">
      <alignment horizontal="justify" wrapText="1"/>
    </xf>
    <xf numFmtId="0" fontId="2" fillId="0" borderId="0" xfId="4" applyFont="1" applyAlignment="1">
      <alignment horizontal="justify" wrapText="1"/>
    </xf>
    <xf numFmtId="165" fontId="4" fillId="3" borderId="0" xfId="4" applyNumberFormat="1" applyFont="1" applyFill="1" applyBorder="1" applyAlignment="1">
      <alignment horizontal="right"/>
    </xf>
    <xf numFmtId="1" fontId="4" fillId="3" borderId="0" xfId="4" applyNumberFormat="1" applyFont="1" applyFill="1" applyAlignment="1">
      <alignment horizontal="justify" wrapText="1"/>
    </xf>
    <xf numFmtId="0" fontId="2" fillId="3" borderId="0" xfId="4" applyFont="1" applyFill="1" applyAlignment="1">
      <alignment horizontal="justify" wrapText="1"/>
    </xf>
    <xf numFmtId="1" fontId="7" fillId="0" borderId="46" xfId="4" applyNumberFormat="1" applyFont="1" applyFill="1" applyBorder="1" applyAlignment="1">
      <alignment horizontal="left"/>
    </xf>
    <xf numFmtId="170" fontId="7" fillId="0" borderId="46" xfId="4" applyNumberFormat="1" applyFont="1" applyFill="1" applyBorder="1" applyAlignment="1">
      <alignment horizontal="right"/>
    </xf>
    <xf numFmtId="1" fontId="4" fillId="0" borderId="0" xfId="4" applyNumberFormat="1" applyFont="1" applyBorder="1" applyAlignment="1">
      <alignment horizontal="justify" wrapText="1"/>
    </xf>
    <xf numFmtId="0" fontId="2" fillId="0" borderId="0" xfId="4" applyFont="1" applyBorder="1" applyAlignment="1">
      <alignment horizontal="justify" wrapText="1"/>
    </xf>
    <xf numFmtId="1" fontId="7" fillId="3" borderId="46" xfId="4" applyNumberFormat="1" applyFont="1" applyFill="1" applyBorder="1" applyAlignment="1">
      <alignment horizontal="left" wrapText="1"/>
    </xf>
    <xf numFmtId="1" fontId="4" fillId="0" borderId="0" xfId="3" applyNumberFormat="1" applyFont="1" applyBorder="1" applyAlignment="1">
      <alignment horizontal="justify" wrapText="1"/>
    </xf>
    <xf numFmtId="0" fontId="40" fillId="0" borderId="0" xfId="4" applyFont="1" applyAlignment="1">
      <alignment horizontal="justify" wrapText="1"/>
    </xf>
    <xf numFmtId="1" fontId="4" fillId="3" borderId="0" xfId="4" applyNumberFormat="1" applyFont="1" applyFill="1" applyAlignment="1">
      <alignment horizontal="justify" vertical="top" wrapText="1"/>
    </xf>
    <xf numFmtId="0" fontId="4" fillId="0" borderId="0" xfId="4" applyFont="1" applyAlignment="1">
      <alignment horizontal="justify" vertical="top" wrapText="1"/>
    </xf>
    <xf numFmtId="0" fontId="4" fillId="0" borderId="0" xfId="4" applyFont="1" applyAlignment="1">
      <alignment horizontal="justify" wrapText="1"/>
    </xf>
    <xf numFmtId="1" fontId="4" fillId="3" borderId="0" xfId="4" applyNumberFormat="1" applyFont="1" applyFill="1" applyBorder="1" applyAlignment="1">
      <alignment horizontal="justify" vertical="top" wrapText="1"/>
    </xf>
    <xf numFmtId="0" fontId="40" fillId="0" borderId="0" xfId="4" applyFont="1" applyAlignment="1">
      <alignment horizontal="justify" vertical="top" wrapText="1"/>
    </xf>
    <xf numFmtId="0" fontId="40" fillId="0" borderId="34" xfId="4" applyFont="1" applyBorder="1" applyAlignment="1">
      <alignment horizontal="right"/>
    </xf>
    <xf numFmtId="0" fontId="4" fillId="3" borderId="0" xfId="4" applyNumberFormat="1" applyFont="1" applyFill="1" applyBorder="1" applyAlignment="1">
      <alignment horizontal="justify" vertical="top" wrapText="1"/>
    </xf>
    <xf numFmtId="0" fontId="4" fillId="0" borderId="0" xfId="4" applyFont="1" applyAlignment="1">
      <alignment horizontal="left" wrapText="1"/>
    </xf>
    <xf numFmtId="1" fontId="4" fillId="3" borderId="0" xfId="4" applyNumberFormat="1" applyFont="1" applyFill="1" applyAlignment="1">
      <alignment horizontal="left" wrapText="1"/>
    </xf>
    <xf numFmtId="0" fontId="40" fillId="0" borderId="34" xfId="4" applyFont="1" applyBorder="1" applyAlignment="1">
      <alignment wrapText="1"/>
    </xf>
    <xf numFmtId="171" fontId="6" fillId="3" borderId="0" xfId="4" applyNumberFormat="1" applyFont="1" applyFill="1" applyBorder="1" applyAlignment="1">
      <alignment horizontal="right"/>
    </xf>
    <xf numFmtId="0" fontId="4" fillId="3" borderId="0" xfId="4" applyFont="1" applyFill="1" applyAlignment="1">
      <alignment horizontal="justify" wrapText="1"/>
    </xf>
    <xf numFmtId="170" fontId="7" fillId="3" borderId="46" xfId="4" applyNumberFormat="1" applyFont="1" applyFill="1" applyBorder="1" applyAlignment="1">
      <alignment horizontal="right"/>
    </xf>
    <xf numFmtId="165" fontId="4" fillId="0" borderId="0" xfId="4" applyNumberFormat="1" applyFont="1" applyAlignment="1">
      <alignment horizontal="right"/>
    </xf>
    <xf numFmtId="165" fontId="40" fillId="0" borderId="0" xfId="4" applyNumberFormat="1" applyFont="1" applyAlignment="1">
      <alignment horizontal="right"/>
    </xf>
    <xf numFmtId="2" fontId="4" fillId="3" borderId="0" xfId="4" applyNumberFormat="1" applyFont="1" applyFill="1" applyAlignment="1">
      <alignment horizontal="left" wrapText="1"/>
    </xf>
    <xf numFmtId="2" fontId="40" fillId="0" borderId="0" xfId="4" applyNumberFormat="1" applyFont="1" applyAlignment="1">
      <alignment wrapText="1"/>
    </xf>
    <xf numFmtId="165" fontId="6" fillId="3" borderId="1" xfId="4" applyNumberFormat="1" applyFont="1" applyFill="1" applyBorder="1" applyAlignment="1">
      <alignment horizontal="right"/>
    </xf>
    <xf numFmtId="0" fontId="4" fillId="3" borderId="0" xfId="4" applyFont="1" applyFill="1" applyBorder="1" applyAlignment="1">
      <alignment wrapText="1"/>
    </xf>
    <xf numFmtId="0" fontId="4" fillId="3" borderId="0" xfId="4" applyFont="1" applyFill="1" applyAlignment="1">
      <alignment horizontal="left" wrapText="1"/>
    </xf>
    <xf numFmtId="165" fontId="6" fillId="3" borderId="0" xfId="4" applyNumberFormat="1" applyFont="1" applyFill="1" applyAlignment="1">
      <alignment horizontal="right"/>
    </xf>
    <xf numFmtId="165" fontId="41" fillId="0" borderId="0" xfId="4" applyNumberFormat="1" applyFont="1" applyAlignment="1">
      <alignment horizontal="right"/>
    </xf>
    <xf numFmtId="1" fontId="4" fillId="3" borderId="0" xfId="4" applyNumberFormat="1" applyFont="1" applyFill="1" applyBorder="1" applyAlignment="1">
      <alignment horizontal="justify" wrapText="1"/>
    </xf>
    <xf numFmtId="0" fontId="2" fillId="3" borderId="0" xfId="4" applyFont="1" applyFill="1" applyBorder="1" applyAlignment="1">
      <alignment horizontal="justify" wrapText="1"/>
    </xf>
    <xf numFmtId="0" fontId="2" fillId="3" borderId="0" xfId="4" applyFont="1" applyFill="1" applyAlignment="1">
      <alignment wrapText="1"/>
    </xf>
    <xf numFmtId="0" fontId="4" fillId="3" borderId="0" xfId="4" applyFont="1" applyFill="1" applyAlignment="1">
      <alignment wrapText="1"/>
    </xf>
    <xf numFmtId="1" fontId="6" fillId="5" borderId="25" xfId="4" applyNumberFormat="1" applyFont="1" applyFill="1" applyBorder="1" applyAlignment="1">
      <alignment horizontal="left"/>
    </xf>
    <xf numFmtId="1" fontId="6" fillId="5" borderId="26" xfId="4" applyNumberFormat="1" applyFont="1" applyFill="1" applyBorder="1" applyAlignment="1">
      <alignment horizontal="left"/>
    </xf>
    <xf numFmtId="1" fontId="7" fillId="3" borderId="46" xfId="0" applyNumberFormat="1" applyFont="1" applyFill="1" applyBorder="1" applyAlignment="1">
      <alignment horizontal="left"/>
    </xf>
    <xf numFmtId="165" fontId="7" fillId="3" borderId="46" xfId="0" applyNumberFormat="1" applyFont="1" applyFill="1" applyBorder="1" applyAlignment="1">
      <alignment horizontal="right"/>
    </xf>
    <xf numFmtId="0" fontId="2" fillId="3" borderId="0" xfId="0" applyFont="1" applyFill="1" applyBorder="1" applyAlignment="1">
      <alignment horizontal="left" wrapText="1"/>
    </xf>
    <xf numFmtId="0" fontId="6" fillId="3" borderId="0" xfId="0" applyNumberFormat="1" applyFont="1" applyFill="1" applyBorder="1" applyAlignment="1">
      <alignment horizontal="left" wrapText="1"/>
    </xf>
    <xf numFmtId="0" fontId="2" fillId="3" borderId="0" xfId="0" applyNumberFormat="1" applyFont="1" applyFill="1" applyBorder="1" applyAlignment="1">
      <alignment wrapText="1"/>
    </xf>
    <xf numFmtId="165" fontId="6" fillId="3" borderId="0" xfId="0" applyNumberFormat="1" applyFont="1" applyFill="1" applyBorder="1" applyAlignment="1">
      <alignment horizontal="right"/>
    </xf>
    <xf numFmtId="1" fontId="4" fillId="3" borderId="0" xfId="0" applyNumberFormat="1" applyFont="1" applyFill="1" applyAlignment="1">
      <alignment horizontal="justify" wrapText="1"/>
    </xf>
    <xf numFmtId="0" fontId="2" fillId="3" borderId="0" xfId="0" applyFont="1" applyFill="1" applyAlignment="1">
      <alignment horizontal="justify" wrapText="1"/>
    </xf>
    <xf numFmtId="1" fontId="4" fillId="3" borderId="0" xfId="0" applyNumberFormat="1" applyFont="1" applyFill="1" applyAlignment="1">
      <alignment horizontal="left" wrapText="1"/>
    </xf>
    <xf numFmtId="0" fontId="2" fillId="0" borderId="0" xfId="0" applyFont="1" applyAlignment="1">
      <alignment horizontal="left" wrapText="1"/>
    </xf>
    <xf numFmtId="1" fontId="4" fillId="0" borderId="0" xfId="0" applyNumberFormat="1" applyFont="1" applyBorder="1" applyAlignment="1">
      <alignment horizontal="left" wrapText="1"/>
    </xf>
    <xf numFmtId="0" fontId="2" fillId="0" borderId="0" xfId="0" applyFont="1" applyBorder="1" applyAlignment="1">
      <alignment wrapText="1"/>
    </xf>
    <xf numFmtId="0" fontId="2" fillId="0" borderId="0" xfId="0" applyFont="1" applyAlignment="1">
      <alignment wrapText="1"/>
    </xf>
    <xf numFmtId="1" fontId="7" fillId="3" borderId="46" xfId="0" applyNumberFormat="1" applyFont="1" applyFill="1" applyBorder="1" applyAlignment="1">
      <alignment horizontal="left" wrapText="1"/>
    </xf>
    <xf numFmtId="0" fontId="2" fillId="0" borderId="0" xfId="0" applyFont="1" applyAlignment="1">
      <alignment horizontal="justify" wrapText="1"/>
    </xf>
    <xf numFmtId="0" fontId="6" fillId="3" borderId="34" xfId="0" applyNumberFormat="1" applyFont="1" applyFill="1" applyBorder="1" applyAlignment="1">
      <alignment horizontal="left" wrapText="1"/>
    </xf>
    <xf numFmtId="0" fontId="2" fillId="3" borderId="34" xfId="0" applyNumberFormat="1" applyFont="1" applyFill="1" applyBorder="1" applyAlignment="1">
      <alignment wrapText="1"/>
    </xf>
    <xf numFmtId="165" fontId="6" fillId="3" borderId="34" xfId="0" applyNumberFormat="1" applyFont="1" applyFill="1" applyBorder="1" applyAlignment="1">
      <alignment horizontal="right"/>
    </xf>
    <xf numFmtId="0" fontId="4" fillId="3" borderId="0" xfId="0" applyNumberFormat="1" applyFont="1" applyFill="1" applyBorder="1" applyAlignment="1">
      <alignment vertical="top" wrapText="1"/>
    </xf>
    <xf numFmtId="0" fontId="4" fillId="3" borderId="0" xfId="0" applyFont="1" applyFill="1" applyAlignment="1">
      <alignment wrapText="1"/>
    </xf>
    <xf numFmtId="0" fontId="4" fillId="3" borderId="0" xfId="0" applyFont="1" applyFill="1" applyBorder="1" applyAlignment="1">
      <alignment wrapText="1"/>
    </xf>
    <xf numFmtId="0" fontId="2" fillId="3" borderId="0" xfId="0" applyFont="1" applyFill="1" applyAlignment="1">
      <alignment wrapText="1"/>
    </xf>
    <xf numFmtId="165" fontId="4" fillId="3" borderId="0" xfId="0" applyNumberFormat="1" applyFont="1" applyFill="1" applyBorder="1" applyAlignment="1">
      <alignment horizontal="right"/>
    </xf>
    <xf numFmtId="0" fontId="4" fillId="3" borderId="0" xfId="0" applyFont="1" applyFill="1" applyAlignment="1">
      <alignment horizontal="justify" wrapText="1"/>
    </xf>
    <xf numFmtId="0" fontId="4" fillId="3" borderId="0" xfId="0" applyFont="1" applyFill="1" applyAlignment="1">
      <alignment horizontal="left" wrapText="1"/>
    </xf>
    <xf numFmtId="165" fontId="6" fillId="3" borderId="1" xfId="0" applyNumberFormat="1" applyFont="1" applyFill="1" applyBorder="1" applyAlignment="1">
      <alignment horizontal="right"/>
    </xf>
    <xf numFmtId="1" fontId="4" fillId="3" borderId="0" xfId="0" applyNumberFormat="1" applyFont="1" applyFill="1" applyBorder="1" applyAlignment="1">
      <alignment horizontal="justify" wrapText="1"/>
    </xf>
    <xf numFmtId="0" fontId="2" fillId="3" borderId="0" xfId="0" applyFont="1" applyFill="1" applyBorder="1" applyAlignment="1">
      <alignment horizontal="justify" wrapText="1"/>
    </xf>
    <xf numFmtId="1" fontId="3" fillId="3" borderId="0" xfId="0" applyNumberFormat="1" applyFont="1" applyFill="1" applyAlignment="1">
      <alignment horizontal="left"/>
    </xf>
    <xf numFmtId="1" fontId="6" fillId="5" borderId="25" xfId="0" applyNumberFormat="1" applyFont="1" applyFill="1" applyBorder="1" applyAlignment="1">
      <alignment horizontal="left"/>
    </xf>
    <xf numFmtId="1" fontId="6" fillId="5" borderId="26" xfId="0" applyNumberFormat="1" applyFont="1" applyFill="1" applyBorder="1" applyAlignment="1">
      <alignment horizontal="left"/>
    </xf>
    <xf numFmtId="171" fontId="6" fillId="3" borderId="0" xfId="0" applyNumberFormat="1" applyFont="1" applyFill="1" applyBorder="1" applyAlignment="1">
      <alignment horizontal="right"/>
    </xf>
    <xf numFmtId="170" fontId="7" fillId="3" borderId="46" xfId="0" applyNumberFormat="1" applyFont="1" applyFill="1" applyBorder="1" applyAlignment="1">
      <alignment horizontal="right"/>
    </xf>
    <xf numFmtId="0" fontId="4" fillId="3" borderId="0" xfId="0" applyNumberFormat="1" applyFont="1" applyFill="1" applyBorder="1" applyAlignment="1">
      <alignment horizontal="left" wrapText="1"/>
    </xf>
    <xf numFmtId="165" fontId="7" fillId="0" borderId="46" xfId="0" applyNumberFormat="1" applyFont="1" applyFill="1" applyBorder="1" applyAlignment="1">
      <alignment horizontal="right"/>
    </xf>
    <xf numFmtId="1" fontId="7" fillId="0" borderId="46" xfId="0" applyNumberFormat="1" applyFont="1" applyFill="1" applyBorder="1" applyAlignment="1">
      <alignment horizontal="left"/>
    </xf>
    <xf numFmtId="1" fontId="4" fillId="0" borderId="0" xfId="3" applyNumberFormat="1" applyFont="1" applyAlignment="1">
      <alignment horizontal="left" wrapText="1"/>
    </xf>
    <xf numFmtId="0" fontId="4" fillId="0" borderId="0" xfId="0" applyFont="1" applyAlignment="1">
      <alignment horizontal="left" vertical="top" wrapText="1"/>
    </xf>
    <xf numFmtId="0" fontId="4" fillId="0" borderId="0" xfId="0" applyFont="1" applyAlignment="1">
      <alignment wrapText="1"/>
    </xf>
    <xf numFmtId="1" fontId="4" fillId="0" borderId="0" xfId="3" applyNumberFormat="1" applyFont="1" applyBorder="1" applyAlignment="1">
      <alignment horizontal="left" wrapText="1"/>
    </xf>
    <xf numFmtId="0" fontId="2" fillId="0" borderId="0" xfId="0" applyFont="1" applyBorder="1" applyAlignment="1">
      <alignment horizontal="left" wrapText="1"/>
    </xf>
    <xf numFmtId="3" fontId="3" fillId="0" borderId="0" xfId="0" applyNumberFormat="1" applyFont="1" applyFill="1" applyAlignment="1">
      <alignment horizontal="right"/>
    </xf>
    <xf numFmtId="0" fontId="0" fillId="0" borderId="0" xfId="0" applyFill="1" applyAlignment="1">
      <alignment horizontal="right"/>
    </xf>
    <xf numFmtId="0" fontId="15" fillId="0" borderId="0" xfId="0" applyFont="1" applyFill="1" applyAlignment="1">
      <alignment shrinkToFit="1"/>
    </xf>
    <xf numFmtId="0" fontId="0" fillId="0" borderId="0" xfId="0" applyFill="1" applyAlignment="1">
      <alignment shrinkToFit="1"/>
    </xf>
    <xf numFmtId="1" fontId="6" fillId="5" borderId="48" xfId="0" applyNumberFormat="1" applyFont="1" applyFill="1" applyBorder="1" applyAlignment="1">
      <alignment horizontal="left" shrinkToFit="1"/>
    </xf>
    <xf numFmtId="0" fontId="6" fillId="5" borderId="46" xfId="0" applyFont="1" applyFill="1" applyBorder="1" applyAlignment="1">
      <alignment horizontal="left" shrinkToFit="1"/>
    </xf>
    <xf numFmtId="0" fontId="6" fillId="5" borderId="64" xfId="0" applyFont="1" applyFill="1" applyBorder="1" applyAlignment="1">
      <alignment horizontal="left" shrinkToFit="1"/>
    </xf>
    <xf numFmtId="164" fontId="14" fillId="0" borderId="0" xfId="0" applyNumberFormat="1" applyFont="1" applyFill="1" applyAlignment="1">
      <alignment horizontal="justify" wrapText="1"/>
    </xf>
    <xf numFmtId="164" fontId="14" fillId="0" borderId="0" xfId="0" applyNumberFormat="1" applyFont="1" applyFill="1" applyAlignment="1">
      <alignment horizontal="justify" vertical="justify" wrapText="1"/>
    </xf>
    <xf numFmtId="0" fontId="14" fillId="0" borderId="0" xfId="0" applyFont="1" applyAlignment="1">
      <alignment horizontal="justify" vertical="justify" wrapText="1"/>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167" fontId="14" fillId="5" borderId="54" xfId="0" applyNumberFormat="1" applyFont="1" applyFill="1" applyBorder="1" applyAlignment="1">
      <alignment horizontal="center"/>
    </xf>
    <xf numFmtId="167" fontId="14" fillId="5" borderId="55" xfId="0" applyNumberFormat="1" applyFont="1" applyFill="1" applyBorder="1" applyAlignment="1">
      <alignment horizontal="center"/>
    </xf>
    <xf numFmtId="167" fontId="14" fillId="5" borderId="56" xfId="0" applyNumberFormat="1" applyFont="1" applyFill="1" applyBorder="1" applyAlignment="1">
      <alignment horizontal="center"/>
    </xf>
    <xf numFmtId="167" fontId="14" fillId="5" borderId="45" xfId="0" applyNumberFormat="1" applyFont="1" applyFill="1" applyBorder="1" applyAlignment="1">
      <alignment horizontal="center" vertical="center"/>
    </xf>
    <xf numFmtId="167" fontId="14" fillId="5" borderId="57" xfId="0" applyNumberFormat="1" applyFont="1" applyFill="1" applyBorder="1" applyAlignment="1">
      <alignment horizontal="center" vertical="center"/>
    </xf>
    <xf numFmtId="167" fontId="14" fillId="5" borderId="44" xfId="0" applyNumberFormat="1" applyFont="1" applyFill="1" applyBorder="1" applyAlignment="1">
      <alignment horizontal="center" vertical="center"/>
    </xf>
    <xf numFmtId="167" fontId="14" fillId="5" borderId="58" xfId="0" applyNumberFormat="1" applyFont="1" applyFill="1" applyBorder="1" applyAlignment="1">
      <alignment horizontal="center" vertical="center"/>
    </xf>
    <xf numFmtId="167" fontId="14" fillId="5" borderId="3" xfId="0" applyNumberFormat="1" applyFont="1" applyFill="1" applyBorder="1" applyAlignment="1">
      <alignment horizontal="center" vertical="center"/>
    </xf>
    <xf numFmtId="167" fontId="14" fillId="5" borderId="59" xfId="0" applyNumberFormat="1" applyFont="1" applyFill="1" applyBorder="1" applyAlignment="1">
      <alignment horizontal="center" vertical="center"/>
    </xf>
  </cellXfs>
  <cellStyles count="5">
    <cellStyle name="Čárka" xfId="1" builtinId="3"/>
    <cellStyle name="Normální" xfId="0" builtinId="0"/>
    <cellStyle name="Normální 2" xfId="3"/>
    <cellStyle name="Normální 3" xfId="4"/>
    <cellStyle name="normální_Zdravotnictví-návrh rozp.2005-po opr.2.11.2004" xfId="2"/>
  </cellStyles>
  <dxfs count="1">
    <dxf>
      <font>
        <color rgb="FFFF0000"/>
      </font>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2714625</xdr:colOff>
      <xdr:row>14</xdr:row>
      <xdr:rowOff>142875</xdr:rowOff>
    </xdr:from>
    <xdr:to>
      <xdr:col>0</xdr:col>
      <xdr:colOff>2790825</xdr:colOff>
      <xdr:row>15</xdr:row>
      <xdr:rowOff>38100</xdr:rowOff>
    </xdr:to>
    <xdr:sp macro="" textlink="">
      <xdr:nvSpPr>
        <xdr:cNvPr id="1058" name="Text Box 1"/>
        <xdr:cNvSpPr txBox="1">
          <a:spLocks noChangeArrowheads="1"/>
        </xdr:cNvSpPr>
      </xdr:nvSpPr>
      <xdr:spPr bwMode="auto">
        <a:xfrm>
          <a:off x="2714625" y="3533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enableFormatConditionsCalculation="0">
    <tabColor rgb="FF00B050"/>
  </sheetPr>
  <dimension ref="A1:J80"/>
  <sheetViews>
    <sheetView showGridLines="0" tabSelected="1" view="pageBreakPreview" zoomScaleNormal="100" zoomScaleSheetLayoutView="100" workbookViewId="0">
      <selection activeCell="K78" sqref="K78"/>
    </sheetView>
  </sheetViews>
  <sheetFormatPr defaultRowHeight="12.75" x14ac:dyDescent="0.2"/>
  <cols>
    <col min="1" max="1" width="5.7109375" style="24" customWidth="1"/>
    <col min="2" max="2" width="6.42578125" style="24" customWidth="1"/>
    <col min="3" max="3" width="45.140625" style="24" customWidth="1"/>
    <col min="4" max="5" width="16.5703125" style="24" customWidth="1"/>
    <col min="6" max="6" width="16.85546875" style="46" customWidth="1"/>
    <col min="7" max="7" width="8" style="128" customWidth="1"/>
    <col min="8" max="8" width="8" style="24" customWidth="1"/>
    <col min="9" max="9" width="17.28515625" style="24" customWidth="1"/>
    <col min="10" max="16384" width="9.140625" style="24"/>
  </cols>
  <sheetData>
    <row r="1" spans="1:7" ht="20.25" x14ac:dyDescent="0.3">
      <c r="A1" s="523" t="s">
        <v>376</v>
      </c>
      <c r="B1" s="524"/>
      <c r="C1" s="524"/>
      <c r="D1" s="524"/>
      <c r="E1" s="524"/>
      <c r="F1" s="524"/>
    </row>
    <row r="2" spans="1:7" ht="9.75" customHeight="1" x14ac:dyDescent="0.3">
      <c r="A2" s="50"/>
      <c r="B2" s="51"/>
      <c r="C2" s="51"/>
      <c r="D2" s="51"/>
      <c r="E2" s="51"/>
      <c r="F2" s="51"/>
    </row>
    <row r="3" spans="1:7" ht="9.75" customHeight="1" x14ac:dyDescent="0.3">
      <c r="A3" s="323"/>
      <c r="B3" s="324"/>
      <c r="C3" s="324"/>
      <c r="D3" s="324"/>
      <c r="E3" s="324"/>
      <c r="F3" s="324"/>
    </row>
    <row r="4" spans="1:7" ht="16.5" thickBot="1" x14ac:dyDescent="0.3">
      <c r="A4" s="23" t="s">
        <v>58</v>
      </c>
      <c r="G4" s="129" t="s">
        <v>2</v>
      </c>
    </row>
    <row r="5" spans="1:7" s="53" customFormat="1" ht="27" thickTop="1" thickBot="1" x14ac:dyDescent="0.25">
      <c r="A5" s="252" t="s">
        <v>3</v>
      </c>
      <c r="B5" s="253" t="s">
        <v>4</v>
      </c>
      <c r="C5" s="254" t="s">
        <v>59</v>
      </c>
      <c r="D5" s="255" t="s">
        <v>373</v>
      </c>
      <c r="E5" s="255" t="s">
        <v>374</v>
      </c>
      <c r="F5" s="256" t="s">
        <v>375</v>
      </c>
      <c r="G5" s="257" t="s">
        <v>7</v>
      </c>
    </row>
    <row r="6" spans="1:7" s="54" customFormat="1" ht="13.5" thickTop="1" thickBot="1" x14ac:dyDescent="0.25">
      <c r="A6" s="258">
        <v>1</v>
      </c>
      <c r="B6" s="259">
        <v>2</v>
      </c>
      <c r="C6" s="259">
        <v>3</v>
      </c>
      <c r="D6" s="260">
        <v>4</v>
      </c>
      <c r="E6" s="260">
        <v>5</v>
      </c>
      <c r="F6" s="260">
        <v>6</v>
      </c>
      <c r="G6" s="269" t="s">
        <v>321</v>
      </c>
    </row>
    <row r="7" spans="1:7" s="59" customFormat="1" ht="27.75" customHeight="1" thickTop="1" x14ac:dyDescent="0.2">
      <c r="A7" s="55"/>
      <c r="B7" s="56">
        <v>1111</v>
      </c>
      <c r="C7" s="57" t="s">
        <v>292</v>
      </c>
      <c r="D7" s="22">
        <v>790000</v>
      </c>
      <c r="E7" s="22">
        <v>790000</v>
      </c>
      <c r="F7" s="22">
        <f>SUM(daně!H10)</f>
        <v>850000</v>
      </c>
      <c r="G7" s="132">
        <f t="shared" ref="G7:G14" si="0">F7/D7*100</f>
        <v>107.59493670886076</v>
      </c>
    </row>
    <row r="8" spans="1:7" s="59" customFormat="1" ht="25.5" customHeight="1" x14ac:dyDescent="0.2">
      <c r="A8" s="60"/>
      <c r="B8" s="61">
        <v>1112</v>
      </c>
      <c r="C8" s="62" t="s">
        <v>293</v>
      </c>
      <c r="D8" s="63">
        <f>SUM(daně!C11)</f>
        <v>10000</v>
      </c>
      <c r="E8" s="63">
        <f>SUM(daně!D11)</f>
        <v>10000</v>
      </c>
      <c r="F8" s="63">
        <f>SUM(daně!H11)</f>
        <v>13000</v>
      </c>
      <c r="G8" s="130">
        <f t="shared" si="0"/>
        <v>130</v>
      </c>
    </row>
    <row r="9" spans="1:7" s="59" customFormat="1" ht="30" customHeight="1" x14ac:dyDescent="0.2">
      <c r="A9" s="60"/>
      <c r="B9" s="61">
        <v>1113</v>
      </c>
      <c r="C9" s="62" t="s">
        <v>294</v>
      </c>
      <c r="D9" s="63">
        <v>90000</v>
      </c>
      <c r="E9" s="63">
        <v>90000</v>
      </c>
      <c r="F9" s="63">
        <f>SUM(daně!H12)</f>
        <v>95000</v>
      </c>
      <c r="G9" s="130">
        <f t="shared" si="0"/>
        <v>105.55555555555556</v>
      </c>
    </row>
    <row r="10" spans="1:7" s="59" customFormat="1" ht="28.5" customHeight="1" x14ac:dyDescent="0.2">
      <c r="A10" s="60"/>
      <c r="B10" s="61">
        <v>1121</v>
      </c>
      <c r="C10" s="62" t="s">
        <v>295</v>
      </c>
      <c r="D10" s="63">
        <v>775000</v>
      </c>
      <c r="E10" s="63">
        <v>775000</v>
      </c>
      <c r="F10" s="63">
        <f>SUM(daně!H13)</f>
        <v>870000</v>
      </c>
      <c r="G10" s="130">
        <f t="shared" si="0"/>
        <v>112.25806451612902</v>
      </c>
    </row>
    <row r="11" spans="1:7" s="59" customFormat="1" ht="28.5" customHeight="1" x14ac:dyDescent="0.2">
      <c r="A11" s="60"/>
      <c r="B11" s="61">
        <v>1123</v>
      </c>
      <c r="C11" s="62" t="s">
        <v>352</v>
      </c>
      <c r="D11" s="63">
        <v>0</v>
      </c>
      <c r="E11" s="63">
        <v>12192</v>
      </c>
      <c r="F11" s="63">
        <v>0</v>
      </c>
      <c r="G11" s="130"/>
    </row>
    <row r="12" spans="1:7" s="26" customFormat="1" ht="17.100000000000001" customHeight="1" thickBot="1" x14ac:dyDescent="0.25">
      <c r="A12" s="64"/>
      <c r="B12" s="65">
        <v>1211</v>
      </c>
      <c r="C12" s="66" t="s">
        <v>296</v>
      </c>
      <c r="D12" s="162">
        <v>1700000</v>
      </c>
      <c r="E12" s="162">
        <v>1700000</v>
      </c>
      <c r="F12" s="63">
        <f>SUM(daně!H14)</f>
        <v>2000000</v>
      </c>
      <c r="G12" s="207">
        <f t="shared" si="0"/>
        <v>117.64705882352942</v>
      </c>
    </row>
    <row r="13" spans="1:7" s="67" customFormat="1" ht="17.100000000000001" customHeight="1" thickTop="1" thickBot="1" x14ac:dyDescent="0.25">
      <c r="A13" s="261" t="s">
        <v>60</v>
      </c>
      <c r="B13" s="262"/>
      <c r="C13" s="263"/>
      <c r="D13" s="264">
        <f>SUM(D7:D12)</f>
        <v>3365000</v>
      </c>
      <c r="E13" s="264">
        <f>SUM(E7:E12)</f>
        <v>3377192</v>
      </c>
      <c r="F13" s="265">
        <f>SUM(F7:F12)</f>
        <v>3828000</v>
      </c>
      <c r="G13" s="266">
        <f t="shared" si="0"/>
        <v>113.75928677563149</v>
      </c>
    </row>
    <row r="14" spans="1:7" s="26" customFormat="1" ht="17.100000000000001" customHeight="1" thickTop="1" x14ac:dyDescent="0.2">
      <c r="A14" s="68" t="s">
        <v>80</v>
      </c>
      <c r="B14" s="69">
        <v>1361</v>
      </c>
      <c r="C14" s="70" t="s">
        <v>62</v>
      </c>
      <c r="D14" s="163">
        <v>867</v>
      </c>
      <c r="E14" s="163">
        <v>867</v>
      </c>
      <c r="F14" s="163">
        <f>SUM(odbory!F6)</f>
        <v>980</v>
      </c>
      <c r="G14" s="130">
        <f t="shared" si="0"/>
        <v>113.03344867358709</v>
      </c>
    </row>
    <row r="15" spans="1:7" s="26" customFormat="1" ht="17.100000000000001" customHeight="1" x14ac:dyDescent="0.2">
      <c r="A15" s="68">
        <v>6409</v>
      </c>
      <c r="B15" s="69">
        <v>2111</v>
      </c>
      <c r="C15" s="70" t="s">
        <v>417</v>
      </c>
      <c r="D15" s="163"/>
      <c r="E15" s="163"/>
      <c r="F15" s="163">
        <f>SUM(odbory!F7)</f>
        <v>1000</v>
      </c>
      <c r="G15" s="130"/>
    </row>
    <row r="16" spans="1:7" s="26" customFormat="1" ht="17.100000000000001" customHeight="1" x14ac:dyDescent="0.2">
      <c r="A16" s="72">
        <v>6172</v>
      </c>
      <c r="B16" s="69">
        <v>2122</v>
      </c>
      <c r="C16" s="70" t="s">
        <v>63</v>
      </c>
      <c r="D16" s="206">
        <v>150776</v>
      </c>
      <c r="E16" s="163">
        <v>157830</v>
      </c>
      <c r="F16" s="206">
        <f>SUM(odbory!F8)</f>
        <v>158757</v>
      </c>
      <c r="G16" s="130">
        <f t="shared" ref="G16:G33" si="1">F16/D16*100</f>
        <v>105.29328275057037</v>
      </c>
    </row>
    <row r="17" spans="1:9" s="26" customFormat="1" ht="17.100000000000001" customHeight="1" x14ac:dyDescent="0.2">
      <c r="A17" s="72">
        <v>1032</v>
      </c>
      <c r="B17" s="69">
        <v>2131</v>
      </c>
      <c r="C17" s="70" t="s">
        <v>64</v>
      </c>
      <c r="D17" s="163">
        <v>20</v>
      </c>
      <c r="E17" s="163">
        <v>20</v>
      </c>
      <c r="F17" s="163">
        <f>SUM(odbory!F9)</f>
        <v>25</v>
      </c>
      <c r="G17" s="130">
        <f t="shared" si="1"/>
        <v>125</v>
      </c>
    </row>
    <row r="18" spans="1:9" s="26" customFormat="1" ht="17.100000000000001" customHeight="1" x14ac:dyDescent="0.2">
      <c r="A18" s="72">
        <v>6172</v>
      </c>
      <c r="B18" s="69">
        <v>2131</v>
      </c>
      <c r="C18" s="70" t="s">
        <v>64</v>
      </c>
      <c r="D18" s="163">
        <v>43</v>
      </c>
      <c r="E18" s="163">
        <v>43</v>
      </c>
      <c r="F18" s="163">
        <f>SUM(odbory!F10)</f>
        <v>223</v>
      </c>
      <c r="G18" s="130">
        <f t="shared" si="1"/>
        <v>518.60465116279079</v>
      </c>
    </row>
    <row r="19" spans="1:9" s="59" customFormat="1" ht="30" customHeight="1" x14ac:dyDescent="0.2">
      <c r="A19" s="73">
        <v>6172</v>
      </c>
      <c r="B19" s="61">
        <v>2132</v>
      </c>
      <c r="C19" s="62" t="s">
        <v>65</v>
      </c>
      <c r="D19" s="63">
        <v>37880</v>
      </c>
      <c r="E19" s="63">
        <v>37880</v>
      </c>
      <c r="F19" s="63">
        <f>SUM(odbory!F11)</f>
        <v>37881</v>
      </c>
      <c r="G19" s="130">
        <f t="shared" si="1"/>
        <v>100.00263991552269</v>
      </c>
    </row>
    <row r="20" spans="1:9" s="59" customFormat="1" ht="14.25" x14ac:dyDescent="0.2">
      <c r="A20" s="73">
        <v>6172</v>
      </c>
      <c r="B20" s="61">
        <v>2133</v>
      </c>
      <c r="C20" s="70" t="s">
        <v>66</v>
      </c>
      <c r="D20" s="332">
        <v>22.2</v>
      </c>
      <c r="E20" s="332">
        <v>22.2</v>
      </c>
      <c r="F20" s="495">
        <f>SUM(odbory!F12)</f>
        <v>102.2</v>
      </c>
      <c r="G20" s="130">
        <f t="shared" si="1"/>
        <v>460.3603603603604</v>
      </c>
    </row>
    <row r="21" spans="1:9" s="59" customFormat="1" ht="14.25" x14ac:dyDescent="0.2">
      <c r="A21" s="471">
        <v>6172</v>
      </c>
      <c r="B21" s="470">
        <v>2211</v>
      </c>
      <c r="C21" s="496" t="s">
        <v>398</v>
      </c>
      <c r="D21" s="163">
        <v>0</v>
      </c>
      <c r="E21" s="163">
        <v>0</v>
      </c>
      <c r="F21" s="63">
        <f>SUM(odbory!F13)</f>
        <v>350</v>
      </c>
      <c r="G21" s="130">
        <v>0</v>
      </c>
    </row>
    <row r="22" spans="1:9" s="59" customFormat="1" ht="14.25" x14ac:dyDescent="0.2">
      <c r="A22" s="471">
        <v>6172</v>
      </c>
      <c r="B22" s="470">
        <v>2212</v>
      </c>
      <c r="C22" s="70" t="s">
        <v>102</v>
      </c>
      <c r="D22" s="163">
        <v>1830</v>
      </c>
      <c r="E22" s="163">
        <v>2114</v>
      </c>
      <c r="F22" s="63">
        <f>SUM(odbory!F14)</f>
        <v>2030</v>
      </c>
      <c r="G22" s="130">
        <f t="shared" si="1"/>
        <v>110.92896174863387</v>
      </c>
    </row>
    <row r="23" spans="1:9" s="59" customFormat="1" ht="14.25" x14ac:dyDescent="0.2">
      <c r="A23" s="73">
        <v>3299</v>
      </c>
      <c r="B23" s="61">
        <v>2212</v>
      </c>
      <c r="C23" s="70" t="s">
        <v>102</v>
      </c>
      <c r="D23" s="163">
        <v>0</v>
      </c>
      <c r="E23" s="163">
        <v>43</v>
      </c>
      <c r="F23" s="163">
        <v>0</v>
      </c>
      <c r="G23" s="130">
        <v>0</v>
      </c>
    </row>
    <row r="24" spans="1:9" s="59" customFormat="1" ht="14.25" x14ac:dyDescent="0.2">
      <c r="A24" s="73">
        <v>3769</v>
      </c>
      <c r="B24" s="61">
        <v>2212</v>
      </c>
      <c r="C24" s="70" t="s">
        <v>102</v>
      </c>
      <c r="D24" s="163">
        <v>200</v>
      </c>
      <c r="E24" s="163">
        <v>0</v>
      </c>
      <c r="F24" s="163">
        <f>SUM(odbory!F15)</f>
        <v>0</v>
      </c>
      <c r="G24" s="130">
        <f t="shared" si="1"/>
        <v>0</v>
      </c>
    </row>
    <row r="25" spans="1:9" s="26" customFormat="1" ht="17.100000000000001" customHeight="1" x14ac:dyDescent="0.2">
      <c r="A25" s="71">
        <v>2221</v>
      </c>
      <c r="B25" s="371">
        <v>2324</v>
      </c>
      <c r="C25" s="70" t="s">
        <v>108</v>
      </c>
      <c r="D25" s="295">
        <v>37669</v>
      </c>
      <c r="E25" s="295">
        <v>37669</v>
      </c>
      <c r="F25" s="295">
        <f>odbory!F16</f>
        <v>37742</v>
      </c>
      <c r="G25" s="130">
        <f t="shared" si="1"/>
        <v>100.19379330483953</v>
      </c>
    </row>
    <row r="26" spans="1:9" s="59" customFormat="1" ht="14.25" x14ac:dyDescent="0.2">
      <c r="A26" s="72">
        <v>6172</v>
      </c>
      <c r="B26" s="61">
        <v>2324</v>
      </c>
      <c r="C26" s="62" t="s">
        <v>108</v>
      </c>
      <c r="D26" s="63">
        <v>253</v>
      </c>
      <c r="E26" s="63">
        <v>2179</v>
      </c>
      <c r="F26" s="295">
        <f>odbory!F17</f>
        <v>753</v>
      </c>
      <c r="G26" s="130">
        <f t="shared" si="1"/>
        <v>297.62845849802375</v>
      </c>
    </row>
    <row r="27" spans="1:9" s="59" customFormat="1" ht="29.25" customHeight="1" x14ac:dyDescent="0.2">
      <c r="A27" s="73"/>
      <c r="B27" s="61">
        <v>2420</v>
      </c>
      <c r="C27" s="62" t="s">
        <v>81</v>
      </c>
      <c r="D27" s="63">
        <v>5366</v>
      </c>
      <c r="E27" s="63">
        <v>12615</v>
      </c>
      <c r="F27" s="165">
        <f>odbory!F18</f>
        <v>9218</v>
      </c>
      <c r="G27" s="130">
        <f t="shared" si="1"/>
        <v>171.785314945956</v>
      </c>
    </row>
    <row r="28" spans="1:9" s="26" customFormat="1" ht="17.100000000000001" customHeight="1" x14ac:dyDescent="0.2">
      <c r="A28" s="72">
        <v>6172</v>
      </c>
      <c r="B28" s="69">
        <v>3111</v>
      </c>
      <c r="C28" s="70" t="s">
        <v>67</v>
      </c>
      <c r="D28" s="163">
        <v>650</v>
      </c>
      <c r="E28" s="163">
        <v>650</v>
      </c>
      <c r="F28" s="163">
        <f>SUM(odbory!F19)</f>
        <v>7400</v>
      </c>
      <c r="G28" s="516">
        <f t="shared" si="1"/>
        <v>1138.4615384615386</v>
      </c>
    </row>
    <row r="29" spans="1:9" s="59" customFormat="1" ht="28.5" customHeight="1" x14ac:dyDescent="0.2">
      <c r="A29" s="73">
        <v>6172</v>
      </c>
      <c r="B29" s="61">
        <v>3112</v>
      </c>
      <c r="C29" s="62" t="s">
        <v>68</v>
      </c>
      <c r="D29" s="63">
        <v>15150</v>
      </c>
      <c r="E29" s="63">
        <v>15150</v>
      </c>
      <c r="F29" s="25">
        <f>SUM(odbory!F20)</f>
        <v>28000</v>
      </c>
      <c r="G29" s="130">
        <f t="shared" si="1"/>
        <v>184.8184818481848</v>
      </c>
    </row>
    <row r="30" spans="1:9" s="59" customFormat="1" ht="18.75" customHeight="1" x14ac:dyDescent="0.2">
      <c r="A30" s="73">
        <v>6172</v>
      </c>
      <c r="B30" s="61">
        <v>3119</v>
      </c>
      <c r="C30" s="496" t="s">
        <v>397</v>
      </c>
      <c r="D30" s="63">
        <v>0</v>
      </c>
      <c r="E30" s="63">
        <v>0</v>
      </c>
      <c r="F30" s="25">
        <f>SUM(odbory!F21)</f>
        <v>19500</v>
      </c>
      <c r="G30" s="130">
        <v>0</v>
      </c>
    </row>
    <row r="31" spans="1:9" s="26" customFormat="1" ht="17.100000000000001" customHeight="1" x14ac:dyDescent="0.2">
      <c r="A31" s="72">
        <v>6310</v>
      </c>
      <c r="B31" s="69">
        <v>2141</v>
      </c>
      <c r="C31" s="70" t="s">
        <v>69</v>
      </c>
      <c r="D31" s="332">
        <v>997.8</v>
      </c>
      <c r="E31" s="332">
        <v>997.8</v>
      </c>
      <c r="F31" s="332">
        <f>SUM(odbory!F22)</f>
        <v>1800.8</v>
      </c>
      <c r="G31" s="130">
        <f t="shared" si="1"/>
        <v>180.47704950891963</v>
      </c>
    </row>
    <row r="32" spans="1:9" s="110" customFormat="1" ht="27.75" customHeight="1" thickBot="1" x14ac:dyDescent="0.25">
      <c r="A32" s="123"/>
      <c r="B32" s="109">
        <v>4112</v>
      </c>
      <c r="C32" s="124" t="s">
        <v>70</v>
      </c>
      <c r="D32" s="165">
        <v>73854</v>
      </c>
      <c r="E32" s="165">
        <v>73854</v>
      </c>
      <c r="F32" s="165">
        <v>76028</v>
      </c>
      <c r="G32" s="164">
        <f t="shared" si="1"/>
        <v>102.94364557099141</v>
      </c>
      <c r="I32" s="342"/>
    </row>
    <row r="33" spans="1:10" ht="18.75" customHeight="1" thickTop="1" thickBot="1" x14ac:dyDescent="0.3">
      <c r="A33" s="525" t="s">
        <v>72</v>
      </c>
      <c r="B33" s="526"/>
      <c r="C33" s="526"/>
      <c r="D33" s="267">
        <f>SUM(D13:D32)</f>
        <v>3690578</v>
      </c>
      <c r="E33" s="267">
        <f>SUM(E13:E32)</f>
        <v>3719126</v>
      </c>
      <c r="F33" s="267">
        <f>SUM(F13:F32)</f>
        <v>4209790</v>
      </c>
      <c r="G33" s="268">
        <f t="shared" si="1"/>
        <v>114.0685822112417</v>
      </c>
    </row>
    <row r="34" spans="1:10" ht="15" thickTop="1" x14ac:dyDescent="0.2">
      <c r="G34" s="131"/>
    </row>
    <row r="35" spans="1:10" ht="16.5" thickBot="1" x14ac:dyDescent="0.3">
      <c r="A35" s="23" t="s">
        <v>73</v>
      </c>
      <c r="G35" s="129" t="s">
        <v>2</v>
      </c>
    </row>
    <row r="36" spans="1:10" s="53" customFormat="1" ht="27" thickTop="1" thickBot="1" x14ac:dyDescent="0.25">
      <c r="A36" s="252" t="s">
        <v>3</v>
      </c>
      <c r="B36" s="253" t="s">
        <v>4</v>
      </c>
      <c r="C36" s="254" t="s">
        <v>59</v>
      </c>
      <c r="D36" s="255" t="s">
        <v>373</v>
      </c>
      <c r="E36" s="255" t="s">
        <v>374</v>
      </c>
      <c r="F36" s="256" t="s">
        <v>375</v>
      </c>
      <c r="G36" s="257" t="s">
        <v>7</v>
      </c>
    </row>
    <row r="37" spans="1:10" s="54" customFormat="1" ht="13.5" thickTop="1" thickBot="1" x14ac:dyDescent="0.25">
      <c r="A37" s="258">
        <v>1</v>
      </c>
      <c r="B37" s="259">
        <v>2</v>
      </c>
      <c r="C37" s="259">
        <v>3</v>
      </c>
      <c r="D37" s="260">
        <v>4</v>
      </c>
      <c r="E37" s="260">
        <v>5</v>
      </c>
      <c r="F37" s="260">
        <v>6</v>
      </c>
      <c r="G37" s="269" t="s">
        <v>321</v>
      </c>
    </row>
    <row r="38" spans="1:10" s="59" customFormat="1" ht="15" thickTop="1" x14ac:dyDescent="0.2">
      <c r="A38" s="497">
        <v>6330</v>
      </c>
      <c r="B38" s="56">
        <v>4134</v>
      </c>
      <c r="C38" s="57" t="s">
        <v>74</v>
      </c>
      <c r="D38" s="58">
        <v>6766</v>
      </c>
      <c r="E38" s="58">
        <v>6856</v>
      </c>
      <c r="F38" s="22">
        <v>8083</v>
      </c>
      <c r="G38" s="130">
        <f>F38/D38*100</f>
        <v>119.46497191841561</v>
      </c>
    </row>
    <row r="39" spans="1:10" s="59" customFormat="1" ht="14.25" x14ac:dyDescent="0.2">
      <c r="A39" s="72">
        <v>6310</v>
      </c>
      <c r="B39" s="69">
        <v>2141</v>
      </c>
      <c r="C39" s="70" t="s">
        <v>69</v>
      </c>
      <c r="D39" s="63">
        <v>2</v>
      </c>
      <c r="E39" s="63">
        <v>2</v>
      </c>
      <c r="F39" s="25">
        <v>2</v>
      </c>
      <c r="G39" s="130">
        <f>F39/D39*100</f>
        <v>100</v>
      </c>
    </row>
    <row r="40" spans="1:10" s="59" customFormat="1" ht="29.25" thickBot="1" x14ac:dyDescent="0.25">
      <c r="A40" s="72"/>
      <c r="B40" s="61">
        <v>8115</v>
      </c>
      <c r="C40" s="74" t="s">
        <v>97</v>
      </c>
      <c r="D40" s="63">
        <v>0</v>
      </c>
      <c r="E40" s="63">
        <v>1360</v>
      </c>
      <c r="F40" s="25"/>
      <c r="G40" s="130"/>
    </row>
    <row r="41" spans="1:10" s="245" customFormat="1" ht="18.75" customHeight="1" thickTop="1" thickBot="1" x14ac:dyDescent="0.3">
      <c r="A41" s="525" t="s">
        <v>72</v>
      </c>
      <c r="B41" s="526"/>
      <c r="C41" s="526"/>
      <c r="D41" s="267">
        <f>SUM(D38:D39)</f>
        <v>6768</v>
      </c>
      <c r="E41" s="267">
        <f>SUM(E38:E40)</f>
        <v>8218</v>
      </c>
      <c r="F41" s="267">
        <f>SUM(F38:F40)</f>
        <v>8085</v>
      </c>
      <c r="G41" s="268">
        <f>F41/D41*100</f>
        <v>119.45921985815602</v>
      </c>
    </row>
    <row r="42" spans="1:10" ht="15" thickTop="1" x14ac:dyDescent="0.2">
      <c r="G42" s="131"/>
    </row>
    <row r="43" spans="1:10" ht="15.75" thickBot="1" x14ac:dyDescent="0.3">
      <c r="A43" s="321" t="s">
        <v>109</v>
      </c>
      <c r="G43" s="129" t="s">
        <v>2</v>
      </c>
    </row>
    <row r="44" spans="1:10" s="53" customFormat="1" ht="27" thickTop="1" thickBot="1" x14ac:dyDescent="0.25">
      <c r="A44" s="252" t="s">
        <v>3</v>
      </c>
      <c r="B44" s="253" t="s">
        <v>4</v>
      </c>
      <c r="C44" s="254" t="s">
        <v>59</v>
      </c>
      <c r="D44" s="255" t="s">
        <v>373</v>
      </c>
      <c r="E44" s="255" t="s">
        <v>374</v>
      </c>
      <c r="F44" s="256" t="s">
        <v>375</v>
      </c>
      <c r="G44" s="257" t="s">
        <v>7</v>
      </c>
    </row>
    <row r="45" spans="1:10" s="54" customFormat="1" ht="13.5" thickTop="1" thickBot="1" x14ac:dyDescent="0.25">
      <c r="A45" s="258">
        <v>1</v>
      </c>
      <c r="B45" s="259">
        <v>2</v>
      </c>
      <c r="C45" s="259">
        <v>3</v>
      </c>
      <c r="D45" s="260">
        <v>4</v>
      </c>
      <c r="E45" s="260">
        <v>5</v>
      </c>
      <c r="F45" s="260">
        <v>6</v>
      </c>
      <c r="G45" s="269" t="s">
        <v>321</v>
      </c>
    </row>
    <row r="46" spans="1:10" s="59" customFormat="1" ht="15" thickTop="1" x14ac:dyDescent="0.2">
      <c r="A46" s="498">
        <v>2399</v>
      </c>
      <c r="B46" s="56">
        <v>2342</v>
      </c>
      <c r="C46" s="57" t="s">
        <v>75</v>
      </c>
      <c r="D46" s="58">
        <v>40000</v>
      </c>
      <c r="E46" s="58">
        <v>40000</v>
      </c>
      <c r="F46" s="22">
        <v>50000</v>
      </c>
      <c r="G46" s="132">
        <f>F46/D46*100</f>
        <v>125</v>
      </c>
    </row>
    <row r="47" spans="1:10" s="59" customFormat="1" ht="28.5" x14ac:dyDescent="0.2">
      <c r="A47" s="75">
        <v>6402</v>
      </c>
      <c r="B47" s="61">
        <v>2223</v>
      </c>
      <c r="C47" s="62" t="s">
        <v>87</v>
      </c>
      <c r="D47" s="63">
        <v>0</v>
      </c>
      <c r="E47" s="63">
        <v>405</v>
      </c>
      <c r="F47" s="503"/>
      <c r="G47" s="130"/>
    </row>
    <row r="48" spans="1:10" s="59" customFormat="1" ht="29.25" thickBot="1" x14ac:dyDescent="0.25">
      <c r="A48" s="75"/>
      <c r="B48" s="61">
        <v>8115</v>
      </c>
      <c r="C48" s="74" t="s">
        <v>97</v>
      </c>
      <c r="D48" s="63">
        <v>0</v>
      </c>
      <c r="E48" s="63">
        <v>26591</v>
      </c>
      <c r="F48" s="503"/>
      <c r="G48" s="130"/>
      <c r="I48" s="363"/>
      <c r="J48" s="360"/>
    </row>
    <row r="49" spans="1:10" s="245" customFormat="1" ht="18.75" customHeight="1" thickTop="1" thickBot="1" x14ac:dyDescent="0.3">
      <c r="A49" s="525" t="s">
        <v>72</v>
      </c>
      <c r="B49" s="526"/>
      <c r="C49" s="526"/>
      <c r="D49" s="267">
        <f>SUM(D46:D48)</f>
        <v>40000</v>
      </c>
      <c r="E49" s="267">
        <f>SUM(E46:E48)</f>
        <v>66996</v>
      </c>
      <c r="F49" s="267">
        <f>SUM(F46:F48)</f>
        <v>50000</v>
      </c>
      <c r="G49" s="268">
        <f>F49/D49*100</f>
        <v>125</v>
      </c>
      <c r="I49" s="362"/>
      <c r="J49" s="361"/>
    </row>
    <row r="50" spans="1:10" ht="15" thickTop="1" x14ac:dyDescent="0.2">
      <c r="G50" s="521"/>
      <c r="J50" s="30"/>
    </row>
    <row r="51" spans="1:10" s="245" customFormat="1" ht="27.75" customHeight="1" thickBot="1" x14ac:dyDescent="0.3">
      <c r="A51" s="273" t="s">
        <v>76</v>
      </c>
      <c r="B51" s="273"/>
      <c r="C51" s="273"/>
      <c r="D51" s="274">
        <f>SUM(D49,D41,D33)</f>
        <v>3737346</v>
      </c>
      <c r="E51" s="274">
        <f>SUM(E49,E41,E33)</f>
        <v>3794340</v>
      </c>
      <c r="F51" s="274">
        <f>SUM(F49,F41,F33)</f>
        <v>4267875</v>
      </c>
      <c r="G51" s="322">
        <f>F51/D51*100</f>
        <v>114.19534075785329</v>
      </c>
    </row>
    <row r="52" spans="1:10" ht="14.25" customHeight="1" thickTop="1" x14ac:dyDescent="0.2">
      <c r="G52" s="131"/>
    </row>
    <row r="53" spans="1:10" ht="14.25" customHeight="1" x14ac:dyDescent="0.2">
      <c r="F53" s="150"/>
      <c r="G53" s="131"/>
    </row>
    <row r="54" spans="1:10" ht="14.25" customHeight="1" x14ac:dyDescent="0.2">
      <c r="F54" s="369"/>
      <c r="G54" s="131"/>
    </row>
    <row r="55" spans="1:10" ht="14.25" x14ac:dyDescent="0.2">
      <c r="A55" s="24" t="s">
        <v>98</v>
      </c>
      <c r="G55" s="131"/>
    </row>
    <row r="56" spans="1:10" ht="15.75" x14ac:dyDescent="0.25">
      <c r="A56" s="76" t="s">
        <v>76</v>
      </c>
      <c r="B56" s="76"/>
      <c r="C56" s="76"/>
      <c r="D56" s="77">
        <f>SUM(D51)</f>
        <v>3737346</v>
      </c>
      <c r="E56" s="77">
        <f>SUM(E51)</f>
        <v>3794340</v>
      </c>
      <c r="F56" s="77">
        <f>SUM(F51)</f>
        <v>4267875</v>
      </c>
      <c r="G56" s="133">
        <f>F56/D56*100</f>
        <v>114.19534075785329</v>
      </c>
    </row>
    <row r="57" spans="1:10" ht="14.25" x14ac:dyDescent="0.2">
      <c r="A57" s="78" t="s">
        <v>77</v>
      </c>
      <c r="B57" s="78"/>
      <c r="C57" s="78"/>
      <c r="D57" s="79">
        <f>-D38</f>
        <v>-6766</v>
      </c>
      <c r="E57" s="79">
        <f>-E38</f>
        <v>-6856</v>
      </c>
      <c r="F57" s="79">
        <f>-F38</f>
        <v>-8083</v>
      </c>
      <c r="G57" s="134">
        <f>F57/D57*100</f>
        <v>119.46497191841561</v>
      </c>
    </row>
    <row r="58" spans="1:10" s="272" customFormat="1" ht="17.25" thickBot="1" x14ac:dyDescent="0.3">
      <c r="A58" s="527" t="s">
        <v>78</v>
      </c>
      <c r="B58" s="527"/>
      <c r="C58" s="527"/>
      <c r="D58" s="270">
        <f>D56+D57</f>
        <v>3730580</v>
      </c>
      <c r="E58" s="270">
        <f>E56+E57</f>
        <v>3787484</v>
      </c>
      <c r="F58" s="270">
        <f>F56+F57</f>
        <v>4259792</v>
      </c>
      <c r="G58" s="271">
        <f>F58/D58*100</f>
        <v>114.18578344386128</v>
      </c>
    </row>
    <row r="59" spans="1:10" ht="14.25" customHeight="1" thickTop="1" x14ac:dyDescent="0.2">
      <c r="A59" s="528" t="s">
        <v>79</v>
      </c>
      <c r="B59" s="528"/>
      <c r="C59" s="528"/>
      <c r="D59" s="528"/>
      <c r="E59" s="528"/>
      <c r="F59" s="528"/>
      <c r="G59" s="528"/>
    </row>
    <row r="60" spans="1:10" ht="14.25" customHeight="1" x14ac:dyDescent="0.2">
      <c r="F60" s="212"/>
      <c r="G60" s="131"/>
    </row>
    <row r="61" spans="1:10" ht="14.25" customHeight="1" x14ac:dyDescent="0.2">
      <c r="F61" s="212"/>
      <c r="G61" s="131"/>
    </row>
    <row r="62" spans="1:10" ht="16.5" thickBot="1" x14ac:dyDescent="0.3">
      <c r="A62" s="23" t="s">
        <v>96</v>
      </c>
      <c r="G62" s="129" t="s">
        <v>2</v>
      </c>
    </row>
    <row r="63" spans="1:10" s="53" customFormat="1" ht="27" thickTop="1" thickBot="1" x14ac:dyDescent="0.25">
      <c r="A63" s="252" t="s">
        <v>3</v>
      </c>
      <c r="B63" s="253" t="s">
        <v>4</v>
      </c>
      <c r="C63" s="254" t="s">
        <v>59</v>
      </c>
      <c r="D63" s="255" t="s">
        <v>373</v>
      </c>
      <c r="E63" s="255" t="s">
        <v>374</v>
      </c>
      <c r="F63" s="256" t="s">
        <v>375</v>
      </c>
      <c r="G63" s="257" t="s">
        <v>7</v>
      </c>
    </row>
    <row r="64" spans="1:10" s="54" customFormat="1" ht="13.5" thickTop="1" thickBot="1" x14ac:dyDescent="0.25">
      <c r="A64" s="258">
        <v>1</v>
      </c>
      <c r="B64" s="259">
        <v>2</v>
      </c>
      <c r="C64" s="259">
        <v>3</v>
      </c>
      <c r="D64" s="260">
        <v>4</v>
      </c>
      <c r="E64" s="260">
        <v>5</v>
      </c>
      <c r="F64" s="276">
        <v>6</v>
      </c>
      <c r="G64" s="269" t="s">
        <v>321</v>
      </c>
      <c r="H64" s="388"/>
    </row>
    <row r="65" spans="1:9" s="59" customFormat="1" ht="29.25" thickTop="1" x14ac:dyDescent="0.2">
      <c r="A65" s="55" t="s">
        <v>61</v>
      </c>
      <c r="B65" s="56">
        <v>8115</v>
      </c>
      <c r="C65" s="57" t="s">
        <v>97</v>
      </c>
      <c r="D65" s="58">
        <v>307323</v>
      </c>
      <c r="E65" s="58">
        <v>818235</v>
      </c>
      <c r="F65" s="25">
        <f>SUM(odbory!F23)</f>
        <v>219400</v>
      </c>
      <c r="G65" s="132">
        <f>F65/D65*100</f>
        <v>71.390686671677685</v>
      </c>
      <c r="H65" s="389"/>
    </row>
    <row r="66" spans="1:9" s="59" customFormat="1" ht="14.25" x14ac:dyDescent="0.2">
      <c r="A66" s="60" t="s">
        <v>61</v>
      </c>
      <c r="B66" s="61">
        <v>8113</v>
      </c>
      <c r="C66" s="62" t="s">
        <v>400</v>
      </c>
      <c r="D66" s="63">
        <v>0</v>
      </c>
      <c r="E66" s="63">
        <v>200000</v>
      </c>
      <c r="F66" s="25">
        <f>SUM(odbory!F25)</f>
        <v>26000</v>
      </c>
      <c r="G66" s="130"/>
      <c r="H66" s="389"/>
    </row>
    <row r="67" spans="1:9" s="59" customFormat="1" ht="15" thickBot="1" x14ac:dyDescent="0.25">
      <c r="A67" s="60" t="s">
        <v>61</v>
      </c>
      <c r="B67" s="381">
        <v>8905</v>
      </c>
      <c r="C67" s="74" t="s">
        <v>362</v>
      </c>
      <c r="D67" s="162">
        <v>200000</v>
      </c>
      <c r="E67" s="162">
        <v>0</v>
      </c>
      <c r="G67" s="207">
        <f>F66/D67*100</f>
        <v>13</v>
      </c>
      <c r="H67" s="389"/>
    </row>
    <row r="68" spans="1:9" s="245" customFormat="1" ht="18.75" customHeight="1" thickTop="1" thickBot="1" x14ac:dyDescent="0.3">
      <c r="A68" s="525" t="s">
        <v>72</v>
      </c>
      <c r="B68" s="526"/>
      <c r="C68" s="526"/>
      <c r="D68" s="267">
        <f>SUM(D65:D67)</f>
        <v>507323</v>
      </c>
      <c r="E68" s="267">
        <f>SUM(E65:E65)</f>
        <v>818235</v>
      </c>
      <c r="F68" s="267">
        <f>SUM(F65:F66)</f>
        <v>245400</v>
      </c>
      <c r="G68" s="268">
        <f>F68/D68*100</f>
        <v>48.371550274677077</v>
      </c>
      <c r="H68" s="390"/>
    </row>
    <row r="69" spans="1:9" ht="15" thickTop="1" x14ac:dyDescent="0.2">
      <c r="F69" s="394"/>
      <c r="G69" s="131"/>
      <c r="H69" s="391"/>
    </row>
    <row r="70" spans="1:9" ht="14.25" x14ac:dyDescent="0.2">
      <c r="F70" s="394"/>
      <c r="G70" s="131"/>
      <c r="H70" s="391"/>
    </row>
    <row r="71" spans="1:9" s="275" customFormat="1" ht="22.5" customHeight="1" thickBot="1" x14ac:dyDescent="0.3">
      <c r="A71" s="273" t="s">
        <v>93</v>
      </c>
      <c r="B71" s="273"/>
      <c r="C71" s="273"/>
      <c r="D71" s="274">
        <f>SUM(D68)</f>
        <v>507323</v>
      </c>
      <c r="E71" s="274">
        <f t="shared" ref="E71:F71" si="2">SUM(E68)</f>
        <v>818235</v>
      </c>
      <c r="F71" s="274">
        <f t="shared" si="2"/>
        <v>245400</v>
      </c>
      <c r="G71" s="271">
        <f>F71/D71*100</f>
        <v>48.371550274677077</v>
      </c>
      <c r="H71" s="392"/>
    </row>
    <row r="72" spans="1:9" ht="13.5" thickTop="1" x14ac:dyDescent="0.2">
      <c r="F72" s="395"/>
      <c r="H72" s="391"/>
    </row>
    <row r="73" spans="1:9" x14ac:dyDescent="0.2">
      <c r="F73" s="395"/>
      <c r="H73" s="391"/>
    </row>
    <row r="74" spans="1:9" x14ac:dyDescent="0.2">
      <c r="F74" s="395"/>
      <c r="H74" s="391"/>
    </row>
    <row r="75" spans="1:9" s="272" customFormat="1" ht="17.25" thickBot="1" x14ac:dyDescent="0.3">
      <c r="A75" s="527" t="s">
        <v>94</v>
      </c>
      <c r="B75" s="527"/>
      <c r="C75" s="527"/>
      <c r="D75" s="270">
        <f>SUM(D71,D58)</f>
        <v>4237903</v>
      </c>
      <c r="E75" s="270">
        <f>SUM(E71,E58)</f>
        <v>4605719</v>
      </c>
      <c r="F75" s="270">
        <f>SUM(F71,F58)</f>
        <v>4505192</v>
      </c>
      <c r="G75" s="271">
        <f>F75/D75*100</f>
        <v>106.30710518858028</v>
      </c>
      <c r="H75" s="393"/>
      <c r="I75" s="364"/>
    </row>
    <row r="76" spans="1:9" ht="12.75" customHeight="1" thickTop="1" x14ac:dyDescent="0.2">
      <c r="A76" s="331" t="s">
        <v>116</v>
      </c>
      <c r="F76" s="171"/>
      <c r="H76" s="391"/>
    </row>
    <row r="77" spans="1:9" x14ac:dyDescent="0.2">
      <c r="A77" s="159"/>
      <c r="F77" s="171"/>
      <c r="H77" s="391"/>
    </row>
    <row r="78" spans="1:9" x14ac:dyDescent="0.2">
      <c r="A78" s="159"/>
      <c r="F78" s="171"/>
      <c r="H78" s="391"/>
    </row>
    <row r="79" spans="1:9" x14ac:dyDescent="0.2">
      <c r="F79" s="24"/>
      <c r="H79" s="391"/>
    </row>
    <row r="80" spans="1:9" x14ac:dyDescent="0.2">
      <c r="F80" s="24"/>
    </row>
  </sheetData>
  <mergeCells count="8">
    <mergeCell ref="A1:F1"/>
    <mergeCell ref="A33:C33"/>
    <mergeCell ref="A41:C41"/>
    <mergeCell ref="A49:C49"/>
    <mergeCell ref="A75:C75"/>
    <mergeCell ref="A68:C68"/>
    <mergeCell ref="A58:C58"/>
    <mergeCell ref="A59:G59"/>
  </mergeCells>
  <phoneticPr fontId="9" type="noConversion"/>
  <pageMargins left="0.78740157480314965" right="0.78740157480314965" top="0.98425196850393704" bottom="0.98425196850393704" header="0.51181102362204722" footer="0.51181102362204722"/>
  <pageSetup paperSize="9" scale="75" firstPageNumber="11" orientation="portrait" useFirstPageNumber="1" r:id="rId1"/>
  <headerFooter alignWithMargins="0">
    <oddFooter>&amp;L&amp;"Arial,Kurzíva"&amp;11Zastupitelstvo Olomouckého kraje 18-12-2015
5. - Rozpočet Olomouckého kraje 2016 - návrh rozpočtu
Příloha č. 2: Příjmy Olomouckého kraje &amp;R&amp;"Arial,Kurzíva"&amp;11Strana &amp;P (celkem 154)</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rgb="FFCCFFFF"/>
    <pageSetUpPr fitToPage="1"/>
  </sheetPr>
  <dimension ref="A2:J18"/>
  <sheetViews>
    <sheetView showGridLines="0" tabSelected="1" view="pageBreakPreview" zoomScaleNormal="100" zoomScaleSheetLayoutView="100" workbookViewId="0">
      <selection activeCell="K78" sqref="K78"/>
    </sheetView>
  </sheetViews>
  <sheetFormatPr defaultRowHeight="12.75" x14ac:dyDescent="0.2"/>
  <cols>
    <col min="1" max="1" width="42.85546875" style="24" customWidth="1"/>
    <col min="2" max="2" width="6" style="24" customWidth="1"/>
    <col min="3" max="8" width="16.85546875" style="24" customWidth="1"/>
    <col min="9" max="9" width="7.28515625" style="24" customWidth="1"/>
    <col min="10" max="16384" width="9.140625" style="24"/>
  </cols>
  <sheetData>
    <row r="2" spans="1:10" ht="18" x14ac:dyDescent="0.25">
      <c r="A2" s="537" t="s">
        <v>402</v>
      </c>
      <c r="B2" s="537"/>
      <c r="C2" s="537"/>
      <c r="D2" s="537"/>
      <c r="E2" s="537"/>
      <c r="F2" s="537"/>
      <c r="G2" s="501"/>
      <c r="H2" s="52"/>
    </row>
    <row r="3" spans="1:10" ht="15" x14ac:dyDescent="0.25">
      <c r="A3" s="538">
        <v>6.7517050000000003</v>
      </c>
      <c r="B3" s="539"/>
      <c r="C3" s="539"/>
      <c r="D3" s="539"/>
      <c r="E3" s="539"/>
      <c r="F3" s="539"/>
      <c r="G3" s="539"/>
      <c r="H3" s="539"/>
    </row>
    <row r="4" spans="1:10" ht="20.25" x14ac:dyDescent="0.3">
      <c r="A4" s="80"/>
      <c r="B4" s="80"/>
      <c r="C4" s="80"/>
      <c r="D4" s="80"/>
      <c r="E4" s="80"/>
      <c r="F4" s="80"/>
      <c r="G4" s="80"/>
    </row>
    <row r="5" spans="1:10" ht="14.25" customHeight="1" x14ac:dyDescent="0.3">
      <c r="A5" s="81" t="s">
        <v>31</v>
      </c>
      <c r="B5" s="80"/>
      <c r="C5" s="80"/>
      <c r="D5" s="80"/>
      <c r="E5" s="80"/>
      <c r="F5" s="82">
        <v>6.7517050000000003</v>
      </c>
      <c r="G5" s="82"/>
    </row>
    <row r="6" spans="1:10" ht="13.5" thickBot="1" x14ac:dyDescent="0.25">
      <c r="G6" s="502"/>
      <c r="I6" s="24" t="s">
        <v>2</v>
      </c>
    </row>
    <row r="7" spans="1:10" s="83" customFormat="1" ht="12.75" customHeight="1" x14ac:dyDescent="0.2">
      <c r="A7" s="213"/>
      <c r="B7" s="214"/>
      <c r="C7" s="540" t="s">
        <v>373</v>
      </c>
      <c r="D7" s="531" t="s">
        <v>374</v>
      </c>
      <c r="E7" s="531" t="s">
        <v>421</v>
      </c>
      <c r="F7" s="531" t="s">
        <v>403</v>
      </c>
      <c r="G7" s="531" t="s">
        <v>449</v>
      </c>
      <c r="H7" s="529" t="s">
        <v>415</v>
      </c>
      <c r="I7" s="533" t="s">
        <v>7</v>
      </c>
    </row>
    <row r="8" spans="1:10" s="84" customFormat="1" ht="52.5" customHeight="1" thickBot="1" x14ac:dyDescent="0.25">
      <c r="A8" s="215" t="s">
        <v>32</v>
      </c>
      <c r="B8" s="216" t="s">
        <v>4</v>
      </c>
      <c r="C8" s="541"/>
      <c r="D8" s="532"/>
      <c r="E8" s="532"/>
      <c r="F8" s="542"/>
      <c r="G8" s="543"/>
      <c r="H8" s="530"/>
      <c r="I8" s="534"/>
    </row>
    <row r="9" spans="1:10" s="85" customFormat="1" ht="14.25" customHeight="1" thickBot="1" x14ac:dyDescent="0.25">
      <c r="A9" s="217"/>
      <c r="B9" s="217"/>
      <c r="C9" s="218">
        <v>1</v>
      </c>
      <c r="D9" s="219">
        <v>2</v>
      </c>
      <c r="E9" s="219">
        <v>3</v>
      </c>
      <c r="F9" s="219">
        <v>4</v>
      </c>
      <c r="G9" s="314">
        <v>5</v>
      </c>
      <c r="H9" s="219">
        <v>6</v>
      </c>
      <c r="I9" s="315" t="s">
        <v>450</v>
      </c>
    </row>
    <row r="10" spans="1:10" ht="24.75" customHeight="1" x14ac:dyDescent="0.25">
      <c r="A10" s="86" t="s">
        <v>33</v>
      </c>
      <c r="B10" s="87">
        <v>1111</v>
      </c>
      <c r="C10" s="3">
        <v>790000</v>
      </c>
      <c r="D10" s="3">
        <v>790000</v>
      </c>
      <c r="E10" s="3">
        <v>705163</v>
      </c>
      <c r="F10" s="354">
        <f>(11800000/100)*6.751705</f>
        <v>796701.19000000006</v>
      </c>
      <c r="G10" s="354">
        <f>(12900000/100)*6.751705</f>
        <v>870969.94500000007</v>
      </c>
      <c r="H10" s="357">
        <v>850000</v>
      </c>
      <c r="I10" s="316">
        <f t="shared" ref="I10:I15" si="0">H10/C10*100</f>
        <v>107.59493670886076</v>
      </c>
      <c r="J10" s="159"/>
    </row>
    <row r="11" spans="1:10" ht="24.75" customHeight="1" x14ac:dyDescent="0.25">
      <c r="A11" s="88" t="s">
        <v>34</v>
      </c>
      <c r="B11" s="89">
        <v>1112</v>
      </c>
      <c r="C11" s="3">
        <v>10000</v>
      </c>
      <c r="D11" s="3">
        <v>10000</v>
      </c>
      <c r="E11" s="3">
        <v>24416</v>
      </c>
      <c r="F11" s="355">
        <f>(100000/100)*6.751705</f>
        <v>6751.7049999999999</v>
      </c>
      <c r="G11" s="355">
        <f>(200000/100)*6.751705</f>
        <v>13503.41</v>
      </c>
      <c r="H11" s="356">
        <v>13000</v>
      </c>
      <c r="I11" s="316">
        <f t="shared" si="0"/>
        <v>130</v>
      </c>
    </row>
    <row r="12" spans="1:10" ht="24.75" customHeight="1" x14ac:dyDescent="0.25">
      <c r="A12" s="88" t="s">
        <v>35</v>
      </c>
      <c r="B12" s="89">
        <v>1113</v>
      </c>
      <c r="C12" s="3">
        <v>90000</v>
      </c>
      <c r="D12" s="3">
        <v>90000</v>
      </c>
      <c r="E12" s="3">
        <v>87772</v>
      </c>
      <c r="F12" s="355">
        <f>(1400000/100)*6.751705</f>
        <v>94523.87000000001</v>
      </c>
      <c r="G12" s="355">
        <f>(1400000/100)*6.751705</f>
        <v>94523.87000000001</v>
      </c>
      <c r="H12" s="356">
        <v>95000</v>
      </c>
      <c r="I12" s="316">
        <f t="shared" si="0"/>
        <v>105.55555555555556</v>
      </c>
    </row>
    <row r="13" spans="1:10" ht="24.75" customHeight="1" x14ac:dyDescent="0.25">
      <c r="A13" s="88" t="s">
        <v>36</v>
      </c>
      <c r="B13" s="89">
        <v>1121</v>
      </c>
      <c r="C13" s="3">
        <v>775000</v>
      </c>
      <c r="D13" s="3">
        <v>775000</v>
      </c>
      <c r="E13" s="3">
        <v>727824</v>
      </c>
      <c r="F13" s="355">
        <f>(12700000/100)*6.751705</f>
        <v>857466.53500000003</v>
      </c>
      <c r="G13" s="355">
        <f>(13400000/100)*6.751705</f>
        <v>904728.47000000009</v>
      </c>
      <c r="H13" s="356">
        <v>870000</v>
      </c>
      <c r="I13" s="316">
        <f t="shared" si="0"/>
        <v>112.25806451612902</v>
      </c>
    </row>
    <row r="14" spans="1:10" ht="24.75" customHeight="1" thickBot="1" x14ac:dyDescent="0.3">
      <c r="A14" s="88" t="s">
        <v>37</v>
      </c>
      <c r="B14" s="89">
        <v>1211</v>
      </c>
      <c r="C14" s="3">
        <v>1700000</v>
      </c>
      <c r="D14" s="3">
        <v>1700000</v>
      </c>
      <c r="E14" s="3">
        <v>1580315</v>
      </c>
      <c r="F14" s="355">
        <f>(25400000/100)*6.751705</f>
        <v>1714933.07</v>
      </c>
      <c r="G14" s="355">
        <f>(31400000/100)*6.751705</f>
        <v>2120035.37</v>
      </c>
      <c r="H14" s="358">
        <v>2000000</v>
      </c>
      <c r="I14" s="316">
        <f t="shared" si="0"/>
        <v>117.64705882352942</v>
      </c>
    </row>
    <row r="15" spans="1:10" ht="24" customHeight="1" thickBot="1" x14ac:dyDescent="0.3">
      <c r="A15" s="535" t="s">
        <v>8</v>
      </c>
      <c r="B15" s="536"/>
      <c r="C15" s="220">
        <f>SUM(C10:C14)</f>
        <v>3365000</v>
      </c>
      <c r="D15" s="220">
        <f t="shared" ref="D15:H15" si="1">SUM(D10:D14)</f>
        <v>3365000</v>
      </c>
      <c r="E15" s="220">
        <f t="shared" si="1"/>
        <v>3125490</v>
      </c>
      <c r="F15" s="220">
        <f>SUM(F10:F14)</f>
        <v>3470376.37</v>
      </c>
      <c r="G15" s="220">
        <f t="shared" ref="G15" si="2">SUM(G10:G14)</f>
        <v>4003761.0650000004</v>
      </c>
      <c r="H15" s="220">
        <f t="shared" si="1"/>
        <v>3828000</v>
      </c>
      <c r="I15" s="221">
        <f t="shared" si="0"/>
        <v>113.75928677563149</v>
      </c>
    </row>
    <row r="16" spans="1:10" ht="14.25" x14ac:dyDescent="0.2">
      <c r="G16" s="313"/>
      <c r="H16" s="27"/>
      <c r="I16" s="27"/>
    </row>
    <row r="18" spans="7:7" x14ac:dyDescent="0.2">
      <c r="G18" s="30"/>
    </row>
  </sheetData>
  <mergeCells count="10">
    <mergeCell ref="H7:H8"/>
    <mergeCell ref="E7:E8"/>
    <mergeCell ref="I7:I8"/>
    <mergeCell ref="A15:B15"/>
    <mergeCell ref="A2:F2"/>
    <mergeCell ref="A3:H3"/>
    <mergeCell ref="C7:C8"/>
    <mergeCell ref="D7:D8"/>
    <mergeCell ref="F7:F8"/>
    <mergeCell ref="G7:G8"/>
  </mergeCells>
  <phoneticPr fontId="9" type="noConversion"/>
  <pageMargins left="0.78740157480314965" right="0.78740157480314965" top="0.98425196850393704" bottom="0.98425196850393704" header="0.51181102362204722" footer="0.51181102362204722"/>
  <pageSetup paperSize="9" scale="83" firstPageNumber="13" orientation="landscape" useFirstPageNumber="1" r:id="rId1"/>
  <headerFooter alignWithMargins="0">
    <oddFooter>&amp;L&amp;"Arial,Kurzíva"&amp;11Zastupitelstvo Olomouckého kraje 18-12-2015
5. - Rozpočet Olomouckého kraje 2016 - návrh rozpočtu
Příloha č. 2: Příjmy Olomouckého kraje &amp;R&amp;"Arial,Kurzíva"&amp;11Strana &amp;P (celkem 154)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218"/>
  <sheetViews>
    <sheetView tabSelected="1" view="pageBreakPreview" topLeftCell="A22" zoomScaleNormal="100" zoomScaleSheetLayoutView="100" workbookViewId="0">
      <selection activeCell="K78" sqref="K78"/>
    </sheetView>
  </sheetViews>
  <sheetFormatPr defaultRowHeight="12.75" x14ac:dyDescent="0.2"/>
  <cols>
    <col min="1" max="1" width="5.7109375" style="400" customWidth="1"/>
    <col min="2" max="2" width="7.42578125" style="400" customWidth="1"/>
    <col min="3" max="3" width="39.42578125" style="397" customWidth="1"/>
    <col min="4" max="4" width="12.7109375" style="399" customWidth="1"/>
    <col min="5" max="5" width="13.5703125" style="399" customWidth="1"/>
    <col min="6" max="6" width="13.42578125" style="399" customWidth="1"/>
    <col min="7" max="7" width="9.140625" style="398" customWidth="1"/>
    <col min="8" max="8" width="9.7109375" style="397" customWidth="1"/>
    <col min="9" max="9" width="11.140625" style="397" bestFit="1" customWidth="1"/>
    <col min="10" max="10" width="13.7109375" style="397" bestFit="1" customWidth="1"/>
    <col min="11" max="11" width="14.5703125" style="397" customWidth="1"/>
    <col min="12" max="12" width="9.140625" style="397"/>
    <col min="13" max="13" width="10.140625" style="397" bestFit="1" customWidth="1"/>
    <col min="14" max="16384" width="9.140625" style="397"/>
  </cols>
  <sheetData>
    <row r="1" spans="1:7" s="401" customFormat="1" ht="23.25" x14ac:dyDescent="0.35">
      <c r="A1" s="493" t="s">
        <v>399</v>
      </c>
      <c r="B1" s="522"/>
      <c r="C1" s="522"/>
      <c r="D1" s="403"/>
      <c r="E1" s="403"/>
      <c r="F1" s="403"/>
      <c r="G1" s="402"/>
    </row>
    <row r="2" spans="1:7" s="401" customFormat="1" ht="15" x14ac:dyDescent="0.2">
      <c r="A2" s="432" t="s">
        <v>297</v>
      </c>
      <c r="B2" s="404"/>
      <c r="C2" s="494"/>
      <c r="D2" s="494"/>
      <c r="E2" s="403"/>
      <c r="F2" s="403"/>
      <c r="G2" s="402"/>
    </row>
    <row r="3" spans="1:7" s="401" customFormat="1" ht="18.75" customHeight="1" thickBot="1" x14ac:dyDescent="0.25">
      <c r="B3" s="404"/>
      <c r="D3" s="403"/>
      <c r="E3" s="403"/>
      <c r="F3" s="403"/>
      <c r="G3" s="402" t="s">
        <v>2</v>
      </c>
    </row>
    <row r="4" spans="1:7" s="401" customFormat="1" ht="39.75" thickTop="1" thickBot="1" x14ac:dyDescent="0.25">
      <c r="A4" s="492" t="s">
        <v>3</v>
      </c>
      <c r="B4" s="491" t="s">
        <v>4</v>
      </c>
      <c r="C4" s="490" t="s">
        <v>6</v>
      </c>
      <c r="D4" s="489" t="s">
        <v>373</v>
      </c>
      <c r="E4" s="489" t="s">
        <v>374</v>
      </c>
      <c r="F4" s="488" t="s">
        <v>375</v>
      </c>
      <c r="G4" s="517" t="s">
        <v>7</v>
      </c>
    </row>
    <row r="5" spans="1:7" s="404" customFormat="1" ht="14.25" thickTop="1" thickBot="1" x14ac:dyDescent="0.25">
      <c r="A5" s="487">
        <v>1</v>
      </c>
      <c r="B5" s="486">
        <v>2</v>
      </c>
      <c r="C5" s="486">
        <v>3</v>
      </c>
      <c r="D5" s="485">
        <v>4</v>
      </c>
      <c r="E5" s="485">
        <v>5</v>
      </c>
      <c r="F5" s="485">
        <v>6</v>
      </c>
      <c r="G5" s="518" t="s">
        <v>321</v>
      </c>
    </row>
    <row r="6" spans="1:7" s="474" customFormat="1" ht="17.100000000000001" customHeight="1" thickTop="1" x14ac:dyDescent="0.2">
      <c r="A6" s="471" t="str">
        <f>MID(A29,93,4)</f>
        <v/>
      </c>
      <c r="B6" s="470" t="str">
        <f>MID(A29,6,4)</f>
        <v>1361</v>
      </c>
      <c r="C6" s="473" t="str">
        <f>MID(A29,13,60)</f>
        <v xml:space="preserve">Správní poplatky                     </v>
      </c>
      <c r="D6" s="480">
        <v>867</v>
      </c>
      <c r="E6" s="480">
        <v>867</v>
      </c>
      <c r="F6" s="468">
        <f>SUM(F29)</f>
        <v>980</v>
      </c>
      <c r="G6" s="466">
        <f t="shared" ref="G6:G12" si="0">F6/D6*100</f>
        <v>113.03344867358709</v>
      </c>
    </row>
    <row r="7" spans="1:7" s="474" customFormat="1" ht="17.100000000000001" customHeight="1" x14ac:dyDescent="0.2">
      <c r="A7" s="471">
        <v>6409</v>
      </c>
      <c r="B7" s="470">
        <v>2111</v>
      </c>
      <c r="C7" s="473" t="s">
        <v>417</v>
      </c>
      <c r="D7" s="480"/>
      <c r="E7" s="480"/>
      <c r="F7" s="468">
        <f>SUM(F53)</f>
        <v>1000</v>
      </c>
      <c r="G7" s="466"/>
    </row>
    <row r="8" spans="1:7" s="426" customFormat="1" ht="17.100000000000001" customHeight="1" x14ac:dyDescent="0.2">
      <c r="A8" s="484" t="str">
        <f>MID(A57,3,4)</f>
        <v>6172</v>
      </c>
      <c r="B8" s="483" t="str">
        <f>MID(A57,14,4)</f>
        <v>2122</v>
      </c>
      <c r="C8" s="482" t="str">
        <f>MID(A57,21,60)</f>
        <v xml:space="preserve">Odvody příspěvkových organizací        </v>
      </c>
      <c r="D8" s="468">
        <v>150776</v>
      </c>
      <c r="E8" s="468">
        <v>157830</v>
      </c>
      <c r="F8" s="468">
        <f>SUM(F57)</f>
        <v>158757</v>
      </c>
      <c r="G8" s="481">
        <f t="shared" si="0"/>
        <v>105.29328275057037</v>
      </c>
    </row>
    <row r="9" spans="1:7" s="474" customFormat="1" ht="17.100000000000001" customHeight="1" x14ac:dyDescent="0.2">
      <c r="A9" s="471" t="str">
        <f>MID(A75,3,4)</f>
        <v>1032</v>
      </c>
      <c r="B9" s="470" t="str">
        <f>MID(A75,14,4)</f>
        <v>2131</v>
      </c>
      <c r="C9" s="473" t="str">
        <f>MID(A75,21,60)</f>
        <v xml:space="preserve">Příjmy z pronájmu pozemků              </v>
      </c>
      <c r="D9" s="468">
        <v>20</v>
      </c>
      <c r="E9" s="468">
        <v>20</v>
      </c>
      <c r="F9" s="468">
        <f>SUM(F75)</f>
        <v>25</v>
      </c>
      <c r="G9" s="466">
        <f t="shared" si="0"/>
        <v>125</v>
      </c>
    </row>
    <row r="10" spans="1:7" s="474" customFormat="1" ht="17.100000000000001" customHeight="1" x14ac:dyDescent="0.2">
      <c r="A10" s="471" t="str">
        <f>MID(A81,3,4)</f>
        <v>6172</v>
      </c>
      <c r="B10" s="470" t="str">
        <f>MID(A81,14,4)</f>
        <v>2131</v>
      </c>
      <c r="C10" s="473" t="str">
        <f>MID(A81,21,60)</f>
        <v xml:space="preserve">Příjmy z pronájmu pozemků              </v>
      </c>
      <c r="D10" s="480">
        <v>43</v>
      </c>
      <c r="E10" s="468">
        <v>53</v>
      </c>
      <c r="F10" s="468">
        <f>SUM(F81)</f>
        <v>223</v>
      </c>
      <c r="G10" s="466">
        <f t="shared" si="0"/>
        <v>518.60465116279079</v>
      </c>
    </row>
    <row r="11" spans="1:7" s="474" customFormat="1" ht="17.100000000000001" customHeight="1" x14ac:dyDescent="0.2">
      <c r="A11" s="471" t="str">
        <f>MID(A89,3,4)</f>
        <v>6172</v>
      </c>
      <c r="B11" s="470" t="str">
        <f>MID(A89,14,4)</f>
        <v>2132</v>
      </c>
      <c r="C11" s="473" t="str">
        <f>MID(A89,21,60)</f>
        <v xml:space="preserve">Příjmy z pronájmu ostatních nemovitostí     </v>
      </c>
      <c r="D11" s="468">
        <v>37880</v>
      </c>
      <c r="E11" s="468">
        <v>37880</v>
      </c>
      <c r="F11" s="468">
        <f>SUM(F89)</f>
        <v>37881</v>
      </c>
      <c r="G11" s="466">
        <f t="shared" si="0"/>
        <v>100.00263991552269</v>
      </c>
    </row>
    <row r="12" spans="1:7" s="474" customFormat="1" ht="17.100000000000001" customHeight="1" x14ac:dyDescent="0.2">
      <c r="A12" s="471" t="str">
        <f>MID(A111,3,4)</f>
        <v>6172</v>
      </c>
      <c r="B12" s="470" t="str">
        <f>MID(A111,14,4)</f>
        <v>2133</v>
      </c>
      <c r="C12" s="473" t="str">
        <f>MID(A111,21,60)</f>
        <v xml:space="preserve">Příjmy z pronájmu movitých věcí           </v>
      </c>
      <c r="D12" s="472">
        <v>22.2</v>
      </c>
      <c r="E12" s="472">
        <v>22.2</v>
      </c>
      <c r="F12" s="472">
        <f>SUM(F111)</f>
        <v>102.2</v>
      </c>
      <c r="G12" s="466">
        <f t="shared" si="0"/>
        <v>460.3603603603604</v>
      </c>
    </row>
    <row r="13" spans="1:7" s="474" customFormat="1" ht="17.100000000000001" customHeight="1" x14ac:dyDescent="0.2">
      <c r="A13" s="471">
        <v>6172</v>
      </c>
      <c r="B13" s="470">
        <v>2211</v>
      </c>
      <c r="C13" s="473" t="s">
        <v>398</v>
      </c>
      <c r="D13" s="468">
        <v>0</v>
      </c>
      <c r="E13" s="468">
        <v>0</v>
      </c>
      <c r="F13" s="468">
        <f>SUM(F119)</f>
        <v>350</v>
      </c>
      <c r="G13" s="466">
        <v>0</v>
      </c>
    </row>
    <row r="14" spans="1:7" s="474" customFormat="1" ht="17.100000000000001" customHeight="1" x14ac:dyDescent="0.2">
      <c r="A14" s="471" t="str">
        <f>MID(A124,3,4)</f>
        <v>6172</v>
      </c>
      <c r="B14" s="470" t="str">
        <f>MID(A124,14,4)</f>
        <v>2212</v>
      </c>
      <c r="C14" s="473" t="str">
        <f>MID(A124,21,60)</f>
        <v xml:space="preserve">Sankční platby přijaté od jiných subjektů     </v>
      </c>
      <c r="D14" s="468">
        <v>1830</v>
      </c>
      <c r="E14" s="468">
        <v>2114</v>
      </c>
      <c r="F14" s="468">
        <f>SUM(F124)</f>
        <v>2030</v>
      </c>
      <c r="G14" s="466">
        <f>F14/D14*100</f>
        <v>110.92896174863387</v>
      </c>
    </row>
    <row r="15" spans="1:7" s="474" customFormat="1" ht="17.100000000000001" customHeight="1" x14ac:dyDescent="0.2">
      <c r="A15" s="471">
        <v>3769</v>
      </c>
      <c r="B15" s="470">
        <v>2212</v>
      </c>
      <c r="C15" s="473" t="s">
        <v>401</v>
      </c>
      <c r="D15" s="468">
        <v>200</v>
      </c>
      <c r="E15" s="468">
        <v>0</v>
      </c>
      <c r="F15" s="468">
        <v>0</v>
      </c>
      <c r="G15" s="466">
        <v>0</v>
      </c>
    </row>
    <row r="16" spans="1:7" s="474" customFormat="1" ht="17.100000000000001" customHeight="1" x14ac:dyDescent="0.2">
      <c r="A16" s="471">
        <v>2221</v>
      </c>
      <c r="B16" s="470">
        <v>2324</v>
      </c>
      <c r="C16" s="473" t="s">
        <v>108</v>
      </c>
      <c r="D16" s="468">
        <v>37669</v>
      </c>
      <c r="E16" s="468">
        <v>37669</v>
      </c>
      <c r="F16" s="468">
        <f>F140</f>
        <v>37742</v>
      </c>
      <c r="G16" s="466">
        <v>0</v>
      </c>
    </row>
    <row r="17" spans="1:11" s="474" customFormat="1" ht="17.100000000000001" customHeight="1" x14ac:dyDescent="0.2">
      <c r="A17" s="471">
        <v>6172</v>
      </c>
      <c r="B17" s="470">
        <v>2324</v>
      </c>
      <c r="C17" s="473" t="s">
        <v>108</v>
      </c>
      <c r="D17" s="468">
        <v>253</v>
      </c>
      <c r="E17" s="468">
        <v>2179</v>
      </c>
      <c r="F17" s="468">
        <f>F151</f>
        <v>753</v>
      </c>
      <c r="G17" s="466">
        <f>F17/D17*100</f>
        <v>297.62845849802375</v>
      </c>
    </row>
    <row r="18" spans="1:11" s="475" customFormat="1" ht="36.75" customHeight="1" x14ac:dyDescent="0.2">
      <c r="A18" s="479"/>
      <c r="B18" s="478">
        <v>2420</v>
      </c>
      <c r="C18" s="477" t="s">
        <v>81</v>
      </c>
      <c r="D18" s="476">
        <v>5366</v>
      </c>
      <c r="E18" s="476">
        <v>12615</v>
      </c>
      <c r="F18" s="476">
        <f>SUM(F170)</f>
        <v>9218</v>
      </c>
      <c r="G18" s="499">
        <f>F18/D18*100</f>
        <v>171.785314945956</v>
      </c>
    </row>
    <row r="19" spans="1:11" s="464" customFormat="1" ht="17.100000000000001" customHeight="1" x14ac:dyDescent="0.2">
      <c r="A19" s="471" t="str">
        <f>MID(A180,3,4)</f>
        <v>6172</v>
      </c>
      <c r="B19" s="470" t="str">
        <f>MID(A180,14,4)</f>
        <v>3111</v>
      </c>
      <c r="C19" s="473" t="str">
        <f>MID(A180,21,60)</f>
        <v xml:space="preserve">Příjmy z prodeje pozemků                </v>
      </c>
      <c r="D19" s="468">
        <v>650</v>
      </c>
      <c r="E19" s="468">
        <v>650</v>
      </c>
      <c r="F19" s="468">
        <f>SUM(F180)</f>
        <v>7400</v>
      </c>
      <c r="G19" s="466">
        <f>F19/D19*100</f>
        <v>1138.4615384615386</v>
      </c>
    </row>
    <row r="20" spans="1:11" s="464" customFormat="1" ht="17.100000000000001" customHeight="1" x14ac:dyDescent="0.2">
      <c r="A20" s="471" t="str">
        <f>MID(A185,3,4)</f>
        <v>6172</v>
      </c>
      <c r="B20" s="470" t="str">
        <f>MID(A185,14,4)</f>
        <v>3112</v>
      </c>
      <c r="C20" s="473" t="str">
        <f>MID(A185,21,60)</f>
        <v xml:space="preserve">Příjmy z prodeje ostatních nemovitostí a jejich částí </v>
      </c>
      <c r="D20" s="468">
        <v>15150</v>
      </c>
      <c r="E20" s="468">
        <v>15150</v>
      </c>
      <c r="F20" s="468">
        <f>SUM(F185)</f>
        <v>28000</v>
      </c>
      <c r="G20" s="466">
        <f>F20/D20*100</f>
        <v>184.8184818481848</v>
      </c>
    </row>
    <row r="21" spans="1:11" s="464" customFormat="1" ht="17.100000000000001" customHeight="1" x14ac:dyDescent="0.2">
      <c r="A21" s="471">
        <v>6172</v>
      </c>
      <c r="B21" s="470">
        <v>3119</v>
      </c>
      <c r="C21" s="473" t="s">
        <v>397</v>
      </c>
      <c r="D21" s="468">
        <v>0</v>
      </c>
      <c r="E21" s="468">
        <v>0</v>
      </c>
      <c r="F21" s="468">
        <v>19500</v>
      </c>
      <c r="G21" s="466">
        <v>0</v>
      </c>
    </row>
    <row r="22" spans="1:11" s="464" customFormat="1" ht="17.100000000000001" customHeight="1" x14ac:dyDescent="0.2">
      <c r="A22" s="471" t="str">
        <f>MID(A195,3,4)</f>
        <v>6310</v>
      </c>
      <c r="B22" s="470" t="str">
        <f>MID(A195,14,4)</f>
        <v>2141</v>
      </c>
      <c r="C22" s="473" t="str">
        <f>MID(A195,21,60)</f>
        <v xml:space="preserve">Příjmy z úroků                                          </v>
      </c>
      <c r="D22" s="468">
        <v>998</v>
      </c>
      <c r="E22" s="468">
        <v>998</v>
      </c>
      <c r="F22" s="472">
        <f>SUM(F195)</f>
        <v>1800.8</v>
      </c>
      <c r="G22" s="466">
        <f>F22/D22*100</f>
        <v>180.44088176352705</v>
      </c>
    </row>
    <row r="23" spans="1:11" s="464" customFormat="1" ht="27" customHeight="1" x14ac:dyDescent="0.2">
      <c r="A23" s="471"/>
      <c r="B23" s="470">
        <v>8115</v>
      </c>
      <c r="C23" s="469" t="s">
        <v>97</v>
      </c>
      <c r="D23" s="468">
        <v>307323</v>
      </c>
      <c r="E23" s="468">
        <v>818235</v>
      </c>
      <c r="F23" s="468">
        <f>SUM(F199)</f>
        <v>219400</v>
      </c>
      <c r="G23" s="466">
        <f>F23/D23*100</f>
        <v>71.390686671677685</v>
      </c>
      <c r="H23" s="465"/>
    </row>
    <row r="24" spans="1:11" s="464" customFormat="1" ht="17.25" customHeight="1" x14ac:dyDescent="0.2">
      <c r="A24" s="471"/>
      <c r="B24" s="470">
        <v>8905</v>
      </c>
      <c r="C24" s="469" t="s">
        <v>362</v>
      </c>
      <c r="D24" s="468">
        <v>200000</v>
      </c>
      <c r="E24" s="468">
        <v>0</v>
      </c>
      <c r="F24" s="467"/>
      <c r="G24" s="466">
        <v>0</v>
      </c>
      <c r="H24" s="465"/>
    </row>
    <row r="25" spans="1:11" s="464" customFormat="1" ht="17.25" customHeight="1" thickBot="1" x14ac:dyDescent="0.25">
      <c r="A25" s="471"/>
      <c r="B25" s="470">
        <v>8113</v>
      </c>
      <c r="C25" s="469" t="s">
        <v>400</v>
      </c>
      <c r="D25" s="468">
        <v>0</v>
      </c>
      <c r="E25" s="468">
        <v>200000</v>
      </c>
      <c r="F25" s="468">
        <f>SUM(F203)</f>
        <v>26000</v>
      </c>
      <c r="G25" s="466">
        <v>0</v>
      </c>
      <c r="H25" s="465"/>
    </row>
    <row r="26" spans="1:11" s="459" customFormat="1" ht="25.5" customHeight="1" thickTop="1" thickBot="1" x14ac:dyDescent="0.3">
      <c r="A26" s="594" t="s">
        <v>8</v>
      </c>
      <c r="B26" s="595"/>
      <c r="C26" s="595"/>
      <c r="D26" s="463">
        <f>SUM(D6:D25)</f>
        <v>759047.2</v>
      </c>
      <c r="E26" s="463">
        <f>SUM(E6:E25)</f>
        <v>1286282.2</v>
      </c>
      <c r="F26" s="462">
        <f>SUM(F6:F25)</f>
        <v>551162</v>
      </c>
      <c r="G26" s="461">
        <f>F26/D26*100</f>
        <v>72.612348744583997</v>
      </c>
      <c r="H26" s="460"/>
      <c r="J26" s="500"/>
    </row>
    <row r="27" spans="1:11" s="416" customFormat="1" ht="15" thickTop="1" x14ac:dyDescent="0.2">
      <c r="A27" s="447"/>
      <c r="B27" s="447"/>
      <c r="D27" s="446"/>
      <c r="E27" s="446"/>
      <c r="F27" s="446"/>
      <c r="G27" s="452"/>
    </row>
    <row r="28" spans="1:11" s="416" customFormat="1" ht="15.75" x14ac:dyDescent="0.25">
      <c r="A28" s="514" t="s">
        <v>291</v>
      </c>
      <c r="B28" s="447"/>
      <c r="D28" s="446"/>
      <c r="E28" s="446"/>
      <c r="F28" s="446"/>
      <c r="G28" s="452"/>
    </row>
    <row r="29" spans="1:11" s="415" customFormat="1" ht="16.5" thickBot="1" x14ac:dyDescent="0.3">
      <c r="A29" s="545" t="s">
        <v>10</v>
      </c>
      <c r="B29" s="545"/>
      <c r="C29" s="545"/>
      <c r="D29" s="545"/>
      <c r="E29" s="545"/>
      <c r="F29" s="546">
        <f>SUM(F30,F34,F41,F44,F50)</f>
        <v>980</v>
      </c>
      <c r="G29" s="546"/>
    </row>
    <row r="30" spans="1:11" s="416" customFormat="1" ht="15.75" customHeight="1" thickTop="1" x14ac:dyDescent="0.25">
      <c r="A30" s="550" t="s">
        <v>425</v>
      </c>
      <c r="B30" s="550"/>
      <c r="C30" s="550"/>
      <c r="D30" s="550"/>
      <c r="E30" s="550"/>
      <c r="F30" s="555">
        <v>130</v>
      </c>
      <c r="G30" s="555"/>
      <c r="J30" s="457"/>
      <c r="K30" s="457"/>
    </row>
    <row r="31" spans="1:11" s="416" customFormat="1" ht="15" x14ac:dyDescent="0.25">
      <c r="A31" s="579" t="s">
        <v>324</v>
      </c>
      <c r="B31" s="579"/>
      <c r="C31" s="579"/>
      <c r="D31" s="579"/>
      <c r="E31" s="579"/>
      <c r="F31" s="579"/>
      <c r="G31" s="579"/>
      <c r="J31" s="448"/>
      <c r="K31" s="448"/>
    </row>
    <row r="32" spans="1:11" s="416" customFormat="1" ht="14.25" x14ac:dyDescent="0.2">
      <c r="A32" s="560"/>
      <c r="B32" s="560"/>
      <c r="C32" s="560"/>
      <c r="D32" s="560"/>
      <c r="E32" s="560"/>
      <c r="F32" s="560"/>
      <c r="G32" s="560"/>
      <c r="J32" s="457"/>
      <c r="K32" s="457"/>
    </row>
    <row r="33" spans="1:13" s="416" customFormat="1" ht="13.5" customHeight="1" x14ac:dyDescent="0.2">
      <c r="A33" s="449"/>
      <c r="B33" s="455"/>
      <c r="C33" s="455"/>
      <c r="D33" s="455"/>
      <c r="E33" s="455"/>
      <c r="F33" s="455"/>
      <c r="G33" s="455"/>
    </row>
    <row r="34" spans="1:13" s="416" customFormat="1" ht="15" x14ac:dyDescent="0.25">
      <c r="A34" s="553" t="s">
        <v>426</v>
      </c>
      <c r="B34" s="554"/>
      <c r="C34" s="554"/>
      <c r="D34" s="554"/>
      <c r="E34" s="554"/>
      <c r="F34" s="555">
        <v>200</v>
      </c>
      <c r="G34" s="555"/>
      <c r="J34" s="448"/>
      <c r="K34" s="448"/>
    </row>
    <row r="35" spans="1:13" s="416" customFormat="1" ht="14.25" x14ac:dyDescent="0.2">
      <c r="A35" s="579" t="s">
        <v>14</v>
      </c>
      <c r="B35" s="579"/>
      <c r="C35" s="579"/>
      <c r="D35" s="579"/>
      <c r="E35" s="579"/>
      <c r="F35" s="579"/>
      <c r="G35" s="579"/>
      <c r="J35" s="457"/>
      <c r="K35" s="457"/>
    </row>
    <row r="36" spans="1:13" s="416" customFormat="1" ht="14.25" x14ac:dyDescent="0.2">
      <c r="A36" s="560"/>
      <c r="B36" s="560"/>
      <c r="C36" s="560"/>
      <c r="D36" s="560"/>
      <c r="E36" s="560"/>
      <c r="F36" s="560"/>
      <c r="G36" s="560"/>
      <c r="J36" s="560"/>
      <c r="K36" s="560"/>
      <c r="L36" s="560"/>
      <c r="M36" s="560"/>
    </row>
    <row r="37" spans="1:13" s="416" customFormat="1" ht="15" x14ac:dyDescent="0.25">
      <c r="A37" s="593" t="s">
        <v>15</v>
      </c>
      <c r="B37" s="593"/>
      <c r="C37" s="593"/>
      <c r="D37" s="437"/>
      <c r="E37" s="437"/>
      <c r="F37" s="437"/>
      <c r="G37" s="437"/>
      <c r="J37" s="448"/>
      <c r="K37" s="448"/>
    </row>
    <row r="38" spans="1:13" s="416" customFormat="1" ht="14.25" x14ac:dyDescent="0.2">
      <c r="A38" s="586" t="s">
        <v>91</v>
      </c>
      <c r="B38" s="586"/>
      <c r="C38" s="586"/>
      <c r="D38" s="437"/>
      <c r="E38" s="437"/>
      <c r="F38" s="437"/>
      <c r="G38" s="437"/>
      <c r="J38" s="457"/>
      <c r="K38" s="458"/>
    </row>
    <row r="39" spans="1:13" s="416" customFormat="1" ht="14.25" x14ac:dyDescent="0.2">
      <c r="A39" s="586" t="s">
        <v>92</v>
      </c>
      <c r="B39" s="586"/>
      <c r="C39" s="586"/>
      <c r="D39" s="592"/>
      <c r="E39" s="592"/>
      <c r="F39" s="437"/>
      <c r="G39" s="437"/>
    </row>
    <row r="40" spans="1:13" s="416" customFormat="1" ht="9.75" customHeight="1" x14ac:dyDescent="0.25">
      <c r="A40" s="449"/>
      <c r="B40" s="455"/>
      <c r="C40" s="455"/>
      <c r="D40" s="455"/>
      <c r="E40" s="455"/>
      <c r="F40" s="455"/>
      <c r="G40" s="455"/>
      <c r="J40" s="448"/>
      <c r="K40" s="448"/>
    </row>
    <row r="41" spans="1:13" s="416" customFormat="1" ht="15" x14ac:dyDescent="0.25">
      <c r="A41" s="553" t="s">
        <v>427</v>
      </c>
      <c r="B41" s="554"/>
      <c r="C41" s="554"/>
      <c r="D41" s="554"/>
      <c r="E41" s="554"/>
      <c r="F41" s="555">
        <v>180</v>
      </c>
      <c r="G41" s="555"/>
      <c r="J41" s="457"/>
      <c r="M41" s="456"/>
    </row>
    <row r="42" spans="1:13" s="416" customFormat="1" ht="14.25" x14ac:dyDescent="0.2">
      <c r="A42" s="579" t="s">
        <v>95</v>
      </c>
      <c r="B42" s="579"/>
      <c r="C42" s="579"/>
      <c r="D42" s="579"/>
      <c r="E42" s="579"/>
      <c r="F42" s="579"/>
      <c r="G42" s="579"/>
    </row>
    <row r="43" spans="1:13" s="416" customFormat="1" ht="15.75" customHeight="1" x14ac:dyDescent="0.2">
      <c r="A43" s="449"/>
      <c r="B43" s="455"/>
      <c r="C43" s="455"/>
      <c r="D43" s="455"/>
      <c r="E43" s="455"/>
      <c r="F43" s="455"/>
      <c r="G43" s="455"/>
    </row>
    <row r="44" spans="1:13" s="416" customFormat="1" ht="15" x14ac:dyDescent="0.25">
      <c r="A44" s="553" t="s">
        <v>428</v>
      </c>
      <c r="B44" s="554"/>
      <c r="C44" s="554"/>
      <c r="D44" s="554"/>
      <c r="E44" s="554"/>
      <c r="F44" s="555">
        <v>300</v>
      </c>
      <c r="G44" s="555"/>
    </row>
    <row r="45" spans="1:13" s="416" customFormat="1" ht="14.25" customHeight="1" x14ac:dyDescent="0.2">
      <c r="A45" s="579" t="s">
        <v>396</v>
      </c>
      <c r="B45" s="567"/>
      <c r="C45" s="567"/>
      <c r="D45" s="567"/>
      <c r="E45" s="567"/>
      <c r="F45" s="567"/>
      <c r="G45" s="567"/>
    </row>
    <row r="46" spans="1:13" s="416" customFormat="1" ht="14.25" x14ac:dyDescent="0.2">
      <c r="A46" s="567"/>
      <c r="B46" s="567"/>
      <c r="C46" s="567"/>
      <c r="D46" s="567"/>
      <c r="E46" s="567"/>
      <c r="F46" s="567"/>
      <c r="G46" s="567"/>
    </row>
    <row r="47" spans="1:13" s="416" customFormat="1" ht="14.25" x14ac:dyDescent="0.2">
      <c r="A47" s="567"/>
      <c r="B47" s="567"/>
      <c r="C47" s="567"/>
      <c r="D47" s="567"/>
      <c r="E47" s="567"/>
      <c r="F47" s="567"/>
      <c r="G47" s="567"/>
    </row>
    <row r="48" spans="1:13" s="416" customFormat="1" ht="14.25" x14ac:dyDescent="0.2">
      <c r="A48" s="567"/>
      <c r="B48" s="567"/>
      <c r="C48" s="567"/>
      <c r="D48" s="567"/>
      <c r="E48" s="567"/>
      <c r="F48" s="567"/>
      <c r="G48" s="567"/>
    </row>
    <row r="49" spans="1:12" s="416" customFormat="1" ht="15" x14ac:dyDescent="0.25">
      <c r="A49" s="520"/>
      <c r="B49" s="520"/>
      <c r="C49" s="520"/>
      <c r="D49" s="520"/>
      <c r="E49" s="520"/>
      <c r="F49" s="520"/>
      <c r="G49" s="520"/>
    </row>
    <row r="50" spans="1:12" s="416" customFormat="1" ht="15" x14ac:dyDescent="0.25">
      <c r="A50" s="553" t="s">
        <v>429</v>
      </c>
      <c r="B50" s="554"/>
      <c r="C50" s="554"/>
      <c r="D50" s="554"/>
      <c r="E50" s="554"/>
      <c r="F50" s="555">
        <v>170</v>
      </c>
      <c r="G50" s="555"/>
    </row>
    <row r="51" spans="1:12" s="416" customFormat="1" ht="14.25" x14ac:dyDescent="0.2">
      <c r="A51" s="454" t="s">
        <v>365</v>
      </c>
      <c r="B51" s="453"/>
      <c r="C51" s="453"/>
      <c r="D51" s="453"/>
      <c r="E51" s="453"/>
      <c r="F51" s="453"/>
      <c r="G51" s="453"/>
    </row>
    <row r="52" spans="1:12" s="416" customFormat="1" ht="15" customHeight="1" x14ac:dyDescent="0.2">
      <c r="A52" s="437"/>
      <c r="B52" s="437"/>
      <c r="C52" s="437"/>
      <c r="D52" s="437"/>
      <c r="E52" s="437"/>
      <c r="F52" s="437"/>
      <c r="G52" s="437"/>
    </row>
    <row r="53" spans="1:12" s="415" customFormat="1" ht="16.5" thickBot="1" x14ac:dyDescent="0.3">
      <c r="A53" s="545" t="s">
        <v>418</v>
      </c>
      <c r="B53" s="545"/>
      <c r="C53" s="545"/>
      <c r="D53" s="545"/>
      <c r="E53" s="545"/>
      <c r="F53" s="546">
        <f>SUM(F54)</f>
        <v>1000</v>
      </c>
      <c r="G53" s="546"/>
    </row>
    <row r="54" spans="1:12" s="419" customFormat="1" ht="16.5" thickTop="1" x14ac:dyDescent="0.25">
      <c r="A54" s="422" t="s">
        <v>419</v>
      </c>
      <c r="B54" s="422"/>
      <c r="C54" s="422"/>
      <c r="D54" s="422"/>
      <c r="E54" s="422"/>
      <c r="F54" s="555">
        <v>1000</v>
      </c>
      <c r="G54" s="555"/>
      <c r="I54" s="439"/>
      <c r="J54" s="439"/>
      <c r="K54" s="439"/>
      <c r="L54" s="439"/>
    </row>
    <row r="55" spans="1:12" s="416" customFormat="1" ht="15" customHeight="1" x14ac:dyDescent="0.2">
      <c r="A55" s="587" t="s">
        <v>420</v>
      </c>
      <c r="B55" s="587"/>
      <c r="C55" s="587"/>
      <c r="D55" s="587"/>
      <c r="E55" s="587"/>
      <c r="F55" s="587"/>
      <c r="G55" s="587"/>
    </row>
    <row r="56" spans="1:12" s="416" customFormat="1" ht="12" customHeight="1" x14ac:dyDescent="0.2">
      <c r="A56" s="519"/>
      <c r="B56" s="519"/>
      <c r="C56" s="519"/>
      <c r="D56" s="519"/>
      <c r="E56" s="519"/>
      <c r="F56" s="519"/>
      <c r="G56" s="519"/>
    </row>
    <row r="57" spans="1:12" s="415" customFormat="1" ht="16.5" thickBot="1" x14ac:dyDescent="0.3">
      <c r="A57" s="545" t="s">
        <v>30</v>
      </c>
      <c r="B57" s="545"/>
      <c r="C57" s="545"/>
      <c r="D57" s="545"/>
      <c r="E57" s="545"/>
      <c r="F57" s="546">
        <f>SUM(D65,D73)</f>
        <v>158757</v>
      </c>
      <c r="G57" s="546"/>
    </row>
    <row r="58" spans="1:12" s="415" customFormat="1" ht="16.5" thickTop="1" x14ac:dyDescent="0.25">
      <c r="A58" s="422" t="s">
        <v>424</v>
      </c>
      <c r="B58" s="422"/>
      <c r="C58" s="422"/>
      <c r="D58" s="422"/>
      <c r="E58" s="422"/>
      <c r="F58" s="420"/>
      <c r="G58" s="420"/>
    </row>
    <row r="59" spans="1:12" s="416" customFormat="1" ht="15" x14ac:dyDescent="0.25">
      <c r="A59" s="510" t="s">
        <v>451</v>
      </c>
      <c r="B59" s="447"/>
      <c r="D59" s="446"/>
      <c r="E59" s="446"/>
      <c r="F59" s="446"/>
      <c r="G59" s="452"/>
    </row>
    <row r="60" spans="1:12" s="416" customFormat="1" ht="14.25" x14ac:dyDescent="0.2">
      <c r="A60" s="432" t="s">
        <v>82</v>
      </c>
      <c r="B60" s="447"/>
      <c r="D60" s="558">
        <f>SUM('PO - odpisy'!G129)</f>
        <v>62918</v>
      </c>
      <c r="E60" s="558"/>
      <c r="F60" s="446"/>
      <c r="G60" s="452"/>
    </row>
    <row r="61" spans="1:12" s="416" customFormat="1" ht="15" customHeight="1" x14ac:dyDescent="0.2">
      <c r="A61" s="432" t="s">
        <v>85</v>
      </c>
      <c r="B61" s="447"/>
      <c r="D61" s="558">
        <f>SUM('PO - odpisy'!G210)</f>
        <v>41835</v>
      </c>
      <c r="E61" s="558"/>
      <c r="F61" s="446"/>
      <c r="G61" s="452"/>
    </row>
    <row r="62" spans="1:12" s="416" customFormat="1" ht="14.25" x14ac:dyDescent="0.2">
      <c r="A62" s="432" t="s">
        <v>83</v>
      </c>
      <c r="B62" s="447"/>
      <c r="D62" s="558">
        <f>SUM('PO - odpisy'!G158)</f>
        <v>27121</v>
      </c>
      <c r="E62" s="558"/>
      <c r="F62" s="446"/>
      <c r="G62" s="452"/>
    </row>
    <row r="63" spans="1:12" s="416" customFormat="1" ht="14.25" x14ac:dyDescent="0.2">
      <c r="A63" s="432" t="s">
        <v>84</v>
      </c>
      <c r="B63" s="447"/>
      <c r="D63" s="558">
        <f>SUM('PO - odpisy'!G167)</f>
        <v>14029</v>
      </c>
      <c r="E63" s="558"/>
      <c r="F63" s="446"/>
      <c r="G63" s="452"/>
    </row>
    <row r="64" spans="1:12" s="416" customFormat="1" ht="14.25" x14ac:dyDescent="0.2">
      <c r="A64" s="432" t="s">
        <v>86</v>
      </c>
      <c r="B64" s="447"/>
      <c r="D64" s="558">
        <f>SUM('PO - odpisy'!G217)</f>
        <v>12754</v>
      </c>
      <c r="E64" s="558"/>
      <c r="F64" s="446"/>
      <c r="G64" s="452"/>
    </row>
    <row r="65" spans="1:7" s="416" customFormat="1" ht="15" x14ac:dyDescent="0.25">
      <c r="A65" s="511" t="s">
        <v>8</v>
      </c>
      <c r="B65" s="512"/>
      <c r="C65" s="513"/>
      <c r="D65" s="585">
        <f>SUM(D60:E64)</f>
        <v>158657</v>
      </c>
      <c r="E65" s="585"/>
      <c r="F65" s="446"/>
      <c r="G65" s="452"/>
    </row>
    <row r="66" spans="1:7" s="416" customFormat="1" ht="9.75" customHeight="1" x14ac:dyDescent="0.2">
      <c r="A66" s="447"/>
      <c r="B66" s="447"/>
      <c r="D66" s="446"/>
      <c r="E66" s="446"/>
      <c r="F66" s="446"/>
      <c r="G66" s="452"/>
    </row>
    <row r="67" spans="1:7" s="416" customFormat="1" ht="15" x14ac:dyDescent="0.25">
      <c r="A67" s="510" t="s">
        <v>89</v>
      </c>
      <c r="B67" s="447"/>
      <c r="D67" s="446"/>
      <c r="E67" s="446"/>
      <c r="F67" s="446"/>
      <c r="G67" s="452"/>
    </row>
    <row r="68" spans="1:7" s="416" customFormat="1" ht="14.25" x14ac:dyDescent="0.2">
      <c r="A68" s="432" t="s">
        <v>257</v>
      </c>
      <c r="B68" s="447"/>
      <c r="D68" s="558"/>
      <c r="E68" s="558"/>
      <c r="F68" s="446"/>
      <c r="G68" s="452"/>
    </row>
    <row r="69" spans="1:7" s="416" customFormat="1" ht="14.25" x14ac:dyDescent="0.2">
      <c r="A69" s="432" t="s">
        <v>325</v>
      </c>
      <c r="B69" s="447"/>
      <c r="D69" s="504"/>
      <c r="E69" s="504"/>
      <c r="F69" s="446"/>
      <c r="G69" s="452"/>
    </row>
    <row r="70" spans="1:7" s="416" customFormat="1" ht="14.25" x14ac:dyDescent="0.2">
      <c r="A70" s="432" t="s">
        <v>99</v>
      </c>
      <c r="B70" s="447"/>
      <c r="D70" s="504"/>
      <c r="E70" s="504"/>
      <c r="F70" s="446"/>
      <c r="G70" s="452"/>
    </row>
    <row r="71" spans="1:7" s="416" customFormat="1" ht="14.25" x14ac:dyDescent="0.2">
      <c r="A71" s="432" t="s">
        <v>258</v>
      </c>
      <c r="B71" s="447"/>
      <c r="D71" s="504"/>
      <c r="E71" s="504">
        <f>SUM('PO - odpisy'!G170)</f>
        <v>100</v>
      </c>
      <c r="F71" s="446"/>
      <c r="G71" s="452"/>
    </row>
    <row r="72" spans="1:7" s="416" customFormat="1" ht="14.25" x14ac:dyDescent="0.2">
      <c r="A72" s="432" t="s">
        <v>90</v>
      </c>
      <c r="B72" s="447"/>
      <c r="D72" s="504"/>
      <c r="E72" s="504"/>
      <c r="F72" s="446"/>
      <c r="G72" s="452"/>
    </row>
    <row r="73" spans="1:7" s="416" customFormat="1" ht="15" x14ac:dyDescent="0.25">
      <c r="A73" s="511" t="s">
        <v>8</v>
      </c>
      <c r="B73" s="512"/>
      <c r="C73" s="513"/>
      <c r="D73" s="585">
        <f>SUM(D68:E72)</f>
        <v>100</v>
      </c>
      <c r="E73" s="585"/>
      <c r="F73" s="446"/>
      <c r="G73" s="452"/>
    </row>
    <row r="74" spans="1:7" s="416" customFormat="1" ht="14.25" x14ac:dyDescent="0.2">
      <c r="A74" s="447"/>
      <c r="B74" s="447"/>
      <c r="D74" s="446"/>
      <c r="E74" s="446"/>
      <c r="F74" s="446"/>
      <c r="G74" s="452"/>
    </row>
    <row r="75" spans="1:7" s="415" customFormat="1" ht="16.5" thickBot="1" x14ac:dyDescent="0.3">
      <c r="A75" s="545" t="s">
        <v>16</v>
      </c>
      <c r="B75" s="545"/>
      <c r="C75" s="545"/>
      <c r="D75" s="545"/>
      <c r="E75" s="545"/>
      <c r="F75" s="546">
        <v>25</v>
      </c>
      <c r="G75" s="546"/>
    </row>
    <row r="76" spans="1:7" s="415" customFormat="1" ht="16.5" thickTop="1" x14ac:dyDescent="0.25">
      <c r="A76" s="553" t="s">
        <v>20</v>
      </c>
      <c r="B76" s="554"/>
      <c r="C76" s="554"/>
      <c r="D76" s="554"/>
      <c r="E76" s="554"/>
      <c r="F76" s="420"/>
      <c r="G76" s="420"/>
    </row>
    <row r="77" spans="1:7" s="416" customFormat="1" ht="14.25" x14ac:dyDescent="0.2">
      <c r="A77" s="590" t="s">
        <v>303</v>
      </c>
      <c r="B77" s="591"/>
      <c r="C77" s="591"/>
      <c r="D77" s="591"/>
      <c r="E77" s="591"/>
      <c r="F77" s="591"/>
      <c r="G77" s="591"/>
    </row>
    <row r="78" spans="1:7" s="416" customFormat="1" ht="14.25" x14ac:dyDescent="0.2">
      <c r="A78" s="560"/>
      <c r="B78" s="560"/>
      <c r="C78" s="560"/>
      <c r="D78" s="560"/>
      <c r="E78" s="560"/>
      <c r="F78" s="560"/>
      <c r="G78" s="560"/>
    </row>
    <row r="79" spans="1:7" s="416" customFormat="1" ht="14.25" x14ac:dyDescent="0.2">
      <c r="A79" s="592"/>
      <c r="B79" s="592"/>
      <c r="C79" s="592"/>
      <c r="D79" s="592"/>
      <c r="E79" s="592"/>
      <c r="F79" s="592"/>
      <c r="G79" s="592"/>
    </row>
    <row r="80" spans="1:7" s="416" customFormat="1" ht="14.25" x14ac:dyDescent="0.2">
      <c r="A80" s="447"/>
      <c r="B80" s="447"/>
      <c r="D80" s="446"/>
      <c r="E80" s="446"/>
      <c r="F80" s="446"/>
      <c r="G80" s="452"/>
    </row>
    <row r="81" spans="1:12" s="415" customFormat="1" ht="16.5" thickBot="1" x14ac:dyDescent="0.3">
      <c r="A81" s="545" t="s">
        <v>11</v>
      </c>
      <c r="B81" s="545"/>
      <c r="C81" s="545"/>
      <c r="D81" s="545"/>
      <c r="E81" s="545"/>
      <c r="F81" s="546">
        <f>SUM(F82,F85)</f>
        <v>223</v>
      </c>
      <c r="G81" s="546"/>
    </row>
    <row r="82" spans="1:12" s="416" customFormat="1" ht="16.5" thickTop="1" x14ac:dyDescent="0.25">
      <c r="A82" s="553" t="s">
        <v>430</v>
      </c>
      <c r="B82" s="554"/>
      <c r="C82" s="554"/>
      <c r="D82" s="554"/>
      <c r="E82" s="554"/>
      <c r="F82" s="555">
        <v>43</v>
      </c>
      <c r="G82" s="555"/>
      <c r="I82" s="415"/>
      <c r="J82" s="415"/>
      <c r="K82" s="415"/>
      <c r="L82" s="415"/>
    </row>
    <row r="83" spans="1:12" s="416" customFormat="1" ht="14.25" customHeight="1" x14ac:dyDescent="0.2">
      <c r="A83" s="587" t="s">
        <v>366</v>
      </c>
      <c r="B83" s="587"/>
      <c r="C83" s="587"/>
      <c r="D83" s="587"/>
      <c r="E83" s="587"/>
      <c r="F83" s="558"/>
      <c r="G83" s="558"/>
    </row>
    <row r="84" spans="1:12" s="416" customFormat="1" ht="10.5" customHeight="1" x14ac:dyDescent="0.2"/>
    <row r="85" spans="1:12" s="416" customFormat="1" ht="14.25" customHeight="1" x14ac:dyDescent="0.25">
      <c r="A85" s="448" t="s">
        <v>431</v>
      </c>
      <c r="B85" s="448"/>
      <c r="C85" s="448"/>
      <c r="D85" s="448"/>
      <c r="F85" s="588">
        <v>180</v>
      </c>
      <c r="G85" s="589"/>
    </row>
    <row r="86" spans="1:12" s="416" customFormat="1" ht="14.25" customHeight="1" x14ac:dyDescent="0.2">
      <c r="A86" s="593" t="s">
        <v>395</v>
      </c>
      <c r="B86" s="549"/>
      <c r="C86" s="549"/>
      <c r="D86" s="549"/>
      <c r="E86" s="549"/>
      <c r="F86" s="549"/>
      <c r="G86" s="549"/>
    </row>
    <row r="87" spans="1:12" s="416" customFormat="1" ht="14.25" customHeight="1" x14ac:dyDescent="0.2">
      <c r="A87" s="549"/>
      <c r="B87" s="549"/>
      <c r="C87" s="549"/>
      <c r="D87" s="549"/>
      <c r="E87" s="549"/>
      <c r="F87" s="549"/>
      <c r="G87" s="549"/>
    </row>
    <row r="88" spans="1:12" s="416" customFormat="1" ht="14.25" customHeight="1" x14ac:dyDescent="0.2"/>
    <row r="89" spans="1:12" s="415" customFormat="1" ht="16.5" thickBot="1" x14ac:dyDescent="0.3">
      <c r="A89" s="545" t="s">
        <v>12</v>
      </c>
      <c r="B89" s="545"/>
      <c r="C89" s="545"/>
      <c r="D89" s="545"/>
      <c r="E89" s="545"/>
      <c r="F89" s="546">
        <f>SUM(F90,F94,F98)</f>
        <v>37881</v>
      </c>
      <c r="G89" s="546"/>
    </row>
    <row r="90" spans="1:12" s="416" customFormat="1" ht="15.75" thickTop="1" x14ac:dyDescent="0.25">
      <c r="A90" s="553" t="s">
        <v>430</v>
      </c>
      <c r="B90" s="554"/>
      <c r="C90" s="554"/>
      <c r="D90" s="554"/>
      <c r="E90" s="554"/>
      <c r="F90" s="555">
        <f>SUM(F91:G92)</f>
        <v>153</v>
      </c>
      <c r="G90" s="555"/>
      <c r="I90" s="448"/>
      <c r="J90" s="448"/>
      <c r="K90" s="448"/>
    </row>
    <row r="91" spans="1:12" s="416" customFormat="1" ht="15" x14ac:dyDescent="0.25">
      <c r="A91" s="435" t="s">
        <v>394</v>
      </c>
      <c r="B91" s="451"/>
      <c r="C91" s="451"/>
      <c r="D91" s="451"/>
      <c r="E91" s="451"/>
      <c r="F91" s="558">
        <v>143</v>
      </c>
      <c r="G91" s="558"/>
      <c r="I91" s="448"/>
      <c r="J91" s="448"/>
      <c r="K91" s="448"/>
    </row>
    <row r="92" spans="1:12" s="416" customFormat="1" ht="14.25" x14ac:dyDescent="0.2">
      <c r="A92" s="450" t="s">
        <v>393</v>
      </c>
      <c r="B92" s="450"/>
      <c r="C92" s="450"/>
      <c r="D92" s="450"/>
      <c r="E92" s="450"/>
      <c r="F92" s="558">
        <v>10</v>
      </c>
      <c r="G92" s="558"/>
    </row>
    <row r="93" spans="1:12" s="416" customFormat="1" ht="11.25" customHeight="1" x14ac:dyDescent="0.2">
      <c r="A93" s="449"/>
      <c r="B93" s="449"/>
      <c r="C93" s="449"/>
      <c r="D93" s="449"/>
      <c r="E93" s="449"/>
      <c r="F93" s="449"/>
      <c r="G93" s="449"/>
    </row>
    <row r="94" spans="1:12" s="416" customFormat="1" ht="15" x14ac:dyDescent="0.25">
      <c r="A94" s="553" t="s">
        <v>392</v>
      </c>
      <c r="B94" s="554"/>
      <c r="C94" s="554"/>
      <c r="D94" s="554"/>
      <c r="E94" s="554"/>
      <c r="F94" s="555">
        <f>SUM(F96:G96)</f>
        <v>27879</v>
      </c>
      <c r="G94" s="555"/>
      <c r="I94" s="448"/>
      <c r="J94" s="448"/>
      <c r="K94" s="448"/>
    </row>
    <row r="95" spans="1:12" s="416" customFormat="1" ht="14.25" x14ac:dyDescent="0.2">
      <c r="A95" s="432" t="s">
        <v>22</v>
      </c>
      <c r="B95" s="447"/>
      <c r="D95" s="446"/>
      <c r="E95" s="446"/>
      <c r="F95" s="558"/>
      <c r="G95" s="558"/>
    </row>
    <row r="96" spans="1:12" s="416" customFormat="1" ht="14.25" x14ac:dyDescent="0.2">
      <c r="A96" s="432" t="s">
        <v>432</v>
      </c>
      <c r="B96" s="447"/>
      <c r="D96" s="446"/>
      <c r="E96" s="446"/>
      <c r="F96" s="558">
        <v>27879</v>
      </c>
      <c r="G96" s="558"/>
    </row>
    <row r="97" spans="1:12" s="416" customFormat="1" ht="9" customHeight="1" x14ac:dyDescent="0.2">
      <c r="A97" s="432"/>
      <c r="B97" s="447"/>
      <c r="D97" s="446"/>
      <c r="E97" s="446"/>
      <c r="F97" s="418"/>
      <c r="G97" s="418"/>
    </row>
    <row r="98" spans="1:12" s="416" customFormat="1" ht="15" x14ac:dyDescent="0.25">
      <c r="A98" s="553" t="s">
        <v>391</v>
      </c>
      <c r="B98" s="554"/>
      <c r="C98" s="554"/>
      <c r="D98" s="554"/>
      <c r="E98" s="554"/>
      <c r="F98" s="555">
        <f>SUM(F99,F101,F106,F108)</f>
        <v>9849</v>
      </c>
      <c r="G98" s="555"/>
      <c r="I98" s="448"/>
      <c r="J98" s="448"/>
      <c r="K98" s="448"/>
    </row>
    <row r="99" spans="1:12" s="416" customFormat="1" ht="14.25" x14ac:dyDescent="0.2">
      <c r="A99" s="583" t="s">
        <v>433</v>
      </c>
      <c r="B99" s="584"/>
      <c r="C99" s="584"/>
      <c r="D99" s="584"/>
      <c r="E99" s="584"/>
      <c r="F99" s="558">
        <v>108</v>
      </c>
      <c r="G99" s="558"/>
    </row>
    <row r="100" spans="1:12" s="416" customFormat="1" ht="14.25" x14ac:dyDescent="0.2">
      <c r="A100" s="584"/>
      <c r="B100" s="584"/>
      <c r="C100" s="584"/>
      <c r="D100" s="584"/>
      <c r="E100" s="584"/>
      <c r="F100" s="417"/>
      <c r="G100" s="417"/>
    </row>
    <row r="101" spans="1:12" s="416" customFormat="1" ht="14.25" customHeight="1" x14ac:dyDescent="0.2">
      <c r="A101" s="576" t="s">
        <v>452</v>
      </c>
      <c r="B101" s="549"/>
      <c r="C101" s="549"/>
      <c r="D101" s="549"/>
      <c r="E101" s="549"/>
      <c r="F101" s="558">
        <v>1597</v>
      </c>
      <c r="G101" s="558"/>
    </row>
    <row r="102" spans="1:12" s="416" customFormat="1" ht="14.25" x14ac:dyDescent="0.2">
      <c r="A102" s="549"/>
      <c r="B102" s="549"/>
      <c r="C102" s="549"/>
      <c r="D102" s="549"/>
      <c r="E102" s="549"/>
      <c r="F102" s="417"/>
      <c r="G102" s="417"/>
    </row>
    <row r="103" spans="1:12" s="416" customFormat="1" ht="14.25" x14ac:dyDescent="0.2">
      <c r="A103" s="549"/>
      <c r="B103" s="549"/>
      <c r="C103" s="549"/>
      <c r="D103" s="549"/>
      <c r="E103" s="549"/>
      <c r="F103" s="417"/>
      <c r="G103" s="417"/>
    </row>
    <row r="104" spans="1:12" s="416" customFormat="1" ht="14.25" x14ac:dyDescent="0.2">
      <c r="A104" s="549"/>
      <c r="B104" s="549"/>
      <c r="C104" s="549"/>
      <c r="D104" s="549"/>
      <c r="E104" s="549"/>
      <c r="F104" s="417"/>
      <c r="G104" s="417"/>
    </row>
    <row r="105" spans="1:12" s="416" customFormat="1" ht="14.25" x14ac:dyDescent="0.2">
      <c r="A105" s="549"/>
      <c r="B105" s="549"/>
      <c r="C105" s="549"/>
      <c r="D105" s="549"/>
      <c r="E105" s="549"/>
      <c r="F105" s="417"/>
      <c r="G105" s="417"/>
    </row>
    <row r="106" spans="1:12" s="401" customFormat="1" ht="14.25" x14ac:dyDescent="0.2">
      <c r="A106" s="576" t="s">
        <v>434</v>
      </c>
      <c r="B106" s="549"/>
      <c r="C106" s="549"/>
      <c r="D106" s="549"/>
      <c r="E106" s="549"/>
      <c r="F106" s="558">
        <v>5356</v>
      </c>
      <c r="G106" s="558"/>
    </row>
    <row r="107" spans="1:12" s="416" customFormat="1" ht="14.25" x14ac:dyDescent="0.2">
      <c r="A107" s="549"/>
      <c r="B107" s="549"/>
      <c r="C107" s="549"/>
      <c r="D107" s="549"/>
      <c r="E107" s="549"/>
      <c r="F107" s="417"/>
      <c r="G107" s="417"/>
    </row>
    <row r="108" spans="1:12" s="401" customFormat="1" ht="14.25" x14ac:dyDescent="0.2">
      <c r="A108" s="576" t="s">
        <v>435</v>
      </c>
      <c r="B108" s="549"/>
      <c r="C108" s="549"/>
      <c r="D108" s="549"/>
      <c r="E108" s="549"/>
      <c r="F108" s="558">
        <v>2788</v>
      </c>
      <c r="G108" s="558"/>
    </row>
    <row r="109" spans="1:12" s="416" customFormat="1" ht="14.25" x14ac:dyDescent="0.2">
      <c r="A109" s="549"/>
      <c r="B109" s="549"/>
      <c r="C109" s="549"/>
      <c r="D109" s="549"/>
      <c r="E109" s="549"/>
      <c r="F109" s="417"/>
      <c r="G109" s="417"/>
    </row>
    <row r="110" spans="1:12" s="416" customFormat="1" ht="14.25" x14ac:dyDescent="0.2">
      <c r="A110" s="432"/>
      <c r="B110" s="447"/>
      <c r="D110" s="446"/>
      <c r="E110" s="446"/>
      <c r="F110" s="417"/>
      <c r="G110" s="417"/>
    </row>
    <row r="111" spans="1:12" s="415" customFormat="1" ht="16.5" thickBot="1" x14ac:dyDescent="0.3">
      <c r="A111" s="545" t="s">
        <v>13</v>
      </c>
      <c r="B111" s="545"/>
      <c r="C111" s="545"/>
      <c r="D111" s="545"/>
      <c r="E111" s="545"/>
      <c r="F111" s="580">
        <f>SUM(F112,F116)</f>
        <v>102.2</v>
      </c>
      <c r="G111" s="580"/>
    </row>
    <row r="112" spans="1:12" s="416" customFormat="1" ht="15.75" thickTop="1" x14ac:dyDescent="0.25">
      <c r="A112" s="553" t="s">
        <v>430</v>
      </c>
      <c r="B112" s="554"/>
      <c r="C112" s="554"/>
      <c r="D112" s="554"/>
      <c r="E112" s="554"/>
      <c r="F112" s="555">
        <f>SUM(F113:G114)</f>
        <v>102</v>
      </c>
      <c r="G112" s="555"/>
      <c r="I112" s="438"/>
      <c r="J112" s="438"/>
      <c r="K112" s="438"/>
      <c r="L112" s="438"/>
    </row>
    <row r="113" spans="1:12" s="416" customFormat="1" ht="15" x14ac:dyDescent="0.25">
      <c r="A113" s="444" t="s">
        <v>390</v>
      </c>
      <c r="B113" s="444"/>
      <c r="C113" s="443"/>
      <c r="D113" s="442"/>
      <c r="E113" s="441"/>
      <c r="F113" s="581">
        <v>22</v>
      </c>
      <c r="G113" s="582"/>
      <c r="H113" s="440"/>
      <c r="I113" s="445"/>
      <c r="J113" s="438"/>
      <c r="K113" s="438"/>
      <c r="L113" s="438"/>
    </row>
    <row r="114" spans="1:12" s="416" customFormat="1" ht="15" x14ac:dyDescent="0.25">
      <c r="A114" s="444" t="s">
        <v>389</v>
      </c>
      <c r="B114" s="444"/>
      <c r="C114" s="443"/>
      <c r="D114" s="442"/>
      <c r="E114" s="441"/>
      <c r="F114" s="581">
        <v>80</v>
      </c>
      <c r="G114" s="582"/>
      <c r="H114" s="440"/>
      <c r="I114" s="440"/>
      <c r="J114" s="438"/>
      <c r="K114" s="438"/>
      <c r="L114" s="438"/>
    </row>
    <row r="115" spans="1:12" s="416" customFormat="1" ht="14.25" x14ac:dyDescent="0.2">
      <c r="A115" s="437"/>
      <c r="B115" s="437"/>
      <c r="C115" s="437"/>
      <c r="D115" s="437"/>
      <c r="E115" s="437"/>
      <c r="F115" s="437"/>
      <c r="G115" s="437"/>
      <c r="I115" s="438"/>
      <c r="J115" s="438"/>
      <c r="K115" s="438"/>
      <c r="L115" s="438"/>
    </row>
    <row r="116" spans="1:12" s="419" customFormat="1" ht="15.75" x14ac:dyDescent="0.25">
      <c r="A116" s="422" t="s">
        <v>341</v>
      </c>
      <c r="B116" s="422"/>
      <c r="C116" s="422"/>
      <c r="D116" s="422"/>
      <c r="E116" s="422"/>
      <c r="F116" s="578">
        <v>0.2</v>
      </c>
      <c r="G116" s="578"/>
      <c r="I116" s="439"/>
      <c r="J116" s="439"/>
      <c r="K116" s="439"/>
      <c r="L116" s="439"/>
    </row>
    <row r="117" spans="1:12" s="416" customFormat="1" ht="14.25" x14ac:dyDescent="0.2">
      <c r="A117" s="579" t="s">
        <v>436</v>
      </c>
      <c r="B117" s="560"/>
      <c r="C117" s="560"/>
      <c r="D117" s="560"/>
      <c r="E117" s="560"/>
      <c r="F117" s="560"/>
      <c r="G117" s="560"/>
      <c r="I117" s="438"/>
      <c r="J117" s="438"/>
      <c r="K117" s="438"/>
      <c r="L117" s="438"/>
    </row>
    <row r="118" spans="1:12" s="416" customFormat="1" ht="14.25" x14ac:dyDescent="0.2">
      <c r="A118" s="437"/>
      <c r="B118" s="437"/>
      <c r="C118" s="437"/>
      <c r="D118" s="437"/>
      <c r="E118" s="437"/>
      <c r="F118" s="437"/>
      <c r="G118" s="437"/>
    </row>
    <row r="119" spans="1:12" s="415" customFormat="1" ht="16.5" thickBot="1" x14ac:dyDescent="0.3">
      <c r="A119" s="545" t="s">
        <v>388</v>
      </c>
      <c r="B119" s="545"/>
      <c r="C119" s="545"/>
      <c r="D119" s="545"/>
      <c r="E119" s="545"/>
      <c r="F119" s="546">
        <v>350</v>
      </c>
      <c r="G119" s="546"/>
      <c r="I119" s="430"/>
      <c r="J119" s="430"/>
      <c r="K119" s="430"/>
    </row>
    <row r="120" spans="1:12" s="415" customFormat="1" ht="16.5" thickTop="1" x14ac:dyDescent="0.25">
      <c r="A120" s="550" t="s">
        <v>437</v>
      </c>
      <c r="B120" s="551"/>
      <c r="C120" s="551"/>
      <c r="D120" s="551"/>
      <c r="E120" s="551"/>
      <c r="F120" s="552">
        <v>350</v>
      </c>
      <c r="G120" s="552"/>
      <c r="I120" s="430"/>
      <c r="J120" s="430"/>
      <c r="K120" s="430"/>
    </row>
    <row r="121" spans="1:12" s="416" customFormat="1" ht="14.25" x14ac:dyDescent="0.2">
      <c r="A121" s="547" t="s">
        <v>387</v>
      </c>
      <c r="B121" s="548"/>
      <c r="C121" s="548"/>
      <c r="D121" s="548"/>
      <c r="E121" s="548"/>
      <c r="F121" s="548"/>
      <c r="G121" s="548"/>
    </row>
    <row r="122" spans="1:12" s="416" customFormat="1" ht="14.25" x14ac:dyDescent="0.2">
      <c r="A122" s="549"/>
      <c r="B122" s="549"/>
      <c r="C122" s="549"/>
      <c r="D122" s="549"/>
      <c r="E122" s="549"/>
      <c r="F122" s="549"/>
      <c r="G122" s="549"/>
    </row>
    <row r="123" spans="1:12" s="416" customFormat="1" ht="14.25" x14ac:dyDescent="0.2">
      <c r="A123" s="437"/>
      <c r="B123" s="437"/>
      <c r="C123" s="437"/>
      <c r="D123" s="437"/>
      <c r="E123" s="437"/>
      <c r="F123" s="437"/>
      <c r="G123" s="437"/>
    </row>
    <row r="124" spans="1:12" s="415" customFormat="1" ht="16.5" thickBot="1" x14ac:dyDescent="0.3">
      <c r="A124" s="545" t="s">
        <v>101</v>
      </c>
      <c r="B124" s="545"/>
      <c r="C124" s="545"/>
      <c r="D124" s="545"/>
      <c r="E124" s="545"/>
      <c r="F124" s="546">
        <f>SUM(F135,F125,F129)</f>
        <v>2030</v>
      </c>
      <c r="G124" s="546"/>
      <c r="I124" s="430"/>
      <c r="J124" s="430"/>
      <c r="K124" s="430"/>
    </row>
    <row r="125" spans="1:12" s="401" customFormat="1" ht="17.25" customHeight="1" thickTop="1" x14ac:dyDescent="0.25">
      <c r="A125" s="550" t="s">
        <v>438</v>
      </c>
      <c r="B125" s="577"/>
      <c r="C125" s="577"/>
      <c r="D125" s="577"/>
      <c r="E125" s="577"/>
      <c r="F125" s="555">
        <v>30</v>
      </c>
      <c r="G125" s="555"/>
    </row>
    <row r="126" spans="1:12" s="401" customFormat="1" ht="17.25" customHeight="1" x14ac:dyDescent="0.2">
      <c r="A126" s="559" t="s">
        <v>371</v>
      </c>
      <c r="B126" s="560"/>
      <c r="C126" s="560"/>
      <c r="D126" s="560"/>
      <c r="E126" s="560"/>
      <c r="F126" s="560"/>
      <c r="G126" s="560"/>
    </row>
    <row r="127" spans="1:12" s="401" customFormat="1" ht="24" customHeight="1" x14ac:dyDescent="0.2">
      <c r="A127" s="560"/>
      <c r="B127" s="560"/>
      <c r="C127" s="560"/>
      <c r="D127" s="560"/>
      <c r="E127" s="560"/>
      <c r="F127" s="560"/>
      <c r="G127" s="560"/>
    </row>
    <row r="128" spans="1:12" s="415" customFormat="1" ht="15.75" x14ac:dyDescent="0.25">
      <c r="A128" s="422"/>
      <c r="B128" s="436"/>
      <c r="C128" s="422"/>
      <c r="D128" s="422"/>
      <c r="E128" s="422"/>
      <c r="F128" s="420"/>
      <c r="G128" s="420"/>
      <c r="I128" s="430"/>
      <c r="J128" s="430"/>
      <c r="K128" s="430"/>
    </row>
    <row r="129" spans="1:11" s="415" customFormat="1" ht="15.75" x14ac:dyDescent="0.25">
      <c r="A129" s="553" t="s">
        <v>439</v>
      </c>
      <c r="B129" s="554"/>
      <c r="C129" s="554"/>
      <c r="D129" s="554"/>
      <c r="E129" s="554"/>
      <c r="F129" s="555">
        <v>200</v>
      </c>
      <c r="G129" s="555"/>
      <c r="I129" s="430"/>
      <c r="J129" s="430"/>
      <c r="K129" s="430"/>
    </row>
    <row r="130" spans="1:11" s="415" customFormat="1" ht="15.75" x14ac:dyDescent="0.25">
      <c r="A130" s="432" t="s">
        <v>386</v>
      </c>
      <c r="B130" s="432"/>
      <c r="C130" s="435"/>
      <c r="D130" s="434"/>
      <c r="E130" s="434"/>
      <c r="F130" s="434"/>
      <c r="G130" s="433"/>
      <c r="I130" s="430"/>
      <c r="J130" s="430"/>
      <c r="K130" s="430"/>
    </row>
    <row r="131" spans="1:11" s="415" customFormat="1" ht="15.75" x14ac:dyDescent="0.25">
      <c r="A131" s="432" t="s">
        <v>385</v>
      </c>
      <c r="B131" s="432"/>
      <c r="C131" s="435"/>
      <c r="D131" s="434"/>
      <c r="E131" s="434"/>
      <c r="F131" s="434"/>
      <c r="G131" s="433"/>
      <c r="I131" s="430"/>
      <c r="J131" s="430"/>
      <c r="K131" s="430"/>
    </row>
    <row r="132" spans="1:11" s="415" customFormat="1" ht="15.75" x14ac:dyDescent="0.25">
      <c r="A132" s="432" t="s">
        <v>384</v>
      </c>
      <c r="B132" s="431"/>
      <c r="C132" s="431"/>
      <c r="D132" s="431"/>
      <c r="E132" s="431"/>
      <c r="F132" s="431"/>
      <c r="G132" s="431"/>
      <c r="I132" s="430"/>
      <c r="J132" s="430"/>
      <c r="K132" s="430"/>
    </row>
    <row r="133" spans="1:11" s="415" customFormat="1" ht="15.75" x14ac:dyDescent="0.25">
      <c r="A133" s="432" t="s">
        <v>383</v>
      </c>
      <c r="B133" s="431"/>
      <c r="C133" s="431"/>
      <c r="D133" s="431"/>
      <c r="E133" s="431"/>
      <c r="F133" s="431"/>
      <c r="G133" s="431"/>
      <c r="I133" s="430"/>
      <c r="J133" s="430"/>
      <c r="K133" s="430"/>
    </row>
    <row r="134" spans="1:11" s="415" customFormat="1" ht="15.75" x14ac:dyDescent="0.25">
      <c r="A134" s="432"/>
      <c r="B134" s="431"/>
      <c r="C134" s="431"/>
      <c r="D134" s="431"/>
      <c r="E134" s="431"/>
      <c r="F134" s="431"/>
      <c r="G134" s="431"/>
      <c r="I134" s="430"/>
      <c r="J134" s="430"/>
      <c r="K134" s="430"/>
    </row>
    <row r="135" spans="1:11" s="401" customFormat="1" ht="17.25" customHeight="1" x14ac:dyDescent="0.25">
      <c r="A135" s="553" t="s">
        <v>440</v>
      </c>
      <c r="B135" s="554"/>
      <c r="C135" s="554"/>
      <c r="D135" s="554"/>
      <c r="E135" s="554"/>
      <c r="F135" s="555">
        <v>1800</v>
      </c>
      <c r="G135" s="555"/>
    </row>
    <row r="136" spans="1:11" s="401" customFormat="1" ht="13.5" customHeight="1" x14ac:dyDescent="0.2">
      <c r="A136" s="559" t="s">
        <v>334</v>
      </c>
      <c r="B136" s="557"/>
      <c r="C136" s="557"/>
      <c r="D136" s="557"/>
      <c r="E136" s="557"/>
      <c r="F136" s="557"/>
      <c r="G136" s="557"/>
    </row>
    <row r="137" spans="1:11" s="401" customFormat="1" ht="13.5" customHeight="1" x14ac:dyDescent="0.2">
      <c r="A137" s="557"/>
      <c r="B137" s="557"/>
      <c r="C137" s="557"/>
      <c r="D137" s="557"/>
      <c r="E137" s="557"/>
      <c r="F137" s="557"/>
      <c r="G137" s="557"/>
    </row>
    <row r="138" spans="1:11" s="401" customFormat="1" ht="16.5" customHeight="1" x14ac:dyDescent="0.2">
      <c r="A138" s="557"/>
      <c r="B138" s="557"/>
      <c r="C138" s="557"/>
      <c r="D138" s="557"/>
      <c r="E138" s="557"/>
      <c r="F138" s="557"/>
      <c r="G138" s="557"/>
    </row>
    <row r="139" spans="1:11" s="401" customFormat="1" ht="15.75" customHeight="1" x14ac:dyDescent="0.2">
      <c r="A139" s="413"/>
      <c r="B139" s="413"/>
      <c r="C139" s="429"/>
      <c r="D139" s="413"/>
      <c r="E139" s="413"/>
      <c r="F139" s="413"/>
      <c r="G139" s="413"/>
    </row>
    <row r="140" spans="1:11" s="401" customFormat="1" ht="18" customHeight="1" thickBot="1" x14ac:dyDescent="0.3">
      <c r="A140" s="545" t="s">
        <v>336</v>
      </c>
      <c r="B140" s="545"/>
      <c r="C140" s="545"/>
      <c r="D140" s="545"/>
      <c r="E140" s="545"/>
      <c r="F140" s="546">
        <f>SUM(F141)</f>
        <v>37742</v>
      </c>
      <c r="G140" s="546"/>
    </row>
    <row r="141" spans="1:11" s="401" customFormat="1" ht="18" customHeight="1" thickTop="1" x14ac:dyDescent="0.25">
      <c r="A141" s="550" t="s">
        <v>437</v>
      </c>
      <c r="B141" s="551"/>
      <c r="C141" s="551"/>
      <c r="D141" s="551"/>
      <c r="E141" s="551"/>
      <c r="F141" s="552">
        <v>37742</v>
      </c>
      <c r="G141" s="552"/>
    </row>
    <row r="142" spans="1:11" s="401" customFormat="1" ht="18" customHeight="1" x14ac:dyDescent="0.2">
      <c r="A142" s="574" t="s">
        <v>416</v>
      </c>
      <c r="B142" s="574"/>
      <c r="C142" s="574"/>
      <c r="D142" s="574"/>
      <c r="E142" s="574"/>
      <c r="F142" s="574"/>
      <c r="G142" s="574"/>
    </row>
    <row r="143" spans="1:11" s="401" customFormat="1" ht="18" customHeight="1" x14ac:dyDescent="0.2">
      <c r="A143" s="574"/>
      <c r="B143" s="574"/>
      <c r="C143" s="574"/>
      <c r="D143" s="574"/>
      <c r="E143" s="574"/>
      <c r="F143" s="574"/>
      <c r="G143" s="574"/>
    </row>
    <row r="144" spans="1:11" s="401" customFormat="1" ht="18" customHeight="1" x14ac:dyDescent="0.2">
      <c r="A144" s="574"/>
      <c r="B144" s="574"/>
      <c r="C144" s="574"/>
      <c r="D144" s="574"/>
      <c r="E144" s="574"/>
      <c r="F144" s="574"/>
      <c r="G144" s="574"/>
    </row>
    <row r="145" spans="1:7" s="401" customFormat="1" ht="19.5" customHeight="1" x14ac:dyDescent="0.2">
      <c r="A145" s="574"/>
      <c r="B145" s="574"/>
      <c r="C145" s="574"/>
      <c r="D145" s="574"/>
      <c r="E145" s="574"/>
      <c r="F145" s="574"/>
      <c r="G145" s="574"/>
    </row>
    <row r="146" spans="1:7" s="401" customFormat="1" ht="24" customHeight="1" x14ac:dyDescent="0.2">
      <c r="A146" s="574"/>
      <c r="B146" s="574"/>
      <c r="C146" s="574"/>
      <c r="D146" s="574"/>
      <c r="E146" s="574"/>
      <c r="F146" s="574"/>
      <c r="G146" s="574"/>
    </row>
    <row r="147" spans="1:7" s="401" customFormat="1" ht="24" customHeight="1" x14ac:dyDescent="0.2">
      <c r="A147" s="574"/>
      <c r="B147" s="574"/>
      <c r="C147" s="574"/>
      <c r="D147" s="574"/>
      <c r="E147" s="574"/>
      <c r="F147" s="574"/>
      <c r="G147" s="574"/>
    </row>
    <row r="148" spans="1:7" s="401" customFormat="1" ht="24" customHeight="1" x14ac:dyDescent="0.2">
      <c r="A148" s="574"/>
      <c r="B148" s="574"/>
      <c r="C148" s="574"/>
      <c r="D148" s="574"/>
      <c r="E148" s="574"/>
      <c r="F148" s="574"/>
      <c r="G148" s="574"/>
    </row>
    <row r="149" spans="1:7" s="401" customFormat="1" ht="15" customHeight="1" x14ac:dyDescent="0.2">
      <c r="A149" s="574"/>
      <c r="B149" s="574"/>
      <c r="C149" s="574"/>
      <c r="D149" s="574"/>
      <c r="E149" s="574"/>
      <c r="F149" s="574"/>
      <c r="G149" s="574"/>
    </row>
    <row r="150" spans="1:7" s="401" customFormat="1" ht="14.25" customHeight="1" x14ac:dyDescent="0.2">
      <c r="A150" s="413"/>
      <c r="B150" s="413"/>
      <c r="C150" s="413"/>
      <c r="D150" s="413"/>
      <c r="E150" s="413"/>
      <c r="F150" s="413"/>
      <c r="G150" s="413"/>
    </row>
    <row r="151" spans="1:7" s="415" customFormat="1" ht="16.5" thickBot="1" x14ac:dyDescent="0.3">
      <c r="A151" s="545" t="s">
        <v>332</v>
      </c>
      <c r="B151" s="545"/>
      <c r="C151" s="545"/>
      <c r="D151" s="545"/>
      <c r="E151" s="545"/>
      <c r="F151" s="546">
        <f>SUM(F166,F152,F159)</f>
        <v>753</v>
      </c>
      <c r="G151" s="546"/>
    </row>
    <row r="152" spans="1:7" s="415" customFormat="1" ht="16.5" thickTop="1" x14ac:dyDescent="0.25">
      <c r="A152" s="428" t="s">
        <v>441</v>
      </c>
      <c r="B152" s="422"/>
      <c r="C152" s="422"/>
      <c r="D152" s="422"/>
      <c r="E152" s="422"/>
      <c r="F152" s="552">
        <v>300</v>
      </c>
      <c r="G152" s="573"/>
    </row>
    <row r="153" spans="1:7" s="415" customFormat="1" ht="15.75" x14ac:dyDescent="0.25">
      <c r="A153" s="571" t="s">
        <v>382</v>
      </c>
      <c r="B153" s="572"/>
      <c r="C153" s="572"/>
      <c r="D153" s="572"/>
      <c r="E153" s="572"/>
      <c r="F153" s="572"/>
      <c r="G153" s="572"/>
    </row>
    <row r="154" spans="1:7" s="415" customFormat="1" ht="15.75" x14ac:dyDescent="0.25">
      <c r="A154" s="572"/>
      <c r="B154" s="572"/>
      <c r="C154" s="572"/>
      <c r="D154" s="572"/>
      <c r="E154" s="572"/>
      <c r="F154" s="572"/>
      <c r="G154" s="572"/>
    </row>
    <row r="155" spans="1:7" s="415" customFormat="1" ht="15.75" x14ac:dyDescent="0.25">
      <c r="A155" s="572"/>
      <c r="B155" s="572"/>
      <c r="C155" s="572"/>
      <c r="D155" s="572"/>
      <c r="E155" s="572"/>
      <c r="F155" s="572"/>
      <c r="G155" s="572"/>
    </row>
    <row r="156" spans="1:7" s="415" customFormat="1" ht="15.75" x14ac:dyDescent="0.25">
      <c r="A156" s="505"/>
      <c r="B156" s="505"/>
      <c r="C156" s="505"/>
      <c r="D156" s="505"/>
      <c r="E156" s="505"/>
      <c r="F156" s="505"/>
      <c r="G156" s="505"/>
    </row>
    <row r="157" spans="1:7" s="415" customFormat="1" ht="15.75" x14ac:dyDescent="0.25">
      <c r="A157" s="505"/>
      <c r="B157" s="505"/>
      <c r="C157" s="505"/>
      <c r="D157" s="505"/>
      <c r="E157" s="505"/>
      <c r="F157" s="505"/>
      <c r="G157" s="505"/>
    </row>
    <row r="158" spans="1:7" s="415" customFormat="1" ht="15.75" x14ac:dyDescent="0.25">
      <c r="A158" s="505"/>
      <c r="B158" s="505"/>
      <c r="C158" s="505"/>
      <c r="D158" s="505"/>
      <c r="E158" s="505"/>
      <c r="F158" s="505"/>
      <c r="G158" s="505"/>
    </row>
    <row r="159" spans="1:7" s="415" customFormat="1" ht="15.75" x14ac:dyDescent="0.25">
      <c r="A159" s="553" t="s">
        <v>442</v>
      </c>
      <c r="B159" s="554"/>
      <c r="C159" s="554"/>
      <c r="D159" s="554"/>
      <c r="E159" s="554"/>
      <c r="F159" s="555">
        <v>3</v>
      </c>
      <c r="G159" s="555"/>
    </row>
    <row r="160" spans="1:7" s="415" customFormat="1" ht="15.75" x14ac:dyDescent="0.25">
      <c r="A160" s="569" t="s">
        <v>339</v>
      </c>
      <c r="B160" s="570"/>
      <c r="C160" s="570"/>
      <c r="D160" s="570"/>
      <c r="E160" s="570"/>
      <c r="F160" s="570"/>
      <c r="G160" s="570"/>
    </row>
    <row r="161" spans="1:9" s="415" customFormat="1" ht="15.75" x14ac:dyDescent="0.25">
      <c r="A161" s="570"/>
      <c r="B161" s="570"/>
      <c r="C161" s="570"/>
      <c r="D161" s="570"/>
      <c r="E161" s="570"/>
      <c r="F161" s="570"/>
      <c r="G161" s="570"/>
    </row>
    <row r="162" spans="1:9" s="415" customFormat="1" ht="15.75" x14ac:dyDescent="0.25">
      <c r="A162" s="570"/>
      <c r="B162" s="570"/>
      <c r="C162" s="570"/>
      <c r="D162" s="570"/>
      <c r="E162" s="570"/>
      <c r="F162" s="570"/>
      <c r="G162" s="570"/>
    </row>
    <row r="163" spans="1:9" s="415" customFormat="1" ht="13.5" customHeight="1" x14ac:dyDescent="0.25">
      <c r="A163" s="570"/>
      <c r="B163" s="570"/>
      <c r="C163" s="570"/>
      <c r="D163" s="570"/>
      <c r="E163" s="570"/>
      <c r="F163" s="570"/>
      <c r="G163" s="570"/>
    </row>
    <row r="164" spans="1:9" s="415" customFormat="1" ht="11.25" customHeight="1" x14ac:dyDescent="0.25">
      <c r="A164" s="567"/>
      <c r="B164" s="567"/>
      <c r="C164" s="567"/>
      <c r="D164" s="567"/>
      <c r="E164" s="567"/>
      <c r="F164" s="567"/>
      <c r="G164" s="567"/>
    </row>
    <row r="165" spans="1:9" s="415" customFormat="1" ht="15.75" x14ac:dyDescent="0.25">
      <c r="A165" s="427"/>
      <c r="B165" s="427"/>
      <c r="C165" s="427"/>
      <c r="D165" s="427"/>
      <c r="E165" s="427"/>
      <c r="F165" s="427"/>
      <c r="G165" s="427"/>
    </row>
    <row r="166" spans="1:9" s="401" customFormat="1" ht="18" customHeight="1" x14ac:dyDescent="0.25">
      <c r="A166" s="553" t="s">
        <v>440</v>
      </c>
      <c r="B166" s="554"/>
      <c r="C166" s="554"/>
      <c r="D166" s="554"/>
      <c r="E166" s="554"/>
      <c r="F166" s="555">
        <v>450</v>
      </c>
      <c r="G166" s="555"/>
      <c r="H166" s="426"/>
      <c r="I166" s="426"/>
    </row>
    <row r="167" spans="1:9" s="401" customFormat="1" ht="14.25" customHeight="1" x14ac:dyDescent="0.2">
      <c r="A167" s="563" t="s">
        <v>381</v>
      </c>
      <c r="B167" s="564"/>
      <c r="C167" s="564"/>
      <c r="D167" s="564"/>
      <c r="E167" s="564"/>
      <c r="F167" s="564"/>
      <c r="G167" s="564"/>
      <c r="H167" s="425"/>
      <c r="I167" s="425"/>
    </row>
    <row r="168" spans="1:9" s="401" customFormat="1" ht="15" customHeight="1" x14ac:dyDescent="0.2">
      <c r="A168" s="557"/>
      <c r="B168" s="557"/>
      <c r="C168" s="557"/>
      <c r="D168" s="557"/>
      <c r="E168" s="557"/>
      <c r="F168" s="557"/>
      <c r="G168" s="557"/>
      <c r="H168" s="423"/>
      <c r="I168" s="423"/>
    </row>
    <row r="169" spans="1:9" s="401" customFormat="1" ht="15" customHeight="1" x14ac:dyDescent="0.2">
      <c r="A169" s="424"/>
      <c r="B169" s="424"/>
      <c r="C169" s="424"/>
      <c r="D169" s="424"/>
      <c r="E169" s="424"/>
      <c r="F169" s="424"/>
      <c r="G169" s="424"/>
      <c r="H169" s="423"/>
      <c r="I169" s="423"/>
    </row>
    <row r="170" spans="1:9" s="415" customFormat="1" ht="31.5" customHeight="1" thickBot="1" x14ac:dyDescent="0.3">
      <c r="A170" s="565" t="s">
        <v>343</v>
      </c>
      <c r="B170" s="565"/>
      <c r="C170" s="565"/>
      <c r="D170" s="565"/>
      <c r="E170" s="565"/>
      <c r="F170" s="546">
        <f>SUM(F171:G178)</f>
        <v>9218</v>
      </c>
      <c r="G170" s="546"/>
      <c r="H170" s="419"/>
    </row>
    <row r="171" spans="1:9" s="415" customFormat="1" ht="15" customHeight="1" thickTop="1" x14ac:dyDescent="0.25">
      <c r="A171" s="422" t="s">
        <v>351</v>
      </c>
      <c r="B171" s="421"/>
      <c r="C171" s="421"/>
      <c r="D171" s="421"/>
      <c r="E171" s="421"/>
      <c r="F171" s="420"/>
      <c r="G171" s="420"/>
      <c r="H171" s="419"/>
    </row>
    <row r="172" spans="1:9" s="416" customFormat="1" ht="14.25" x14ac:dyDescent="0.2">
      <c r="A172" s="566" t="s">
        <v>443</v>
      </c>
      <c r="B172" s="564"/>
      <c r="C172" s="564"/>
      <c r="D172" s="564"/>
      <c r="E172" s="564"/>
      <c r="F172" s="558">
        <v>300</v>
      </c>
      <c r="G172" s="558"/>
      <c r="H172" s="338"/>
    </row>
    <row r="173" spans="1:9" s="416" customFormat="1" ht="14.25" x14ac:dyDescent="0.2">
      <c r="A173" s="557"/>
      <c r="B173" s="557"/>
      <c r="C173" s="557"/>
      <c r="D173" s="557"/>
      <c r="E173" s="557"/>
      <c r="F173" s="350"/>
      <c r="G173" s="350"/>
      <c r="H173" s="396"/>
    </row>
    <row r="174" spans="1:9" s="416" customFormat="1" ht="14.25" x14ac:dyDescent="0.2">
      <c r="A174" s="556" t="s">
        <v>444</v>
      </c>
      <c r="B174" s="557"/>
      <c r="C174" s="557"/>
      <c r="D174" s="557"/>
      <c r="E174" s="557"/>
      <c r="F174" s="558">
        <v>400</v>
      </c>
      <c r="G174" s="558"/>
      <c r="H174" s="337"/>
    </row>
    <row r="175" spans="1:9" s="416" customFormat="1" ht="14.25" x14ac:dyDescent="0.2">
      <c r="A175" s="557"/>
      <c r="B175" s="557"/>
      <c r="C175" s="557"/>
      <c r="D175" s="557"/>
      <c r="E175" s="557"/>
      <c r="F175" s="351"/>
      <c r="G175" s="351"/>
      <c r="H175" s="337"/>
    </row>
    <row r="176" spans="1:9" s="416" customFormat="1" ht="14.25" x14ac:dyDescent="0.2">
      <c r="A176" s="556" t="s">
        <v>445</v>
      </c>
      <c r="B176" s="557"/>
      <c r="C176" s="557"/>
      <c r="D176" s="557"/>
      <c r="E176" s="557"/>
      <c r="F176" s="558">
        <v>2118</v>
      </c>
      <c r="G176" s="558"/>
      <c r="H176" s="337"/>
    </row>
    <row r="177" spans="1:7" s="416" customFormat="1" ht="13.5" customHeight="1" x14ac:dyDescent="0.2">
      <c r="A177" s="557"/>
      <c r="B177" s="557"/>
      <c r="C177" s="557"/>
      <c r="D177" s="557"/>
      <c r="E177" s="557"/>
      <c r="F177" s="417"/>
      <c r="G177" s="417"/>
    </row>
    <row r="178" spans="1:7" s="416" customFormat="1" ht="13.5" customHeight="1" x14ac:dyDescent="0.2">
      <c r="A178" s="575" t="s">
        <v>423</v>
      </c>
      <c r="B178" s="575"/>
      <c r="C178" s="575"/>
      <c r="D178" s="575"/>
      <c r="E178" s="575"/>
      <c r="F178" s="558">
        <v>6400</v>
      </c>
      <c r="G178" s="558"/>
    </row>
    <row r="179" spans="1:7" s="401" customFormat="1" x14ac:dyDescent="0.2">
      <c r="A179" s="404"/>
      <c r="B179" s="404"/>
      <c r="D179" s="403"/>
      <c r="E179" s="403"/>
      <c r="F179" s="403"/>
      <c r="G179" s="402"/>
    </row>
    <row r="180" spans="1:7" s="415" customFormat="1" ht="16.5" thickBot="1" x14ac:dyDescent="0.3">
      <c r="A180" s="545" t="s">
        <v>23</v>
      </c>
      <c r="B180" s="545"/>
      <c r="C180" s="545"/>
      <c r="D180" s="545"/>
      <c r="E180" s="545"/>
      <c r="F180" s="546">
        <v>7400</v>
      </c>
      <c r="G180" s="546"/>
    </row>
    <row r="181" spans="1:7" s="401" customFormat="1" ht="17.25" customHeight="1" thickTop="1" x14ac:dyDescent="0.25">
      <c r="A181" s="553" t="s">
        <v>446</v>
      </c>
      <c r="B181" s="554"/>
      <c r="C181" s="554"/>
      <c r="D181" s="554"/>
      <c r="E181" s="554"/>
      <c r="F181" s="555"/>
      <c r="G181" s="555"/>
    </row>
    <row r="182" spans="1:7" s="401" customFormat="1" ht="14.25" customHeight="1" x14ac:dyDescent="0.2">
      <c r="A182" s="559" t="s">
        <v>380</v>
      </c>
      <c r="B182" s="560"/>
      <c r="C182" s="560"/>
      <c r="D182" s="560"/>
      <c r="E182" s="560"/>
      <c r="F182" s="560"/>
      <c r="G182" s="560"/>
    </row>
    <row r="183" spans="1:7" s="401" customFormat="1" ht="15" customHeight="1" x14ac:dyDescent="0.2">
      <c r="A183" s="567"/>
      <c r="B183" s="567"/>
      <c r="C183" s="567"/>
      <c r="D183" s="567"/>
      <c r="E183" s="567"/>
      <c r="F183" s="567"/>
      <c r="G183" s="567"/>
    </row>
    <row r="184" spans="1:7" s="401" customFormat="1" x14ac:dyDescent="0.2">
      <c r="A184" s="404"/>
      <c r="B184" s="404"/>
      <c r="D184" s="403"/>
      <c r="E184" s="403"/>
      <c r="F184" s="403"/>
      <c r="G184" s="402"/>
    </row>
    <row r="185" spans="1:7" s="415" customFormat="1" ht="16.5" thickBot="1" x14ac:dyDescent="0.3">
      <c r="A185" s="545" t="s">
        <v>25</v>
      </c>
      <c r="B185" s="545"/>
      <c r="C185" s="545"/>
      <c r="D185" s="545"/>
      <c r="E185" s="545"/>
      <c r="F185" s="546">
        <v>28000</v>
      </c>
      <c r="G185" s="546"/>
    </row>
    <row r="186" spans="1:7" s="401" customFormat="1" ht="17.25" customHeight="1" thickTop="1" x14ac:dyDescent="0.25">
      <c r="A186" s="553" t="s">
        <v>447</v>
      </c>
      <c r="B186" s="554"/>
      <c r="C186" s="554"/>
      <c r="D186" s="554"/>
      <c r="E186" s="554"/>
      <c r="F186" s="555"/>
      <c r="G186" s="555"/>
    </row>
    <row r="187" spans="1:7" s="401" customFormat="1" ht="13.5" customHeight="1" x14ac:dyDescent="0.2">
      <c r="A187" s="559" t="s">
        <v>379</v>
      </c>
      <c r="B187" s="560"/>
      <c r="C187" s="560"/>
      <c r="D187" s="560"/>
      <c r="E187" s="560"/>
      <c r="F187" s="560"/>
      <c r="G187" s="560"/>
    </row>
    <row r="188" spans="1:7" s="401" customFormat="1" ht="14.25" customHeight="1" x14ac:dyDescent="0.2">
      <c r="A188" s="567"/>
      <c r="B188" s="567"/>
      <c r="C188" s="567"/>
      <c r="D188" s="567"/>
      <c r="E188" s="567"/>
      <c r="F188" s="567"/>
      <c r="G188" s="567"/>
    </row>
    <row r="189" spans="1:7" s="401" customFormat="1" ht="14.25" x14ac:dyDescent="0.2">
      <c r="A189" s="414"/>
      <c r="B189" s="413"/>
      <c r="C189" s="413"/>
      <c r="D189" s="413"/>
      <c r="E189" s="413"/>
      <c r="F189" s="413"/>
      <c r="G189" s="413"/>
    </row>
    <row r="190" spans="1:7" s="415" customFormat="1" ht="16.5" thickBot="1" x14ac:dyDescent="0.3">
      <c r="A190" s="545" t="s">
        <v>378</v>
      </c>
      <c r="B190" s="545"/>
      <c r="C190" s="545"/>
      <c r="D190" s="545"/>
      <c r="E190" s="545"/>
      <c r="F190" s="546">
        <v>19500</v>
      </c>
      <c r="G190" s="546"/>
    </row>
    <row r="191" spans="1:7" s="401" customFormat="1" ht="14.25" customHeight="1" thickTop="1" x14ac:dyDescent="0.25">
      <c r="A191" s="553" t="s">
        <v>447</v>
      </c>
      <c r="B191" s="554"/>
      <c r="C191" s="554"/>
      <c r="D191" s="554"/>
      <c r="E191" s="554"/>
      <c r="F191" s="413"/>
      <c r="G191" s="413"/>
    </row>
    <row r="192" spans="1:7" s="401" customFormat="1" ht="15.75" customHeight="1" x14ac:dyDescent="0.2">
      <c r="A192" s="568" t="s">
        <v>377</v>
      </c>
      <c r="B192" s="567"/>
      <c r="C192" s="567"/>
      <c r="D192" s="567"/>
      <c r="E192" s="567"/>
      <c r="F192" s="567"/>
      <c r="G192" s="567"/>
    </row>
    <row r="193" spans="1:11" s="401" customFormat="1" ht="16.5" customHeight="1" x14ac:dyDescent="0.2">
      <c r="A193" s="567"/>
      <c r="B193" s="567"/>
      <c r="C193" s="567"/>
      <c r="D193" s="567"/>
      <c r="E193" s="567"/>
      <c r="F193" s="567"/>
      <c r="G193" s="567"/>
    </row>
    <row r="194" spans="1:11" s="401" customFormat="1" ht="14.25" x14ac:dyDescent="0.2">
      <c r="A194" s="414"/>
      <c r="B194" s="413"/>
      <c r="C194" s="413"/>
      <c r="D194" s="413"/>
      <c r="E194" s="413"/>
      <c r="F194" s="413"/>
      <c r="G194" s="413"/>
    </row>
    <row r="195" spans="1:11" s="412" customFormat="1" ht="16.5" thickBot="1" x14ac:dyDescent="0.3">
      <c r="A195" s="561" t="s">
        <v>27</v>
      </c>
      <c r="B195" s="561"/>
      <c r="C195" s="561"/>
      <c r="D195" s="561"/>
      <c r="E195" s="561"/>
      <c r="F195" s="562">
        <v>1800.8</v>
      </c>
      <c r="G195" s="562"/>
    </row>
    <row r="196" spans="1:11" s="401" customFormat="1" ht="17.25" customHeight="1" thickTop="1" x14ac:dyDescent="0.25">
      <c r="A196" s="553" t="s">
        <v>28</v>
      </c>
      <c r="B196" s="554"/>
      <c r="C196" s="554"/>
      <c r="D196" s="554"/>
      <c r="E196" s="554"/>
      <c r="F196" s="555"/>
      <c r="G196" s="555"/>
    </row>
    <row r="197" spans="1:11" s="401" customFormat="1" ht="15.75" customHeight="1" x14ac:dyDescent="0.2">
      <c r="A197" s="559" t="s">
        <v>29</v>
      </c>
      <c r="B197" s="560"/>
      <c r="C197" s="560"/>
      <c r="D197" s="560"/>
      <c r="E197" s="560"/>
      <c r="F197" s="560"/>
      <c r="G197" s="560"/>
    </row>
    <row r="198" spans="1:11" s="401" customFormat="1" x14ac:dyDescent="0.2">
      <c r="A198" s="404"/>
      <c r="B198" s="404"/>
      <c r="D198" s="403"/>
      <c r="E198" s="403"/>
      <c r="F198" s="403"/>
      <c r="G198" s="402"/>
    </row>
    <row r="199" spans="1:11" s="401" customFormat="1" ht="16.5" thickBot="1" x14ac:dyDescent="0.3">
      <c r="A199" s="545" t="s">
        <v>290</v>
      </c>
      <c r="B199" s="545"/>
      <c r="C199" s="545"/>
      <c r="D199" s="545"/>
      <c r="E199" s="545"/>
      <c r="F199" s="546">
        <f>SUM(F200:G201)</f>
        <v>219400</v>
      </c>
      <c r="G199" s="546"/>
      <c r="H199" s="409"/>
    </row>
    <row r="200" spans="1:11" s="401" customFormat="1" ht="16.5" thickTop="1" x14ac:dyDescent="0.25">
      <c r="A200" s="515" t="s">
        <v>414</v>
      </c>
      <c r="B200" s="422"/>
      <c r="C200" s="422"/>
      <c r="D200" s="422"/>
      <c r="E200" s="422"/>
      <c r="F200" s="558">
        <v>9400</v>
      </c>
      <c r="G200" s="558"/>
      <c r="H200" s="409"/>
      <c r="I200" s="411"/>
    </row>
    <row r="201" spans="1:11" s="401" customFormat="1" ht="15.75" x14ac:dyDescent="0.25">
      <c r="A201" s="515" t="s">
        <v>422</v>
      </c>
      <c r="B201" s="422"/>
      <c r="C201" s="422"/>
      <c r="D201" s="422"/>
      <c r="E201" s="422"/>
      <c r="F201" s="558">
        <v>210000</v>
      </c>
      <c r="G201" s="558"/>
      <c r="H201" s="409"/>
      <c r="K201" s="410"/>
    </row>
    <row r="202" spans="1:11" s="401" customFormat="1" ht="15.75" x14ac:dyDescent="0.25">
      <c r="A202" s="422"/>
      <c r="B202" s="422"/>
      <c r="C202" s="422"/>
      <c r="D202" s="422"/>
      <c r="E202" s="422"/>
      <c r="F202" s="420"/>
      <c r="G202" s="420"/>
      <c r="H202" s="409"/>
    </row>
    <row r="203" spans="1:11" s="401" customFormat="1" ht="16.5" thickBot="1" x14ac:dyDescent="0.3">
      <c r="A203" s="545" t="s">
        <v>448</v>
      </c>
      <c r="B203" s="545"/>
      <c r="C203" s="545"/>
      <c r="D203" s="545"/>
      <c r="E203" s="545"/>
      <c r="F203" s="546">
        <v>26000</v>
      </c>
      <c r="G203" s="546"/>
      <c r="H203" s="409"/>
    </row>
    <row r="204" spans="1:11" s="401" customFormat="1" ht="15" thickTop="1" x14ac:dyDescent="0.2">
      <c r="A204" s="432" t="s">
        <v>372</v>
      </c>
      <c r="B204" s="404"/>
      <c r="D204" s="403"/>
      <c r="E204" s="403"/>
      <c r="F204" s="403"/>
      <c r="G204" s="402"/>
    </row>
    <row r="205" spans="1:11" s="401" customFormat="1" x14ac:dyDescent="0.2">
      <c r="A205" s="404"/>
      <c r="B205" s="404"/>
      <c r="D205" s="403"/>
      <c r="E205" s="403"/>
      <c r="F205" s="403"/>
      <c r="G205" s="402"/>
    </row>
    <row r="206" spans="1:11" s="401" customFormat="1" x14ac:dyDescent="0.2">
      <c r="A206" s="404"/>
      <c r="B206" s="404"/>
      <c r="D206" s="403"/>
      <c r="E206" s="403"/>
      <c r="F206" s="403"/>
      <c r="G206" s="402"/>
    </row>
    <row r="207" spans="1:11" s="401" customFormat="1" x14ac:dyDescent="0.2">
      <c r="A207" s="404"/>
      <c r="B207" s="404"/>
      <c r="D207" s="403"/>
      <c r="E207" s="403"/>
      <c r="F207" s="403"/>
      <c r="G207" s="402"/>
    </row>
    <row r="208" spans="1:11" s="401" customFormat="1" x14ac:dyDescent="0.2">
      <c r="A208" s="404"/>
      <c r="B208" s="404"/>
      <c r="D208" s="403"/>
      <c r="E208" s="403"/>
      <c r="F208" s="403"/>
      <c r="G208" s="402"/>
    </row>
    <row r="209" spans="1:7" s="401" customFormat="1" x14ac:dyDescent="0.2">
      <c r="A209" s="404"/>
      <c r="B209" s="404"/>
      <c r="D209" s="403"/>
      <c r="E209" s="403"/>
      <c r="F209" s="403"/>
      <c r="G209" s="402"/>
    </row>
    <row r="210" spans="1:7" s="401" customFormat="1" ht="14.25" x14ac:dyDescent="0.2">
      <c r="A210" s="408"/>
      <c r="B210" s="407"/>
      <c r="C210" s="406"/>
      <c r="D210" s="405"/>
      <c r="E210" s="405"/>
      <c r="F210" s="544"/>
      <c r="G210" s="544"/>
    </row>
    <row r="211" spans="1:7" s="401" customFormat="1" ht="14.25" x14ac:dyDescent="0.2">
      <c r="A211" s="408"/>
      <c r="B211" s="407"/>
      <c r="C211" s="406"/>
      <c r="D211" s="405"/>
      <c r="E211" s="405"/>
      <c r="F211" s="544"/>
      <c r="G211" s="544"/>
    </row>
    <row r="212" spans="1:7" s="401" customFormat="1" ht="14.25" x14ac:dyDescent="0.2">
      <c r="A212" s="408"/>
      <c r="B212" s="407"/>
      <c r="C212" s="406"/>
      <c r="D212" s="405"/>
      <c r="E212" s="405"/>
      <c r="F212" s="544"/>
      <c r="G212" s="544"/>
    </row>
    <row r="213" spans="1:7" s="401" customFormat="1" x14ac:dyDescent="0.2">
      <c r="A213" s="404"/>
      <c r="B213" s="404"/>
      <c r="D213" s="403"/>
      <c r="E213" s="403"/>
      <c r="F213" s="403"/>
      <c r="G213" s="402"/>
    </row>
    <row r="214" spans="1:7" s="401" customFormat="1" x14ac:dyDescent="0.2">
      <c r="A214" s="404"/>
      <c r="B214" s="404"/>
      <c r="D214" s="403"/>
      <c r="E214" s="403"/>
      <c r="F214" s="403"/>
      <c r="G214" s="402"/>
    </row>
    <row r="215" spans="1:7" s="401" customFormat="1" x14ac:dyDescent="0.2">
      <c r="A215" s="404"/>
      <c r="B215" s="404"/>
      <c r="D215" s="403"/>
      <c r="E215" s="403"/>
      <c r="F215" s="403"/>
      <c r="G215" s="402"/>
    </row>
    <row r="216" spans="1:7" s="401" customFormat="1" x14ac:dyDescent="0.2">
      <c r="A216" s="404"/>
      <c r="B216" s="404"/>
      <c r="D216" s="403"/>
      <c r="E216" s="403"/>
      <c r="F216" s="403"/>
      <c r="G216" s="402"/>
    </row>
    <row r="217" spans="1:7" s="401" customFormat="1" x14ac:dyDescent="0.2">
      <c r="A217" s="404"/>
      <c r="B217" s="404"/>
      <c r="D217" s="403"/>
      <c r="E217" s="403"/>
      <c r="F217" s="403"/>
      <c r="G217" s="402"/>
    </row>
    <row r="218" spans="1:7" s="401" customFormat="1" x14ac:dyDescent="0.2">
      <c r="A218" s="404"/>
      <c r="B218" s="404"/>
      <c r="D218" s="403"/>
      <c r="E218" s="403"/>
      <c r="F218" s="403"/>
      <c r="G218" s="402"/>
    </row>
  </sheetData>
  <mergeCells count="143">
    <mergeCell ref="A30:E30"/>
    <mergeCell ref="A31:G32"/>
    <mergeCell ref="A34:E34"/>
    <mergeCell ref="F34:G34"/>
    <mergeCell ref="A35:G36"/>
    <mergeCell ref="J36:M36"/>
    <mergeCell ref="A37:C37"/>
    <mergeCell ref="A86:G87"/>
    <mergeCell ref="A26:C26"/>
    <mergeCell ref="A29:E29"/>
    <mergeCell ref="F29:G29"/>
    <mergeCell ref="F30:G30"/>
    <mergeCell ref="A50:E50"/>
    <mergeCell ref="F50:G50"/>
    <mergeCell ref="A39:E39"/>
    <mergeCell ref="A57:E57"/>
    <mergeCell ref="F57:G57"/>
    <mergeCell ref="D60:E60"/>
    <mergeCell ref="D61:E61"/>
    <mergeCell ref="D62:E62"/>
    <mergeCell ref="D63:E63"/>
    <mergeCell ref="D64:E64"/>
    <mergeCell ref="D65:E65"/>
    <mergeCell ref="F82:G82"/>
    <mergeCell ref="D68:E68"/>
    <mergeCell ref="D73:E73"/>
    <mergeCell ref="A75:E75"/>
    <mergeCell ref="F75:G75"/>
    <mergeCell ref="A38:C38"/>
    <mergeCell ref="A83:E83"/>
    <mergeCell ref="F83:G83"/>
    <mergeCell ref="F85:G85"/>
    <mergeCell ref="A76:E76"/>
    <mergeCell ref="A77:G79"/>
    <mergeCell ref="A81:E81"/>
    <mergeCell ref="F81:G81"/>
    <mergeCell ref="A82:E82"/>
    <mergeCell ref="A41:E41"/>
    <mergeCell ref="F41:G41"/>
    <mergeCell ref="A42:G42"/>
    <mergeCell ref="A44:E44"/>
    <mergeCell ref="F44:G44"/>
    <mergeCell ref="A45:G48"/>
    <mergeCell ref="A53:E53"/>
    <mergeCell ref="F53:G53"/>
    <mergeCell ref="F54:G54"/>
    <mergeCell ref="A55:G55"/>
    <mergeCell ref="A89:E89"/>
    <mergeCell ref="F89:G89"/>
    <mergeCell ref="A90:E90"/>
    <mergeCell ref="F90:G90"/>
    <mergeCell ref="F116:G116"/>
    <mergeCell ref="A117:G117"/>
    <mergeCell ref="F96:G96"/>
    <mergeCell ref="A111:E111"/>
    <mergeCell ref="F111:G111"/>
    <mergeCell ref="F113:G113"/>
    <mergeCell ref="A94:E94"/>
    <mergeCell ref="F94:G94"/>
    <mergeCell ref="F95:G95"/>
    <mergeCell ref="F91:G91"/>
    <mergeCell ref="F92:G92"/>
    <mergeCell ref="A112:E112"/>
    <mergeCell ref="F112:G112"/>
    <mergeCell ref="A108:E109"/>
    <mergeCell ref="F114:G114"/>
    <mergeCell ref="A98:E98"/>
    <mergeCell ref="F98:G98"/>
    <mergeCell ref="A99:E100"/>
    <mergeCell ref="F99:G99"/>
    <mergeCell ref="F101:G101"/>
    <mergeCell ref="A101:E105"/>
    <mergeCell ref="F106:G106"/>
    <mergeCell ref="A106:E107"/>
    <mergeCell ref="F108:G108"/>
    <mergeCell ref="A135:E135"/>
    <mergeCell ref="F135:G135"/>
    <mergeCell ref="A136:G138"/>
    <mergeCell ref="A124:E124"/>
    <mergeCell ref="F124:G124"/>
    <mergeCell ref="F125:G125"/>
    <mergeCell ref="A126:G127"/>
    <mergeCell ref="A125:E125"/>
    <mergeCell ref="A129:E129"/>
    <mergeCell ref="F129:G129"/>
    <mergeCell ref="A140:E140"/>
    <mergeCell ref="F140:G140"/>
    <mergeCell ref="A141:E141"/>
    <mergeCell ref="F141:G141"/>
    <mergeCell ref="A151:E151"/>
    <mergeCell ref="F151:G151"/>
    <mergeCell ref="F190:G190"/>
    <mergeCell ref="A187:G188"/>
    <mergeCell ref="A159:E159"/>
    <mergeCell ref="F159:G159"/>
    <mergeCell ref="A160:G164"/>
    <mergeCell ref="A153:G155"/>
    <mergeCell ref="F152:G152"/>
    <mergeCell ref="A142:G149"/>
    <mergeCell ref="A178:E178"/>
    <mergeCell ref="F178:G178"/>
    <mergeCell ref="A195:E195"/>
    <mergeCell ref="F195:G195"/>
    <mergeCell ref="A196:E196"/>
    <mergeCell ref="A166:E166"/>
    <mergeCell ref="F166:G166"/>
    <mergeCell ref="A167:G168"/>
    <mergeCell ref="F201:G201"/>
    <mergeCell ref="A190:E190"/>
    <mergeCell ref="A170:E170"/>
    <mergeCell ref="F170:G170"/>
    <mergeCell ref="A172:E173"/>
    <mergeCell ref="F200:G200"/>
    <mergeCell ref="F172:G172"/>
    <mergeCell ref="A174:E175"/>
    <mergeCell ref="A182:G183"/>
    <mergeCell ref="A191:E191"/>
    <mergeCell ref="F174:G174"/>
    <mergeCell ref="A192:G193"/>
    <mergeCell ref="F211:G211"/>
    <mergeCell ref="F212:G212"/>
    <mergeCell ref="A119:E119"/>
    <mergeCell ref="F119:G119"/>
    <mergeCell ref="A121:G122"/>
    <mergeCell ref="A120:E120"/>
    <mergeCell ref="F120:G120"/>
    <mergeCell ref="F210:G210"/>
    <mergeCell ref="A180:E180"/>
    <mergeCell ref="A185:E185"/>
    <mergeCell ref="F185:G185"/>
    <mergeCell ref="A186:E186"/>
    <mergeCell ref="F186:G186"/>
    <mergeCell ref="A176:E177"/>
    <mergeCell ref="F176:G176"/>
    <mergeCell ref="F180:G180"/>
    <mergeCell ref="A181:E181"/>
    <mergeCell ref="F181:G181"/>
    <mergeCell ref="F196:G196"/>
    <mergeCell ref="A197:G197"/>
    <mergeCell ref="A199:E199"/>
    <mergeCell ref="F199:G199"/>
    <mergeCell ref="A203:E203"/>
    <mergeCell ref="F203:G203"/>
  </mergeCells>
  <pageMargins left="0.78740157480314965" right="0.78740157480314965" top="0.98425196850393704" bottom="0.98425196850393704" header="0.51181102362204722" footer="0.51181102362204722"/>
  <pageSetup paperSize="9" scale="85" firstPageNumber="14" fitToHeight="0" orientation="portrait" useFirstPageNumber="1" r:id="rId1"/>
  <headerFooter>
    <oddFooter>&amp;L&amp;"Arial,Kurzíva"Zastupitelstvo Olomouckého kraje 18-12-2015
5. - Rozpočet Olomouckého kraje 2016 - návrh rozpočtu
Příloha č. 2: Příjmy Olomouckého kraje &amp;R&amp;"Arial,Kurzíva"Strana &amp;P (celkem 154)</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enableFormatConditionsCalculation="0">
    <tabColor rgb="FF00B050"/>
  </sheetPr>
  <dimension ref="A1:R212"/>
  <sheetViews>
    <sheetView showGridLines="0" view="pageBreakPreview" topLeftCell="A4" zoomScaleNormal="100" zoomScaleSheetLayoutView="100" workbookViewId="0">
      <selection activeCell="C23" sqref="C23"/>
    </sheetView>
  </sheetViews>
  <sheetFormatPr defaultRowHeight="12.75" x14ac:dyDescent="0.2"/>
  <cols>
    <col min="1" max="1" width="5.7109375" style="306" customWidth="1"/>
    <col min="2" max="2" width="7.42578125" style="306" customWidth="1"/>
    <col min="3" max="3" width="39.42578125" style="286" customWidth="1"/>
    <col min="4" max="4" width="12.7109375" style="307" customWidth="1"/>
    <col min="5" max="5" width="13.5703125" style="307" customWidth="1"/>
    <col min="6" max="6" width="13.42578125" style="307" customWidth="1"/>
    <col min="7" max="7" width="7.28515625" style="308" customWidth="1"/>
    <col min="8" max="8" width="9.7109375" style="286" customWidth="1"/>
    <col min="9" max="9" width="11.140625" style="286" bestFit="1" customWidth="1"/>
    <col min="10" max="16384" width="9.140625" style="286"/>
  </cols>
  <sheetData>
    <row r="1" spans="1:8" ht="23.25" x14ac:dyDescent="0.35">
      <c r="A1" s="624" t="s">
        <v>9</v>
      </c>
      <c r="B1" s="624"/>
      <c r="C1" s="624"/>
      <c r="D1" s="283"/>
      <c r="E1" s="283"/>
      <c r="F1" s="283"/>
      <c r="G1" s="284"/>
      <c r="H1" s="285"/>
    </row>
    <row r="2" spans="1:8" x14ac:dyDescent="0.2">
      <c r="A2" s="287"/>
      <c r="B2" s="287"/>
      <c r="C2" s="285"/>
      <c r="D2" s="283"/>
      <c r="E2" s="283"/>
      <c r="F2" s="283"/>
      <c r="G2" s="284"/>
      <c r="H2" s="285"/>
    </row>
    <row r="3" spans="1:8" ht="15" x14ac:dyDescent="0.2">
      <c r="A3" s="106" t="s">
        <v>297</v>
      </c>
      <c r="B3" s="287"/>
      <c r="C3" s="107"/>
      <c r="D3" s="107"/>
      <c r="E3" s="283"/>
      <c r="F3" s="283"/>
      <c r="G3" s="284"/>
      <c r="H3" s="285"/>
    </row>
    <row r="4" spans="1:8" x14ac:dyDescent="0.2">
      <c r="A4" s="287"/>
      <c r="B4" s="287"/>
      <c r="C4" s="285"/>
      <c r="D4" s="283"/>
      <c r="E4" s="283"/>
      <c r="F4" s="283"/>
      <c r="G4" s="284"/>
      <c r="H4" s="285"/>
    </row>
    <row r="5" spans="1:8" s="285" customFormat="1" ht="18" x14ac:dyDescent="0.25">
      <c r="A5" s="108" t="s">
        <v>331</v>
      </c>
      <c r="B5" s="287"/>
      <c r="D5" s="283"/>
      <c r="E5" s="283"/>
      <c r="F5" s="283"/>
      <c r="G5" s="284"/>
    </row>
    <row r="6" spans="1:8" s="285" customFormat="1" ht="18.75" customHeight="1" thickBot="1" x14ac:dyDescent="0.25">
      <c r="A6" s="287"/>
      <c r="B6" s="287"/>
      <c r="D6" s="283"/>
      <c r="E6" s="283"/>
      <c r="F6" s="283"/>
      <c r="G6" s="284" t="s">
        <v>2</v>
      </c>
    </row>
    <row r="7" spans="1:8" s="285" customFormat="1" ht="39.75" thickTop="1" thickBot="1" x14ac:dyDescent="0.25">
      <c r="A7" s="288" t="s">
        <v>3</v>
      </c>
      <c r="B7" s="289" t="s">
        <v>4</v>
      </c>
      <c r="C7" s="290" t="s">
        <v>6</v>
      </c>
      <c r="D7" s="255" t="s">
        <v>330</v>
      </c>
      <c r="E7" s="255" t="s">
        <v>349</v>
      </c>
      <c r="F7" s="256" t="s">
        <v>329</v>
      </c>
      <c r="G7" s="291" t="s">
        <v>7</v>
      </c>
    </row>
    <row r="8" spans="1:8" s="287" customFormat="1" ht="14.25" thickTop="1" thickBot="1" x14ac:dyDescent="0.25">
      <c r="A8" s="292">
        <v>1</v>
      </c>
      <c r="B8" s="293">
        <v>2</v>
      </c>
      <c r="C8" s="293">
        <v>3</v>
      </c>
      <c r="D8" s="294">
        <v>4</v>
      </c>
      <c r="E8" s="294">
        <v>5</v>
      </c>
      <c r="F8" s="294">
        <v>6</v>
      </c>
      <c r="G8" s="277" t="s">
        <v>321</v>
      </c>
    </row>
    <row r="9" spans="1:8" s="156" customFormat="1" ht="17.100000000000001" customHeight="1" thickTop="1" x14ac:dyDescent="0.2">
      <c r="A9" s="151" t="str">
        <f>MID(A30,93,4)</f>
        <v/>
      </c>
      <c r="B9" s="152" t="str">
        <f>MID(A30,6,4)</f>
        <v>1361</v>
      </c>
      <c r="C9" s="157" t="str">
        <f>MID(A30,13,60)</f>
        <v xml:space="preserve">Správní poplatky                     </v>
      </c>
      <c r="D9" s="154">
        <v>1712</v>
      </c>
      <c r="E9" s="154">
        <v>1710</v>
      </c>
      <c r="F9" s="295">
        <f>SUM(F30)</f>
        <v>867</v>
      </c>
      <c r="G9" s="155">
        <f t="shared" ref="G9:G26" si="0">F9/D9*100</f>
        <v>50.642523364485982</v>
      </c>
    </row>
    <row r="10" spans="1:8" s="299" customFormat="1" ht="17.100000000000001" customHeight="1" x14ac:dyDescent="0.2">
      <c r="A10" s="296" t="str">
        <f>MID(A68,3,4)</f>
        <v>6172</v>
      </c>
      <c r="B10" s="297" t="str">
        <f>MID(A68,14,4)</f>
        <v>2122</v>
      </c>
      <c r="C10" s="298" t="str">
        <f>MID(A68,21,60)</f>
        <v xml:space="preserve">Odvody příspěvkových organizací        </v>
      </c>
      <c r="D10" s="295">
        <v>195569</v>
      </c>
      <c r="E10" s="295">
        <v>151523</v>
      </c>
      <c r="F10" s="154">
        <f>SUM(F68)</f>
        <v>150776</v>
      </c>
      <c r="G10" s="155">
        <f t="shared" si="0"/>
        <v>77.096063282012992</v>
      </c>
    </row>
    <row r="11" spans="1:8" s="156" customFormat="1" ht="17.100000000000001" customHeight="1" x14ac:dyDescent="0.2">
      <c r="A11" s="151" t="str">
        <f>MID(A85,3,4)</f>
        <v>1032</v>
      </c>
      <c r="B11" s="152" t="str">
        <f>MID(A85,14,4)</f>
        <v>2131</v>
      </c>
      <c r="C11" s="157" t="str">
        <f>MID(A85,21,60)</f>
        <v xml:space="preserve">Příjmy z pronájmu pozemků              </v>
      </c>
      <c r="D11" s="295">
        <v>20</v>
      </c>
      <c r="E11" s="295">
        <v>20</v>
      </c>
      <c r="F11" s="295">
        <f>SUM(F85)</f>
        <v>20</v>
      </c>
      <c r="G11" s="155">
        <f t="shared" si="0"/>
        <v>100</v>
      </c>
    </row>
    <row r="12" spans="1:8" s="156" customFormat="1" ht="17.100000000000001" customHeight="1" x14ac:dyDescent="0.2">
      <c r="A12" s="151" t="str">
        <f>MID(A91,3,4)</f>
        <v>6172</v>
      </c>
      <c r="B12" s="152" t="str">
        <f>MID(A91,14,4)</f>
        <v>2131</v>
      </c>
      <c r="C12" s="157" t="str">
        <f>MID(A91,21,60)</f>
        <v xml:space="preserve">Příjmy z pronájmu pozemků              </v>
      </c>
      <c r="D12" s="154">
        <v>43</v>
      </c>
      <c r="E12" s="295">
        <v>43</v>
      </c>
      <c r="F12" s="295">
        <f>SUM(F91)</f>
        <v>43</v>
      </c>
      <c r="G12" s="155">
        <f t="shared" si="0"/>
        <v>100</v>
      </c>
    </row>
    <row r="13" spans="1:8" s="156" customFormat="1" ht="17.100000000000001" customHeight="1" x14ac:dyDescent="0.2">
      <c r="A13" s="151" t="str">
        <f>MID(A95,3,4)</f>
        <v>6172</v>
      </c>
      <c r="B13" s="152" t="str">
        <f>MID(A95,14,4)</f>
        <v>2132</v>
      </c>
      <c r="C13" s="157" t="str">
        <f>MID(A95,21,60)</f>
        <v xml:space="preserve">Příjmy z pronájmu ostatních nemovitostí     </v>
      </c>
      <c r="D13" s="295">
        <v>37873</v>
      </c>
      <c r="E13" s="295">
        <v>37873</v>
      </c>
      <c r="F13" s="295">
        <f>SUM(F95)</f>
        <v>37880</v>
      </c>
      <c r="G13" s="155">
        <f t="shared" si="0"/>
        <v>100.01848282417554</v>
      </c>
    </row>
    <row r="14" spans="1:8" s="156" customFormat="1" ht="17.100000000000001" customHeight="1" x14ac:dyDescent="0.2">
      <c r="A14" s="151" t="str">
        <f>MID(A124,3,4)</f>
        <v>6172</v>
      </c>
      <c r="B14" s="152" t="str">
        <f>MID(A124,14,4)</f>
        <v>2133</v>
      </c>
      <c r="C14" s="157" t="str">
        <f>MID(A124,21,60)</f>
        <v xml:space="preserve">Příjmy z pronájmu movitých věcí           </v>
      </c>
      <c r="D14" s="330">
        <f>SUM(I124)</f>
        <v>0</v>
      </c>
      <c r="E14" s="330">
        <v>22.2</v>
      </c>
      <c r="F14" s="330">
        <f>SUM(F124)</f>
        <v>22.2</v>
      </c>
      <c r="G14" s="155" t="e">
        <f t="shared" si="0"/>
        <v>#DIV/0!</v>
      </c>
    </row>
    <row r="15" spans="1:8" s="156" customFormat="1" ht="17.100000000000001" customHeight="1" x14ac:dyDescent="0.2">
      <c r="A15" s="151" t="str">
        <f>MID(A132,3,4)</f>
        <v>3769</v>
      </c>
      <c r="B15" s="152" t="str">
        <f>MID(A132,14,4)</f>
        <v>2212</v>
      </c>
      <c r="C15" s="157" t="str">
        <f>MID(A132,21,60)</f>
        <v xml:space="preserve">Sankční platby přijaté od jiných subjektů                   </v>
      </c>
      <c r="D15" s="295">
        <v>200</v>
      </c>
      <c r="E15" s="295">
        <v>200</v>
      </c>
      <c r="F15" s="295">
        <f>SUM(F132)</f>
        <v>200</v>
      </c>
      <c r="G15" s="155">
        <f t="shared" si="0"/>
        <v>100</v>
      </c>
    </row>
    <row r="16" spans="1:8" s="156" customFormat="1" ht="17.100000000000001" customHeight="1" x14ac:dyDescent="0.2">
      <c r="A16" s="151" t="str">
        <f>MID(A142,3,4)</f>
        <v>6172</v>
      </c>
      <c r="B16" s="152" t="str">
        <f>MID(A142,14,4)</f>
        <v>2212</v>
      </c>
      <c r="C16" s="157" t="str">
        <f>MID(A142,21,60)</f>
        <v xml:space="preserve">Sankční platby přijaté od jiných subjektů     </v>
      </c>
      <c r="D16" s="295">
        <v>1630</v>
      </c>
      <c r="E16" s="295">
        <v>1699</v>
      </c>
      <c r="F16" s="295">
        <f>SUM(F142)</f>
        <v>1830</v>
      </c>
      <c r="G16" s="155">
        <f t="shared" si="0"/>
        <v>112.26993865030674</v>
      </c>
    </row>
    <row r="17" spans="1:9" s="156" customFormat="1" ht="17.100000000000001" customHeight="1" x14ac:dyDescent="0.2">
      <c r="A17" s="151">
        <v>2221</v>
      </c>
      <c r="B17" s="152">
        <v>2324</v>
      </c>
      <c r="C17" s="157" t="s">
        <v>108</v>
      </c>
      <c r="D17" s="295">
        <v>0</v>
      </c>
      <c r="E17" s="295">
        <v>0</v>
      </c>
      <c r="F17" s="295">
        <f>F152</f>
        <v>37669</v>
      </c>
      <c r="G17" s="155">
        <v>0</v>
      </c>
    </row>
    <row r="18" spans="1:9" s="156" customFormat="1" ht="17.100000000000001" customHeight="1" x14ac:dyDescent="0.2">
      <c r="A18" s="151">
        <v>6172</v>
      </c>
      <c r="B18" s="152">
        <v>2324</v>
      </c>
      <c r="C18" s="157" t="s">
        <v>108</v>
      </c>
      <c r="D18" s="295">
        <v>0</v>
      </c>
      <c r="E18" s="295">
        <v>3664</v>
      </c>
      <c r="F18" s="295">
        <f>F162</f>
        <v>253</v>
      </c>
      <c r="G18" s="155">
        <v>0</v>
      </c>
    </row>
    <row r="19" spans="1:9" s="170" customFormat="1" ht="36.75" customHeight="1" x14ac:dyDescent="0.2">
      <c r="A19" s="166"/>
      <c r="B19" s="167">
        <v>2420</v>
      </c>
      <c r="C19" s="168" t="s">
        <v>81</v>
      </c>
      <c r="D19" s="343">
        <v>400</v>
      </c>
      <c r="E19" s="343">
        <v>400</v>
      </c>
      <c r="F19" s="343">
        <f>SUM(F173)</f>
        <v>5366</v>
      </c>
      <c r="G19" s="169">
        <f t="shared" si="0"/>
        <v>1341.5</v>
      </c>
    </row>
    <row r="20" spans="1:9" s="156" customFormat="1" ht="17.100000000000001" customHeight="1" x14ac:dyDescent="0.2">
      <c r="A20" s="151"/>
      <c r="B20" s="152">
        <v>2441</v>
      </c>
      <c r="C20" s="157" t="s">
        <v>71</v>
      </c>
      <c r="D20" s="295">
        <v>9500</v>
      </c>
      <c r="E20" s="295">
        <v>9500</v>
      </c>
      <c r="F20" s="295">
        <v>0</v>
      </c>
      <c r="G20" s="155">
        <f t="shared" si="0"/>
        <v>0</v>
      </c>
    </row>
    <row r="21" spans="1:9" s="159" customFormat="1" ht="17.100000000000001" customHeight="1" x14ac:dyDescent="0.2">
      <c r="A21" s="151" t="str">
        <f>MID(A183,3,4)</f>
        <v>6172</v>
      </c>
      <c r="B21" s="152" t="str">
        <f>MID(A183,14,4)</f>
        <v>3111</v>
      </c>
      <c r="C21" s="157" t="str">
        <f>MID(A183,21,60)</f>
        <v xml:space="preserve">Příjmy z prodeje pozemků                </v>
      </c>
      <c r="D21" s="295">
        <v>400</v>
      </c>
      <c r="E21" s="295">
        <v>400</v>
      </c>
      <c r="F21" s="295">
        <f>SUM(F183)</f>
        <v>650</v>
      </c>
      <c r="G21" s="155">
        <f t="shared" si="0"/>
        <v>162.5</v>
      </c>
    </row>
    <row r="22" spans="1:9" s="159" customFormat="1" ht="17.100000000000001" customHeight="1" x14ac:dyDescent="0.2">
      <c r="A22" s="151" t="str">
        <f>MID(A187,3,4)</f>
        <v>6172</v>
      </c>
      <c r="B22" s="152" t="str">
        <f>MID(A187,14,4)</f>
        <v>3112</v>
      </c>
      <c r="C22" s="157" t="str">
        <f>MID(A187,21,60)</f>
        <v xml:space="preserve">Příjmy z prodeje ostatních nemovitostí a jejich částí </v>
      </c>
      <c r="D22" s="295">
        <v>18000</v>
      </c>
      <c r="E22" s="295">
        <v>18000</v>
      </c>
      <c r="F22" s="295">
        <f>SUM(F187)</f>
        <v>15150</v>
      </c>
      <c r="G22" s="155">
        <f t="shared" si="0"/>
        <v>84.166666666666671</v>
      </c>
    </row>
    <row r="23" spans="1:9" s="159" customFormat="1" ht="17.100000000000001" customHeight="1" x14ac:dyDescent="0.2">
      <c r="A23" s="151" t="str">
        <f>MID(A191,3,4)</f>
        <v>6310</v>
      </c>
      <c r="B23" s="152" t="str">
        <f>MID(A191,14,4)</f>
        <v>2141</v>
      </c>
      <c r="C23" s="157" t="str">
        <f>MID(A191,21,60)</f>
        <v xml:space="preserve">Příjmy z úroků                                          </v>
      </c>
      <c r="D23" s="330">
        <v>4000.8</v>
      </c>
      <c r="E23" s="330">
        <v>4000.8</v>
      </c>
      <c r="F23" s="295">
        <v>998</v>
      </c>
      <c r="G23" s="155">
        <f t="shared" si="0"/>
        <v>24.945010997800438</v>
      </c>
    </row>
    <row r="24" spans="1:9" s="159" customFormat="1" ht="27" customHeight="1" x14ac:dyDescent="0.2">
      <c r="A24" s="151"/>
      <c r="B24" s="152">
        <v>8115</v>
      </c>
      <c r="C24" s="317" t="s">
        <v>97</v>
      </c>
      <c r="D24" s="295">
        <v>257333</v>
      </c>
      <c r="E24" s="295">
        <v>787861</v>
      </c>
      <c r="F24" s="295">
        <f>SUM(F195)</f>
        <v>307323</v>
      </c>
      <c r="G24" s="155">
        <f>F24/D24*100</f>
        <v>119.42619096656861</v>
      </c>
      <c r="H24" s="386"/>
    </row>
    <row r="25" spans="1:9" s="159" customFormat="1" ht="17.25" customHeight="1" thickBot="1" x14ac:dyDescent="0.25">
      <c r="A25" s="151"/>
      <c r="B25" s="152">
        <v>8905</v>
      </c>
      <c r="C25" s="317" t="s">
        <v>362</v>
      </c>
      <c r="D25" s="295">
        <v>0</v>
      </c>
      <c r="E25" s="295">
        <v>0</v>
      </c>
      <c r="F25" s="295">
        <v>200000</v>
      </c>
      <c r="G25" s="155"/>
      <c r="H25" s="386"/>
    </row>
    <row r="26" spans="1:9" s="280" customFormat="1" ht="25.5" customHeight="1" thickTop="1" thickBot="1" x14ac:dyDescent="0.3">
      <c r="A26" s="625" t="s">
        <v>8</v>
      </c>
      <c r="B26" s="626"/>
      <c r="C26" s="626"/>
      <c r="D26" s="278">
        <f>SUM(D9:D24)</f>
        <v>526680.80000000005</v>
      </c>
      <c r="E26" s="278">
        <f>SUM(E9:E24)</f>
        <v>1016916</v>
      </c>
      <c r="F26" s="278">
        <f>SUM(F9:F25)</f>
        <v>759047.2</v>
      </c>
      <c r="G26" s="279">
        <f t="shared" si="0"/>
        <v>144.1190185782356</v>
      </c>
      <c r="H26" s="387"/>
    </row>
    <row r="27" spans="1:9" s="149" customFormat="1" ht="15" thickTop="1" x14ac:dyDescent="0.2">
      <c r="A27" s="160"/>
      <c r="B27" s="160"/>
      <c r="C27" s="26"/>
      <c r="D27" s="27"/>
      <c r="E27" s="27"/>
      <c r="F27" s="27"/>
      <c r="G27" s="161"/>
      <c r="H27" s="26"/>
      <c r="I27" s="26"/>
    </row>
    <row r="28" spans="1:9" s="149" customFormat="1" ht="14.25" x14ac:dyDescent="0.2">
      <c r="A28" s="160"/>
      <c r="B28" s="160"/>
      <c r="C28" s="26"/>
      <c r="D28" s="27"/>
      <c r="E28" s="27"/>
      <c r="F28" s="27"/>
      <c r="G28" s="161"/>
      <c r="H28" s="26"/>
      <c r="I28" s="26"/>
    </row>
    <row r="29" spans="1:9" s="149" customFormat="1" ht="18" x14ac:dyDescent="0.25">
      <c r="A29" s="251" t="s">
        <v>291</v>
      </c>
      <c r="B29" s="160"/>
      <c r="C29" s="26"/>
      <c r="D29" s="27"/>
      <c r="E29" s="27"/>
      <c r="F29" s="27"/>
      <c r="G29" s="161"/>
      <c r="H29" s="26"/>
      <c r="I29" s="26"/>
    </row>
    <row r="30" spans="1:9" s="116" customFormat="1" ht="16.5" thickBot="1" x14ac:dyDescent="0.3">
      <c r="A30" s="596" t="s">
        <v>10</v>
      </c>
      <c r="B30" s="596"/>
      <c r="C30" s="596"/>
      <c r="D30" s="596"/>
      <c r="E30" s="596"/>
      <c r="F30" s="597">
        <f>SUM(F31,F35,F42,F51,F61,F64)</f>
        <v>867</v>
      </c>
      <c r="G30" s="597"/>
    </row>
    <row r="31" spans="1:9" s="113" customFormat="1" ht="15.75" thickTop="1" x14ac:dyDescent="0.25">
      <c r="A31" s="599" t="s">
        <v>237</v>
      </c>
      <c r="B31" s="600"/>
      <c r="C31" s="600"/>
      <c r="D31" s="600"/>
      <c r="E31" s="600"/>
      <c r="F31" s="601">
        <v>200</v>
      </c>
      <c r="G31" s="601"/>
    </row>
    <row r="32" spans="1:9" s="113" customFormat="1" ht="14.25" x14ac:dyDescent="0.2">
      <c r="A32" s="619" t="s">
        <v>324</v>
      </c>
      <c r="B32" s="619"/>
      <c r="C32" s="619"/>
      <c r="D32" s="619"/>
      <c r="E32" s="619"/>
      <c r="F32" s="619"/>
      <c r="G32" s="619"/>
    </row>
    <row r="33" spans="1:13" s="113" customFormat="1" ht="14.25" x14ac:dyDescent="0.2">
      <c r="A33" s="603"/>
      <c r="B33" s="603"/>
      <c r="C33" s="603"/>
      <c r="D33" s="603"/>
      <c r="E33" s="603"/>
      <c r="F33" s="603"/>
      <c r="G33" s="603"/>
    </row>
    <row r="34" spans="1:13" s="113" customFormat="1" ht="16.5" customHeight="1" x14ac:dyDescent="0.2">
      <c r="A34" s="117"/>
      <c r="B34" s="300"/>
      <c r="C34" s="300"/>
      <c r="D34" s="300"/>
      <c r="E34" s="300"/>
      <c r="F34" s="300"/>
      <c r="G34" s="300"/>
    </row>
    <row r="35" spans="1:13" s="113" customFormat="1" ht="15" x14ac:dyDescent="0.25">
      <c r="A35" s="599" t="s">
        <v>236</v>
      </c>
      <c r="B35" s="600"/>
      <c r="C35" s="600"/>
      <c r="D35" s="600"/>
      <c r="E35" s="600"/>
      <c r="F35" s="601">
        <v>200</v>
      </c>
      <c r="G35" s="601"/>
    </row>
    <row r="36" spans="1:13" s="113" customFormat="1" ht="14.25" x14ac:dyDescent="0.2">
      <c r="A36" s="619" t="s">
        <v>14</v>
      </c>
      <c r="B36" s="619"/>
      <c r="C36" s="619"/>
      <c r="D36" s="619"/>
      <c r="E36" s="619"/>
      <c r="F36" s="619"/>
      <c r="G36" s="619"/>
    </row>
    <row r="37" spans="1:13" s="113" customFormat="1" ht="14.25" x14ac:dyDescent="0.2">
      <c r="A37" s="603"/>
      <c r="B37" s="603"/>
      <c r="C37" s="603"/>
      <c r="D37" s="603"/>
      <c r="E37" s="603"/>
      <c r="F37" s="603"/>
      <c r="G37" s="603"/>
      <c r="J37" s="603"/>
      <c r="K37" s="603"/>
      <c r="L37" s="603"/>
      <c r="M37" s="603"/>
    </row>
    <row r="38" spans="1:13" s="113" customFormat="1" ht="14.25" x14ac:dyDescent="0.2">
      <c r="A38" s="615" t="s">
        <v>15</v>
      </c>
      <c r="B38" s="615"/>
      <c r="C38" s="615"/>
      <c r="D38" s="341"/>
      <c r="E38" s="341"/>
      <c r="F38" s="341"/>
      <c r="G38" s="341"/>
    </row>
    <row r="39" spans="1:13" s="113" customFormat="1" ht="14.25" x14ac:dyDescent="0.2">
      <c r="A39" s="616" t="s">
        <v>91</v>
      </c>
      <c r="B39" s="616"/>
      <c r="C39" s="616"/>
      <c r="D39" s="341"/>
      <c r="E39" s="341"/>
      <c r="F39" s="341"/>
      <c r="G39" s="341"/>
    </row>
    <row r="40" spans="1:13" s="113" customFormat="1" ht="14.25" x14ac:dyDescent="0.2">
      <c r="A40" s="616" t="s">
        <v>92</v>
      </c>
      <c r="B40" s="616"/>
      <c r="C40" s="616"/>
      <c r="D40" s="617"/>
      <c r="E40" s="617"/>
      <c r="F40" s="341"/>
      <c r="G40" s="341"/>
    </row>
    <row r="41" spans="1:13" s="113" customFormat="1" ht="14.25" x14ac:dyDescent="0.2">
      <c r="A41" s="117"/>
      <c r="B41" s="300"/>
      <c r="C41" s="300"/>
      <c r="D41" s="300"/>
      <c r="E41" s="300"/>
      <c r="F41" s="300"/>
      <c r="G41" s="300"/>
    </row>
    <row r="42" spans="1:13" s="113" customFormat="1" ht="15" x14ac:dyDescent="0.25">
      <c r="A42" s="599" t="s">
        <v>235</v>
      </c>
      <c r="B42" s="600"/>
      <c r="C42" s="600"/>
      <c r="D42" s="600"/>
      <c r="E42" s="600"/>
      <c r="F42" s="601">
        <v>116</v>
      </c>
      <c r="G42" s="601"/>
    </row>
    <row r="43" spans="1:13" s="113" customFormat="1" ht="14.25" x14ac:dyDescent="0.2">
      <c r="A43" s="619" t="s">
        <v>95</v>
      </c>
      <c r="B43" s="619"/>
      <c r="C43" s="619"/>
      <c r="D43" s="619"/>
      <c r="E43" s="619"/>
      <c r="F43" s="619"/>
      <c r="G43" s="619"/>
    </row>
    <row r="44" spans="1:13" s="113" customFormat="1" ht="14.25" x14ac:dyDescent="0.2">
      <c r="A44" s="117"/>
      <c r="B44" s="300"/>
      <c r="C44" s="300"/>
      <c r="D44" s="300"/>
      <c r="E44" s="300"/>
      <c r="F44" s="300"/>
      <c r="G44" s="300"/>
    </row>
    <row r="45" spans="1:13" s="113" customFormat="1" ht="14.25" x14ac:dyDescent="0.2">
      <c r="A45" s="117"/>
      <c r="B45" s="300"/>
      <c r="C45" s="300"/>
      <c r="D45" s="300"/>
      <c r="E45" s="300"/>
      <c r="F45" s="300"/>
      <c r="G45" s="300"/>
    </row>
    <row r="46" spans="1:13" s="113" customFormat="1" ht="14.25" x14ac:dyDescent="0.2">
      <c r="A46" s="117"/>
      <c r="B46" s="300"/>
      <c r="C46" s="300"/>
      <c r="D46" s="300"/>
      <c r="E46" s="300"/>
      <c r="F46" s="300"/>
      <c r="G46" s="300"/>
    </row>
    <row r="47" spans="1:13" s="113" customFormat="1" ht="14.25" x14ac:dyDescent="0.2">
      <c r="A47" s="117"/>
      <c r="B47" s="300"/>
      <c r="C47" s="300"/>
      <c r="D47" s="300"/>
      <c r="E47" s="300"/>
      <c r="F47" s="300"/>
      <c r="G47" s="300"/>
    </row>
    <row r="48" spans="1:13" s="113" customFormat="1" ht="14.25" x14ac:dyDescent="0.2">
      <c r="A48" s="117"/>
      <c r="B48" s="300"/>
      <c r="C48" s="300"/>
      <c r="D48" s="300"/>
      <c r="E48" s="300"/>
      <c r="F48" s="300"/>
      <c r="G48" s="300"/>
    </row>
    <row r="49" spans="1:7" s="113" customFormat="1" ht="14.25" x14ac:dyDescent="0.2">
      <c r="A49" s="117"/>
      <c r="B49" s="300"/>
      <c r="C49" s="300"/>
      <c r="D49" s="300"/>
      <c r="E49" s="300"/>
      <c r="F49" s="300"/>
      <c r="G49" s="300"/>
    </row>
    <row r="50" spans="1:7" s="113" customFormat="1" ht="14.25" x14ac:dyDescent="0.2">
      <c r="A50" s="117"/>
      <c r="B50" s="300"/>
      <c r="C50" s="300"/>
      <c r="D50" s="300"/>
      <c r="E50" s="300"/>
      <c r="F50" s="300"/>
      <c r="G50" s="300"/>
    </row>
    <row r="51" spans="1:7" s="113" customFormat="1" ht="15" x14ac:dyDescent="0.25">
      <c r="A51" s="599" t="s">
        <v>234</v>
      </c>
      <c r="B51" s="600"/>
      <c r="C51" s="600"/>
      <c r="D51" s="600"/>
      <c r="E51" s="600"/>
      <c r="F51" s="601">
        <v>250</v>
      </c>
      <c r="G51" s="601"/>
    </row>
    <row r="52" spans="1:7" s="113" customFormat="1" ht="14.25" customHeight="1" x14ac:dyDescent="0.2">
      <c r="A52" s="619" t="s">
        <v>347</v>
      </c>
      <c r="B52" s="610"/>
      <c r="C52" s="610"/>
      <c r="D52" s="610"/>
      <c r="E52" s="610"/>
      <c r="F52" s="610"/>
      <c r="G52" s="610"/>
    </row>
    <row r="53" spans="1:7" s="113" customFormat="1" ht="14.25" x14ac:dyDescent="0.2">
      <c r="A53" s="610"/>
      <c r="B53" s="610"/>
      <c r="C53" s="610"/>
      <c r="D53" s="610"/>
      <c r="E53" s="610"/>
      <c r="F53" s="610"/>
      <c r="G53" s="610"/>
    </row>
    <row r="54" spans="1:7" s="113" customFormat="1" ht="14.25" x14ac:dyDescent="0.2">
      <c r="A54" s="610"/>
      <c r="B54" s="610"/>
      <c r="C54" s="610"/>
      <c r="D54" s="610"/>
      <c r="E54" s="610"/>
      <c r="F54" s="610"/>
      <c r="G54" s="610"/>
    </row>
    <row r="55" spans="1:7" s="113" customFormat="1" ht="14.25" x14ac:dyDescent="0.2">
      <c r="A55" s="610"/>
      <c r="B55" s="610"/>
      <c r="C55" s="610"/>
      <c r="D55" s="610"/>
      <c r="E55" s="610"/>
      <c r="F55" s="610"/>
      <c r="G55" s="610"/>
    </row>
    <row r="56" spans="1:7" s="113" customFormat="1" ht="14.25" x14ac:dyDescent="0.2">
      <c r="A56" s="610"/>
      <c r="B56" s="610"/>
      <c r="C56" s="610"/>
      <c r="D56" s="610"/>
      <c r="E56" s="610"/>
      <c r="F56" s="610"/>
      <c r="G56" s="610"/>
    </row>
    <row r="57" spans="1:7" s="113" customFormat="1" ht="14.25" x14ac:dyDescent="0.2">
      <c r="A57" s="610"/>
      <c r="B57" s="610"/>
      <c r="C57" s="610"/>
      <c r="D57" s="610"/>
      <c r="E57" s="610"/>
      <c r="F57" s="610"/>
      <c r="G57" s="610"/>
    </row>
    <row r="58" spans="1:7" s="113" customFormat="1" ht="14.25" x14ac:dyDescent="0.2">
      <c r="A58" s="610"/>
      <c r="B58" s="610"/>
      <c r="C58" s="610"/>
      <c r="D58" s="610"/>
      <c r="E58" s="610"/>
      <c r="F58" s="610"/>
      <c r="G58" s="610"/>
    </row>
    <row r="59" spans="1:7" s="113" customFormat="1" ht="14.25" x14ac:dyDescent="0.2">
      <c r="A59" s="610"/>
      <c r="B59" s="610"/>
      <c r="C59" s="610"/>
      <c r="D59" s="610"/>
      <c r="E59" s="610"/>
      <c r="F59" s="610"/>
      <c r="G59" s="610"/>
    </row>
    <row r="60" spans="1:7" s="113" customFormat="1" ht="14.25" x14ac:dyDescent="0.2">
      <c r="A60" s="339"/>
      <c r="B60" s="339"/>
      <c r="C60" s="339"/>
      <c r="D60" s="339"/>
      <c r="E60" s="339"/>
      <c r="F60" s="339"/>
      <c r="G60" s="339"/>
    </row>
    <row r="61" spans="1:7" s="113" customFormat="1" ht="15" x14ac:dyDescent="0.25">
      <c r="A61" s="599" t="s">
        <v>233</v>
      </c>
      <c r="B61" s="600"/>
      <c r="C61" s="600"/>
      <c r="D61" s="600"/>
      <c r="E61" s="600"/>
      <c r="F61" s="601">
        <v>100</v>
      </c>
      <c r="G61" s="601"/>
    </row>
    <row r="62" spans="1:7" s="113" customFormat="1" ht="14.25" x14ac:dyDescent="0.2">
      <c r="A62" s="344" t="s">
        <v>365</v>
      </c>
      <c r="B62" s="345"/>
      <c r="C62" s="345"/>
      <c r="D62" s="345"/>
      <c r="E62" s="345"/>
      <c r="F62" s="345"/>
      <c r="G62" s="345"/>
    </row>
    <row r="63" spans="1:7" s="113" customFormat="1" ht="9" customHeight="1" x14ac:dyDescent="0.2">
      <c r="A63" s="341"/>
      <c r="B63" s="341"/>
      <c r="C63" s="341"/>
      <c r="D63" s="341"/>
      <c r="E63" s="341"/>
      <c r="F63" s="341"/>
      <c r="G63" s="341"/>
    </row>
    <row r="64" spans="1:7" s="113" customFormat="1" ht="15" x14ac:dyDescent="0.25">
      <c r="A64" s="599" t="s">
        <v>232</v>
      </c>
      <c r="B64" s="600"/>
      <c r="C64" s="600"/>
      <c r="D64" s="600"/>
      <c r="E64" s="600"/>
      <c r="F64" s="601">
        <v>1</v>
      </c>
      <c r="G64" s="601"/>
    </row>
    <row r="65" spans="1:7" s="113" customFormat="1" ht="14.25" x14ac:dyDescent="0.2">
      <c r="A65" s="620" t="s">
        <v>338</v>
      </c>
      <c r="B65" s="608"/>
      <c r="C65" s="608"/>
      <c r="D65" s="608"/>
      <c r="E65" s="608"/>
      <c r="F65" s="608"/>
      <c r="G65" s="608"/>
    </row>
    <row r="66" spans="1:7" s="113" customFormat="1" ht="14.25" x14ac:dyDescent="0.2">
      <c r="A66" s="608"/>
      <c r="B66" s="608"/>
      <c r="C66" s="608"/>
      <c r="D66" s="608"/>
      <c r="E66" s="608"/>
      <c r="F66" s="608"/>
      <c r="G66" s="608"/>
    </row>
    <row r="67" spans="1:7" s="113" customFormat="1" ht="14.25" x14ac:dyDescent="0.2">
      <c r="A67" s="334"/>
      <c r="B67" s="334"/>
      <c r="C67" s="334"/>
      <c r="D67" s="334"/>
      <c r="E67" s="334"/>
      <c r="F67" s="334"/>
      <c r="G67" s="334"/>
    </row>
    <row r="68" spans="1:7" s="116" customFormat="1" ht="16.5" thickBot="1" x14ac:dyDescent="0.3">
      <c r="A68" s="596" t="s">
        <v>30</v>
      </c>
      <c r="B68" s="596"/>
      <c r="C68" s="596"/>
      <c r="D68" s="596"/>
      <c r="E68" s="596"/>
      <c r="F68" s="597">
        <f>SUM(D75,D83)</f>
        <v>150776</v>
      </c>
      <c r="G68" s="597"/>
    </row>
    <row r="69" spans="1:7" s="113" customFormat="1" ht="15.75" thickTop="1" x14ac:dyDescent="0.25">
      <c r="A69" s="309" t="s">
        <v>88</v>
      </c>
      <c r="B69" s="112"/>
      <c r="D69" s="114"/>
      <c r="E69" s="114"/>
      <c r="F69" s="114"/>
      <c r="G69" s="115"/>
    </row>
    <row r="70" spans="1:7" s="113" customFormat="1" ht="14.25" x14ac:dyDescent="0.2">
      <c r="A70" s="106" t="s">
        <v>82</v>
      </c>
      <c r="B70" s="112"/>
      <c r="D70" s="618">
        <v>57728</v>
      </c>
      <c r="E70" s="618"/>
      <c r="F70" s="114"/>
      <c r="G70" s="115"/>
    </row>
    <row r="71" spans="1:7" s="113" customFormat="1" ht="14.25" x14ac:dyDescent="0.2">
      <c r="A71" s="106" t="s">
        <v>85</v>
      </c>
      <c r="B71" s="112"/>
      <c r="D71" s="618">
        <v>39891</v>
      </c>
      <c r="E71" s="618"/>
      <c r="F71" s="114"/>
      <c r="G71" s="115"/>
    </row>
    <row r="72" spans="1:7" s="113" customFormat="1" ht="14.25" x14ac:dyDescent="0.2">
      <c r="A72" s="106" t="s">
        <v>83</v>
      </c>
      <c r="B72" s="112"/>
      <c r="D72" s="618">
        <v>25857</v>
      </c>
      <c r="E72" s="618"/>
      <c r="F72" s="114"/>
      <c r="G72" s="115"/>
    </row>
    <row r="73" spans="1:7" s="113" customFormat="1" ht="14.25" x14ac:dyDescent="0.2">
      <c r="A73" s="106" t="s">
        <v>84</v>
      </c>
      <c r="B73" s="112"/>
      <c r="D73" s="618">
        <v>15227</v>
      </c>
      <c r="E73" s="618"/>
      <c r="F73" s="114"/>
      <c r="G73" s="115"/>
    </row>
    <row r="74" spans="1:7" s="113" customFormat="1" ht="14.25" x14ac:dyDescent="0.2">
      <c r="A74" s="106" t="s">
        <v>86</v>
      </c>
      <c r="B74" s="112"/>
      <c r="D74" s="618">
        <v>11973</v>
      </c>
      <c r="E74" s="618"/>
      <c r="F74" s="114"/>
      <c r="G74" s="115"/>
    </row>
    <row r="75" spans="1:7" s="113" customFormat="1" ht="15" x14ac:dyDescent="0.25">
      <c r="A75" s="310" t="s">
        <v>8</v>
      </c>
      <c r="B75" s="311"/>
      <c r="C75" s="312"/>
      <c r="D75" s="621">
        <f>SUM(D70:E74)</f>
        <v>150676</v>
      </c>
      <c r="E75" s="621"/>
      <c r="F75" s="114"/>
      <c r="G75" s="115"/>
    </row>
    <row r="76" spans="1:7" s="113" customFormat="1" ht="14.25" x14ac:dyDescent="0.2">
      <c r="A76" s="112"/>
      <c r="B76" s="112"/>
      <c r="D76" s="114"/>
      <c r="E76" s="114"/>
      <c r="F76" s="114"/>
      <c r="G76" s="115"/>
    </row>
    <row r="77" spans="1:7" s="113" customFormat="1" ht="15" x14ac:dyDescent="0.25">
      <c r="A77" s="309" t="s">
        <v>89</v>
      </c>
      <c r="B77" s="112"/>
      <c r="D77" s="114"/>
      <c r="E77" s="114"/>
      <c r="F77" s="114"/>
      <c r="G77" s="115"/>
    </row>
    <row r="78" spans="1:7" s="113" customFormat="1" ht="14.25" x14ac:dyDescent="0.2">
      <c r="A78" s="106" t="s">
        <v>257</v>
      </c>
      <c r="B78" s="112"/>
      <c r="D78" s="618">
        <v>0</v>
      </c>
      <c r="E78" s="618"/>
      <c r="F78" s="114"/>
      <c r="G78" s="115"/>
    </row>
    <row r="79" spans="1:7" s="113" customFormat="1" ht="14.25" x14ac:dyDescent="0.2">
      <c r="A79" s="106" t="s">
        <v>325</v>
      </c>
      <c r="B79" s="112"/>
      <c r="D79" s="302"/>
      <c r="E79" s="319">
        <v>0</v>
      </c>
      <c r="F79" s="114"/>
      <c r="G79" s="115"/>
    </row>
    <row r="80" spans="1:7" s="113" customFormat="1" ht="14.25" x14ac:dyDescent="0.2">
      <c r="A80" s="106" t="s">
        <v>99</v>
      </c>
      <c r="B80" s="112"/>
      <c r="D80" s="302"/>
      <c r="E80" s="302">
        <v>0</v>
      </c>
      <c r="F80" s="114"/>
      <c r="G80" s="115"/>
    </row>
    <row r="81" spans="1:12" s="113" customFormat="1" ht="14.25" x14ac:dyDescent="0.2">
      <c r="A81" s="106" t="s">
        <v>258</v>
      </c>
      <c r="B81" s="112"/>
      <c r="D81" s="302"/>
      <c r="E81" s="302">
        <v>100</v>
      </c>
      <c r="F81" s="114"/>
      <c r="G81" s="115"/>
    </row>
    <row r="82" spans="1:12" s="113" customFormat="1" ht="14.25" x14ac:dyDescent="0.2">
      <c r="A82" s="106" t="s">
        <v>90</v>
      </c>
      <c r="B82" s="112"/>
      <c r="D82" s="302"/>
      <c r="E82" s="302"/>
      <c r="F82" s="114"/>
      <c r="G82" s="115"/>
    </row>
    <row r="83" spans="1:12" s="113" customFormat="1" ht="15" x14ac:dyDescent="0.25">
      <c r="A83" s="310" t="s">
        <v>8</v>
      </c>
      <c r="B83" s="311"/>
      <c r="C83" s="312"/>
      <c r="D83" s="621">
        <f>SUM(D78:E82)</f>
        <v>100</v>
      </c>
      <c r="E83" s="621"/>
      <c r="F83" s="114"/>
      <c r="G83" s="115"/>
    </row>
    <row r="84" spans="1:12" s="113" customFormat="1" ht="14.25" x14ac:dyDescent="0.2">
      <c r="A84" s="112"/>
      <c r="B84" s="112"/>
      <c r="D84" s="114"/>
      <c r="E84" s="114"/>
      <c r="F84" s="114"/>
      <c r="G84" s="115"/>
    </row>
    <row r="85" spans="1:12" s="116" customFormat="1" ht="16.5" thickBot="1" x14ac:dyDescent="0.3">
      <c r="A85" s="596" t="s">
        <v>16</v>
      </c>
      <c r="B85" s="596"/>
      <c r="C85" s="596"/>
      <c r="D85" s="596"/>
      <c r="E85" s="596"/>
      <c r="F85" s="597">
        <v>20</v>
      </c>
      <c r="G85" s="597"/>
    </row>
    <row r="86" spans="1:12" s="116" customFormat="1" ht="16.5" thickTop="1" x14ac:dyDescent="0.25">
      <c r="A86" s="599" t="s">
        <v>231</v>
      </c>
      <c r="B86" s="600"/>
      <c r="C86" s="600"/>
      <c r="D86" s="600"/>
      <c r="E86" s="600"/>
      <c r="F86" s="119"/>
      <c r="G86" s="119"/>
    </row>
    <row r="87" spans="1:12" s="113" customFormat="1" ht="14.25" x14ac:dyDescent="0.2">
      <c r="A87" s="622" t="s">
        <v>303</v>
      </c>
      <c r="B87" s="623"/>
      <c r="C87" s="623"/>
      <c r="D87" s="623"/>
      <c r="E87" s="623"/>
      <c r="F87" s="623"/>
      <c r="G87" s="623"/>
    </row>
    <row r="88" spans="1:12" s="113" customFormat="1" ht="14.25" x14ac:dyDescent="0.2">
      <c r="A88" s="603"/>
      <c r="B88" s="603"/>
      <c r="C88" s="603"/>
      <c r="D88" s="603"/>
      <c r="E88" s="603"/>
      <c r="F88" s="603"/>
      <c r="G88" s="603"/>
    </row>
    <row r="89" spans="1:12" s="113" customFormat="1" ht="14.25" x14ac:dyDescent="0.2">
      <c r="A89" s="617"/>
      <c r="B89" s="617"/>
      <c r="C89" s="617"/>
      <c r="D89" s="617"/>
      <c r="E89" s="617"/>
      <c r="F89" s="617"/>
      <c r="G89" s="617"/>
    </row>
    <row r="90" spans="1:12" s="113" customFormat="1" ht="14.25" x14ac:dyDescent="0.2">
      <c r="A90" s="112"/>
      <c r="B90" s="112"/>
      <c r="D90" s="114"/>
      <c r="E90" s="114"/>
      <c r="F90" s="114"/>
      <c r="G90" s="115"/>
    </row>
    <row r="91" spans="1:12" s="116" customFormat="1" ht="16.5" thickBot="1" x14ac:dyDescent="0.3">
      <c r="A91" s="596" t="s">
        <v>11</v>
      </c>
      <c r="B91" s="596"/>
      <c r="C91" s="596"/>
      <c r="D91" s="596"/>
      <c r="E91" s="596"/>
      <c r="F91" s="597">
        <f>SUM(F92)</f>
        <v>43</v>
      </c>
      <c r="G91" s="597"/>
    </row>
    <row r="92" spans="1:12" s="113" customFormat="1" ht="16.5" thickTop="1" x14ac:dyDescent="0.25">
      <c r="A92" s="599" t="s">
        <v>342</v>
      </c>
      <c r="B92" s="600"/>
      <c r="C92" s="600"/>
      <c r="D92" s="600"/>
      <c r="E92" s="600"/>
      <c r="F92" s="601">
        <v>43</v>
      </c>
      <c r="G92" s="601"/>
      <c r="I92" s="116"/>
      <c r="J92" s="116"/>
      <c r="K92" s="116"/>
      <c r="L92" s="116"/>
    </row>
    <row r="93" spans="1:12" s="113" customFormat="1" ht="14.25" customHeight="1" x14ac:dyDescent="0.2">
      <c r="A93" s="620" t="s">
        <v>366</v>
      </c>
      <c r="B93" s="620"/>
      <c r="C93" s="620"/>
      <c r="D93" s="620"/>
      <c r="E93" s="620"/>
      <c r="F93" s="618"/>
      <c r="G93" s="618"/>
    </row>
    <row r="94" spans="1:12" s="113" customFormat="1" ht="14.25" customHeight="1" x14ac:dyDescent="0.2"/>
    <row r="95" spans="1:12" s="116" customFormat="1" ht="16.5" thickBot="1" x14ac:dyDescent="0.3">
      <c r="A95" s="596" t="s">
        <v>12</v>
      </c>
      <c r="B95" s="596"/>
      <c r="C95" s="596"/>
      <c r="D95" s="596"/>
      <c r="E95" s="596"/>
      <c r="F95" s="597">
        <f>SUM(F96,F101,F109,F117)</f>
        <v>37880</v>
      </c>
      <c r="G95" s="597"/>
    </row>
    <row r="96" spans="1:12" s="113" customFormat="1" ht="15.75" thickTop="1" x14ac:dyDescent="0.25">
      <c r="A96" s="599" t="s">
        <v>115</v>
      </c>
      <c r="B96" s="600"/>
      <c r="C96" s="600"/>
      <c r="D96" s="600"/>
      <c r="E96" s="600"/>
      <c r="F96" s="601">
        <v>153</v>
      </c>
      <c r="G96" s="601"/>
      <c r="I96" s="111"/>
      <c r="J96" s="111"/>
      <c r="K96" s="111"/>
    </row>
    <row r="97" spans="1:11" s="121" customFormat="1" ht="15" customHeight="1" x14ac:dyDescent="0.25">
      <c r="A97" s="629" t="s">
        <v>302</v>
      </c>
      <c r="B97" s="629"/>
      <c r="C97" s="629"/>
      <c r="D97" s="629"/>
      <c r="E97" s="629"/>
      <c r="F97" s="346"/>
      <c r="G97" s="346"/>
      <c r="I97" s="301"/>
      <c r="J97" s="301"/>
      <c r="K97" s="301"/>
    </row>
    <row r="98" spans="1:11" s="113" customFormat="1" ht="15" x14ac:dyDescent="0.25">
      <c r="A98" s="121" t="s">
        <v>327</v>
      </c>
      <c r="B98" s="121"/>
      <c r="C98" s="121"/>
      <c r="D98" s="121"/>
      <c r="E98" s="121"/>
      <c r="F98" s="618">
        <v>143</v>
      </c>
      <c r="G98" s="618"/>
      <c r="I98" s="111"/>
      <c r="J98" s="111"/>
      <c r="K98" s="111"/>
    </row>
    <row r="99" spans="1:11" s="113" customFormat="1" ht="14.25" x14ac:dyDescent="0.2">
      <c r="A99" s="347" t="s">
        <v>328</v>
      </c>
      <c r="B99" s="347"/>
      <c r="C99" s="347"/>
      <c r="D99" s="347"/>
      <c r="E99" s="347"/>
      <c r="F99" s="618">
        <v>10</v>
      </c>
      <c r="G99" s="618"/>
    </row>
    <row r="100" spans="1:11" s="113" customFormat="1" ht="11.25" customHeight="1" x14ac:dyDescent="0.2">
      <c r="A100" s="117"/>
      <c r="B100" s="117"/>
      <c r="C100" s="117"/>
      <c r="D100" s="117"/>
      <c r="E100" s="117"/>
      <c r="F100" s="117"/>
      <c r="G100" s="117"/>
    </row>
    <row r="101" spans="1:11" s="113" customFormat="1" ht="15" x14ac:dyDescent="0.25">
      <c r="A101" s="599" t="s">
        <v>243</v>
      </c>
      <c r="B101" s="600"/>
      <c r="C101" s="600"/>
      <c r="D101" s="600"/>
      <c r="E101" s="600"/>
      <c r="F101" s="601">
        <v>108</v>
      </c>
      <c r="G101" s="601"/>
    </row>
    <row r="102" spans="1:11" s="113" customFormat="1" ht="14.25" customHeight="1" x14ac:dyDescent="0.2">
      <c r="A102" s="620" t="s">
        <v>369</v>
      </c>
      <c r="B102" s="620"/>
      <c r="C102" s="620"/>
      <c r="D102" s="620"/>
      <c r="E102" s="620"/>
      <c r="F102" s="620"/>
      <c r="G102" s="341"/>
    </row>
    <row r="103" spans="1:11" s="113" customFormat="1" ht="14.25" x14ac:dyDescent="0.2">
      <c r="A103" s="117"/>
      <c r="B103" s="117"/>
      <c r="C103" s="117"/>
      <c r="D103" s="117"/>
      <c r="E103" s="117"/>
      <c r="F103" s="117"/>
      <c r="G103" s="117"/>
    </row>
    <row r="104" spans="1:11" s="113" customFormat="1" ht="14.25" x14ac:dyDescent="0.2">
      <c r="A104" s="117"/>
      <c r="B104" s="117"/>
      <c r="C104" s="117"/>
      <c r="D104" s="117"/>
      <c r="E104" s="117"/>
      <c r="F104" s="117"/>
      <c r="G104" s="117"/>
    </row>
    <row r="105" spans="1:11" s="113" customFormat="1" ht="14.25" x14ac:dyDescent="0.2">
      <c r="A105" s="117"/>
      <c r="B105" s="117"/>
      <c r="C105" s="117"/>
      <c r="D105" s="117"/>
      <c r="E105" s="117"/>
      <c r="F105" s="117"/>
      <c r="G105" s="117"/>
    </row>
    <row r="106" spans="1:11" s="113" customFormat="1" ht="14.25" x14ac:dyDescent="0.2">
      <c r="A106" s="117"/>
      <c r="B106" s="117"/>
      <c r="C106" s="117"/>
      <c r="D106" s="117"/>
      <c r="E106" s="117"/>
      <c r="F106" s="117"/>
      <c r="G106" s="117"/>
    </row>
    <row r="107" spans="1:11" s="113" customFormat="1" ht="14.25" x14ac:dyDescent="0.2">
      <c r="A107" s="117"/>
      <c r="B107" s="117"/>
      <c r="C107" s="117"/>
      <c r="D107" s="117"/>
      <c r="E107" s="117"/>
      <c r="F107" s="117"/>
      <c r="G107" s="117"/>
    </row>
    <row r="108" spans="1:11" s="113" customFormat="1" ht="14.25" x14ac:dyDescent="0.2">
      <c r="A108" s="117"/>
      <c r="B108" s="117"/>
      <c r="C108" s="117"/>
      <c r="D108" s="117"/>
      <c r="E108" s="117"/>
      <c r="F108" s="117"/>
      <c r="G108" s="117"/>
    </row>
    <row r="109" spans="1:11" s="113" customFormat="1" ht="15" x14ac:dyDescent="0.25">
      <c r="A109" s="599" t="s">
        <v>242</v>
      </c>
      <c r="B109" s="600"/>
      <c r="C109" s="600"/>
      <c r="D109" s="600"/>
      <c r="E109" s="600"/>
      <c r="F109" s="601">
        <v>1596</v>
      </c>
      <c r="G109" s="601"/>
      <c r="I109" s="111"/>
      <c r="J109" s="111"/>
      <c r="K109" s="111"/>
    </row>
    <row r="110" spans="1:11" s="113" customFormat="1" ht="14.25" customHeight="1" x14ac:dyDescent="0.2">
      <c r="A110" s="620" t="s">
        <v>335</v>
      </c>
      <c r="B110" s="605"/>
      <c r="C110" s="605"/>
      <c r="D110" s="605"/>
      <c r="E110" s="605"/>
      <c r="F110" s="605"/>
      <c r="G110" s="605"/>
    </row>
    <row r="111" spans="1:11" s="113" customFormat="1" ht="14.25" x14ac:dyDescent="0.2">
      <c r="A111" s="605"/>
      <c r="B111" s="605"/>
      <c r="C111" s="605"/>
      <c r="D111" s="605"/>
      <c r="E111" s="605"/>
      <c r="F111" s="605"/>
      <c r="G111" s="605"/>
    </row>
    <row r="112" spans="1:11" s="113" customFormat="1" ht="14.25" x14ac:dyDescent="0.2">
      <c r="A112" s="605"/>
      <c r="B112" s="605"/>
      <c r="C112" s="605"/>
      <c r="D112" s="605"/>
      <c r="E112" s="605"/>
      <c r="F112" s="605"/>
      <c r="G112" s="605"/>
    </row>
    <row r="113" spans="1:12" s="113" customFormat="1" ht="14.25" x14ac:dyDescent="0.2">
      <c r="A113" s="605"/>
      <c r="B113" s="605"/>
      <c r="C113" s="605"/>
      <c r="D113" s="605"/>
      <c r="E113" s="605"/>
      <c r="F113" s="605"/>
      <c r="G113" s="605"/>
    </row>
    <row r="114" spans="1:12" s="113" customFormat="1" ht="14.25" x14ac:dyDescent="0.2">
      <c r="A114" s="605"/>
      <c r="B114" s="605"/>
      <c r="C114" s="605"/>
      <c r="D114" s="605"/>
      <c r="E114" s="605"/>
      <c r="F114" s="605"/>
      <c r="G114" s="605"/>
    </row>
    <row r="115" spans="1:12" s="113" customFormat="1" ht="14.25" x14ac:dyDescent="0.2">
      <c r="A115" s="605"/>
      <c r="B115" s="605"/>
      <c r="C115" s="605"/>
      <c r="D115" s="605"/>
      <c r="E115" s="605"/>
      <c r="F115" s="605"/>
      <c r="G115" s="605"/>
    </row>
    <row r="116" spans="1:12" s="113" customFormat="1" ht="14.25" x14ac:dyDescent="0.2">
      <c r="A116" s="112"/>
      <c r="B116" s="112"/>
      <c r="D116" s="114"/>
      <c r="E116" s="114"/>
      <c r="F116" s="114"/>
      <c r="G116" s="115"/>
    </row>
    <row r="117" spans="1:12" s="113" customFormat="1" ht="15" x14ac:dyDescent="0.25">
      <c r="A117" s="599" t="s">
        <v>21</v>
      </c>
      <c r="B117" s="600"/>
      <c r="C117" s="600"/>
      <c r="D117" s="600"/>
      <c r="E117" s="600"/>
      <c r="F117" s="601">
        <f>SUM(F119:G122)</f>
        <v>36023</v>
      </c>
      <c r="G117" s="601"/>
      <c r="I117" s="111"/>
      <c r="J117" s="111"/>
      <c r="K117" s="111"/>
    </row>
    <row r="118" spans="1:12" s="113" customFormat="1" ht="14.25" x14ac:dyDescent="0.2">
      <c r="A118" s="106" t="s">
        <v>22</v>
      </c>
      <c r="B118" s="112"/>
      <c r="D118" s="114"/>
      <c r="E118" s="114"/>
      <c r="F118" s="618"/>
      <c r="G118" s="618"/>
    </row>
    <row r="119" spans="1:12" s="113" customFormat="1" ht="14.25" x14ac:dyDescent="0.2">
      <c r="A119" s="106" t="s">
        <v>247</v>
      </c>
      <c r="B119" s="112"/>
      <c r="D119" s="114"/>
      <c r="E119" s="114"/>
      <c r="F119" s="618">
        <v>27879</v>
      </c>
      <c r="G119" s="618"/>
    </row>
    <row r="120" spans="1:12" s="113" customFormat="1" ht="14.25" x14ac:dyDescent="0.2">
      <c r="A120" s="106" t="s">
        <v>246</v>
      </c>
      <c r="B120" s="112"/>
      <c r="D120" s="114"/>
      <c r="E120" s="114"/>
      <c r="F120" s="618">
        <v>4000</v>
      </c>
      <c r="G120" s="618"/>
    </row>
    <row r="121" spans="1:12" s="113" customFormat="1" ht="14.25" x14ac:dyDescent="0.2">
      <c r="A121" s="106" t="s">
        <v>245</v>
      </c>
      <c r="B121" s="112"/>
      <c r="D121" s="114"/>
      <c r="E121" s="114"/>
      <c r="F121" s="618">
        <v>1356</v>
      </c>
      <c r="G121" s="618"/>
    </row>
    <row r="122" spans="1:12" s="113" customFormat="1" ht="14.25" x14ac:dyDescent="0.2">
      <c r="A122" s="106" t="s">
        <v>244</v>
      </c>
      <c r="B122" s="112"/>
      <c r="D122" s="114"/>
      <c r="E122" s="114"/>
      <c r="F122" s="618">
        <v>2788</v>
      </c>
      <c r="G122" s="618"/>
    </row>
    <row r="123" spans="1:12" s="113" customFormat="1" ht="14.25" x14ac:dyDescent="0.2">
      <c r="A123" s="106"/>
      <c r="B123" s="112"/>
      <c r="D123" s="114"/>
      <c r="E123" s="114"/>
      <c r="F123" s="340"/>
      <c r="G123" s="340"/>
    </row>
    <row r="124" spans="1:12" s="116" customFormat="1" ht="16.5" thickBot="1" x14ac:dyDescent="0.3">
      <c r="A124" s="596" t="s">
        <v>13</v>
      </c>
      <c r="B124" s="596"/>
      <c r="C124" s="596"/>
      <c r="D124" s="596"/>
      <c r="E124" s="596"/>
      <c r="F124" s="628">
        <f>SUM(F125,F128)</f>
        <v>22.2</v>
      </c>
      <c r="G124" s="628"/>
    </row>
    <row r="125" spans="1:12" s="113" customFormat="1" ht="15.75" thickTop="1" x14ac:dyDescent="0.25">
      <c r="A125" s="599" t="s">
        <v>340</v>
      </c>
      <c r="B125" s="600"/>
      <c r="C125" s="600"/>
      <c r="D125" s="600"/>
      <c r="E125" s="600"/>
      <c r="F125" s="601">
        <v>22</v>
      </c>
      <c r="G125" s="601"/>
      <c r="I125" s="158"/>
      <c r="J125" s="158"/>
      <c r="K125" s="158"/>
      <c r="L125" s="158"/>
    </row>
    <row r="126" spans="1:12" s="113" customFormat="1" ht="14.25" x14ac:dyDescent="0.2">
      <c r="A126" s="619" t="s">
        <v>367</v>
      </c>
      <c r="B126" s="619"/>
      <c r="C126" s="619"/>
      <c r="D126" s="619"/>
      <c r="E126" s="619"/>
      <c r="F126" s="619"/>
      <c r="G126" s="619"/>
      <c r="I126" s="158"/>
      <c r="J126" s="158"/>
      <c r="K126" s="158"/>
      <c r="L126" s="158"/>
    </row>
    <row r="127" spans="1:12" s="113" customFormat="1" ht="14.25" x14ac:dyDescent="0.2">
      <c r="A127" s="341"/>
      <c r="B127" s="341"/>
      <c r="C127" s="341"/>
      <c r="D127" s="341"/>
      <c r="E127" s="341"/>
      <c r="F127" s="341"/>
      <c r="G127" s="341"/>
      <c r="I127" s="158"/>
      <c r="J127" s="158"/>
      <c r="K127" s="158"/>
      <c r="L127" s="158"/>
    </row>
    <row r="128" spans="1:12" s="120" customFormat="1" ht="15.75" x14ac:dyDescent="0.25">
      <c r="A128" s="118" t="s">
        <v>341</v>
      </c>
      <c r="B128" s="118"/>
      <c r="C128" s="118"/>
      <c r="D128" s="118"/>
      <c r="E128" s="118"/>
      <c r="F128" s="627">
        <v>0.2</v>
      </c>
      <c r="G128" s="627"/>
      <c r="I128" s="303"/>
      <c r="J128" s="303"/>
      <c r="K128" s="303"/>
      <c r="L128" s="303"/>
    </row>
    <row r="129" spans="1:18" s="113" customFormat="1" ht="14.25" x14ac:dyDescent="0.2">
      <c r="A129" s="619" t="s">
        <v>368</v>
      </c>
      <c r="B129" s="603"/>
      <c r="C129" s="603"/>
      <c r="D129" s="603"/>
      <c r="E129" s="603"/>
      <c r="F129" s="603"/>
      <c r="G129" s="603"/>
      <c r="I129" s="158"/>
      <c r="J129" s="158"/>
      <c r="K129" s="158"/>
      <c r="L129" s="158"/>
    </row>
    <row r="130" spans="1:18" s="113" customFormat="1" ht="14.25" x14ac:dyDescent="0.2">
      <c r="A130" s="610"/>
      <c r="B130" s="610"/>
      <c r="C130" s="610"/>
      <c r="D130" s="610"/>
      <c r="E130" s="610"/>
      <c r="F130" s="610"/>
      <c r="G130" s="610"/>
      <c r="I130" s="158"/>
      <c r="J130" s="158"/>
      <c r="K130" s="158"/>
      <c r="L130" s="158"/>
    </row>
    <row r="131" spans="1:18" s="113" customFormat="1" ht="14.25" x14ac:dyDescent="0.2">
      <c r="A131" s="341"/>
      <c r="B131" s="341"/>
      <c r="C131" s="341"/>
      <c r="D131" s="341"/>
      <c r="E131" s="341"/>
      <c r="F131" s="341"/>
      <c r="G131" s="341"/>
    </row>
    <row r="132" spans="1:18" s="116" customFormat="1" ht="16.5" thickBot="1" x14ac:dyDescent="0.3">
      <c r="A132" s="596" t="s">
        <v>100</v>
      </c>
      <c r="B132" s="596"/>
      <c r="C132" s="596"/>
      <c r="D132" s="596"/>
      <c r="E132" s="596"/>
      <c r="F132" s="597">
        <f>SUM(F133)</f>
        <v>200</v>
      </c>
      <c r="G132" s="597"/>
    </row>
    <row r="133" spans="1:18" s="285" customFormat="1" ht="15.75" thickTop="1" x14ac:dyDescent="0.25">
      <c r="A133" s="599" t="s">
        <v>20</v>
      </c>
      <c r="B133" s="600"/>
      <c r="C133" s="600"/>
      <c r="D133" s="600"/>
      <c r="E133" s="600"/>
      <c r="F133" s="601">
        <v>200</v>
      </c>
      <c r="G133" s="601"/>
      <c r="I133" s="598"/>
      <c r="J133" s="598"/>
      <c r="K133" s="598"/>
      <c r="L133" s="598"/>
    </row>
    <row r="134" spans="1:18" s="121" customFormat="1" ht="14.25" x14ac:dyDescent="0.2">
      <c r="A134" s="106" t="s">
        <v>17</v>
      </c>
      <c r="B134" s="106"/>
      <c r="D134" s="348"/>
      <c r="E134" s="348"/>
      <c r="F134" s="348"/>
      <c r="G134" s="349"/>
      <c r="I134" s="122"/>
      <c r="J134" s="122"/>
      <c r="K134" s="122"/>
      <c r="L134" s="122"/>
    </row>
    <row r="135" spans="1:18" s="121" customFormat="1" ht="14.25" x14ac:dyDescent="0.2">
      <c r="A135" s="106" t="s">
        <v>18</v>
      </c>
      <c r="B135" s="106"/>
      <c r="D135" s="348"/>
      <c r="E135" s="348"/>
      <c r="F135" s="348"/>
      <c r="G135" s="349"/>
    </row>
    <row r="136" spans="1:18" s="121" customFormat="1" ht="14.25" x14ac:dyDescent="0.2">
      <c r="A136" s="604" t="s">
        <v>326</v>
      </c>
      <c r="B136" s="605"/>
      <c r="C136" s="605"/>
      <c r="D136" s="605"/>
      <c r="E136" s="605"/>
      <c r="F136" s="605"/>
      <c r="G136" s="605"/>
    </row>
    <row r="137" spans="1:18" s="121" customFormat="1" ht="14.25" x14ac:dyDescent="0.2">
      <c r="A137" s="605"/>
      <c r="B137" s="605"/>
      <c r="C137" s="605"/>
      <c r="D137" s="605"/>
      <c r="E137" s="605"/>
      <c r="F137" s="605"/>
      <c r="G137" s="605"/>
    </row>
    <row r="138" spans="1:18" s="121" customFormat="1" ht="14.25" x14ac:dyDescent="0.2">
      <c r="A138" s="604" t="s">
        <v>19</v>
      </c>
      <c r="B138" s="605"/>
      <c r="C138" s="605"/>
      <c r="D138" s="605"/>
      <c r="E138" s="605"/>
      <c r="F138" s="605"/>
      <c r="G138" s="605"/>
      <c r="R138" s="285"/>
    </row>
    <row r="139" spans="1:18" s="121" customFormat="1" ht="14.25" x14ac:dyDescent="0.2">
      <c r="A139" s="605"/>
      <c r="B139" s="605"/>
      <c r="C139" s="605"/>
      <c r="D139" s="605"/>
      <c r="E139" s="605"/>
      <c r="F139" s="605"/>
      <c r="G139" s="605"/>
      <c r="R139" s="285"/>
    </row>
    <row r="140" spans="1:18" s="121" customFormat="1" ht="14.25" x14ac:dyDescent="0.2">
      <c r="A140" s="106" t="s">
        <v>370</v>
      </c>
      <c r="B140" s="106"/>
      <c r="D140" s="348"/>
      <c r="E140" s="348"/>
      <c r="F140" s="348"/>
      <c r="G140" s="349"/>
    </row>
    <row r="141" spans="1:18" s="285" customFormat="1" x14ac:dyDescent="0.2">
      <c r="A141" s="287"/>
      <c r="B141" s="287"/>
      <c r="D141" s="283"/>
      <c r="E141" s="283"/>
      <c r="F141" s="283"/>
      <c r="G141" s="284"/>
    </row>
    <row r="142" spans="1:18" s="116" customFormat="1" ht="16.5" thickBot="1" x14ac:dyDescent="0.3">
      <c r="A142" s="596" t="s">
        <v>101</v>
      </c>
      <c r="B142" s="596"/>
      <c r="C142" s="596"/>
      <c r="D142" s="596"/>
      <c r="E142" s="596"/>
      <c r="F142" s="597">
        <f>SUM(F143,F148)</f>
        <v>1830</v>
      </c>
      <c r="G142" s="597"/>
      <c r="I142" s="304"/>
      <c r="J142" s="304"/>
      <c r="K142" s="304"/>
    </row>
    <row r="143" spans="1:18" s="285" customFormat="1" ht="17.25" customHeight="1" thickTop="1" x14ac:dyDescent="0.25">
      <c r="A143" s="599" t="s">
        <v>240</v>
      </c>
      <c r="B143" s="600"/>
      <c r="C143" s="600"/>
      <c r="D143" s="600"/>
      <c r="E143" s="600"/>
      <c r="F143" s="601">
        <v>1800</v>
      </c>
      <c r="G143" s="601"/>
    </row>
    <row r="144" spans="1:18" s="285" customFormat="1" ht="13.5" customHeight="1" x14ac:dyDescent="0.2">
      <c r="A144" s="602" t="s">
        <v>334</v>
      </c>
      <c r="B144" s="610"/>
      <c r="C144" s="610"/>
      <c r="D144" s="610"/>
      <c r="E144" s="610"/>
      <c r="F144" s="610"/>
      <c r="G144" s="610"/>
    </row>
    <row r="145" spans="1:7" s="285" customFormat="1" ht="13.5" customHeight="1" x14ac:dyDescent="0.2">
      <c r="A145" s="610"/>
      <c r="B145" s="610"/>
      <c r="C145" s="610"/>
      <c r="D145" s="610"/>
      <c r="E145" s="610"/>
      <c r="F145" s="610"/>
      <c r="G145" s="610"/>
    </row>
    <row r="146" spans="1:7" s="285" customFormat="1" ht="16.5" customHeight="1" x14ac:dyDescent="0.2">
      <c r="A146" s="610"/>
      <c r="B146" s="610"/>
      <c r="C146" s="610"/>
      <c r="D146" s="610"/>
      <c r="E146" s="610"/>
      <c r="F146" s="610"/>
      <c r="G146" s="610"/>
    </row>
    <row r="147" spans="1:7" s="285" customFormat="1" ht="8.25" customHeight="1" x14ac:dyDescent="0.2">
      <c r="A147" s="287"/>
      <c r="B147" s="287"/>
      <c r="D147" s="283"/>
      <c r="E147" s="283"/>
      <c r="F147" s="283"/>
      <c r="G147" s="284"/>
    </row>
    <row r="148" spans="1:7" s="285" customFormat="1" ht="17.25" customHeight="1" x14ac:dyDescent="0.25">
      <c r="A148" s="599" t="s">
        <v>241</v>
      </c>
      <c r="B148" s="600"/>
      <c r="C148" s="600"/>
      <c r="D148" s="600"/>
      <c r="E148" s="600"/>
      <c r="F148" s="601">
        <v>30</v>
      </c>
      <c r="G148" s="601"/>
    </row>
    <row r="149" spans="1:7" s="285" customFormat="1" ht="17.25" customHeight="1" x14ac:dyDescent="0.2">
      <c r="A149" s="602" t="s">
        <v>371</v>
      </c>
      <c r="B149" s="603"/>
      <c r="C149" s="603"/>
      <c r="D149" s="603"/>
      <c r="E149" s="603"/>
      <c r="F149" s="603"/>
      <c r="G149" s="603"/>
    </row>
    <row r="150" spans="1:7" s="285" customFormat="1" ht="24" customHeight="1" x14ac:dyDescent="0.2">
      <c r="A150" s="603"/>
      <c r="B150" s="603"/>
      <c r="C150" s="603"/>
      <c r="D150" s="603"/>
      <c r="E150" s="603"/>
      <c r="F150" s="603"/>
      <c r="G150" s="603"/>
    </row>
    <row r="151" spans="1:7" s="285" customFormat="1" ht="15.75" customHeight="1" x14ac:dyDescent="0.2">
      <c r="A151" s="333"/>
      <c r="B151" s="333"/>
      <c r="C151" s="353"/>
      <c r="D151" s="333"/>
      <c r="E151" s="333"/>
      <c r="F151" s="333"/>
      <c r="G151" s="333"/>
    </row>
    <row r="152" spans="1:7" s="285" customFormat="1" ht="18" customHeight="1" thickBot="1" x14ac:dyDescent="0.3">
      <c r="A152" s="596" t="s">
        <v>336</v>
      </c>
      <c r="B152" s="596"/>
      <c r="C152" s="596"/>
      <c r="D152" s="596"/>
      <c r="E152" s="596"/>
      <c r="F152" s="597">
        <f>SUM(F153)</f>
        <v>37669</v>
      </c>
      <c r="G152" s="597"/>
    </row>
    <row r="153" spans="1:7" s="285" customFormat="1" ht="18" customHeight="1" thickTop="1" x14ac:dyDescent="0.25">
      <c r="A153" s="611" t="s">
        <v>333</v>
      </c>
      <c r="B153" s="612"/>
      <c r="C153" s="612"/>
      <c r="D153" s="612"/>
      <c r="E153" s="612"/>
      <c r="F153" s="613">
        <v>37669</v>
      </c>
      <c r="G153" s="613"/>
    </row>
    <row r="154" spans="1:7" s="285" customFormat="1" ht="18" customHeight="1" x14ac:dyDescent="0.2">
      <c r="A154" s="614" t="s">
        <v>337</v>
      </c>
      <c r="B154" s="608"/>
      <c r="C154" s="608"/>
      <c r="D154" s="608"/>
      <c r="E154" s="608"/>
      <c r="F154" s="608"/>
      <c r="G154" s="608"/>
    </row>
    <row r="155" spans="1:7" s="285" customFormat="1" ht="18" customHeight="1" x14ac:dyDescent="0.2">
      <c r="A155" s="608"/>
      <c r="B155" s="608"/>
      <c r="C155" s="608"/>
      <c r="D155" s="608"/>
      <c r="E155" s="608"/>
      <c r="F155" s="608"/>
      <c r="G155" s="608"/>
    </row>
    <row r="156" spans="1:7" s="285" customFormat="1" ht="18" customHeight="1" x14ac:dyDescent="0.2">
      <c r="A156" s="608"/>
      <c r="B156" s="608"/>
      <c r="C156" s="608"/>
      <c r="D156" s="608"/>
      <c r="E156" s="608"/>
      <c r="F156" s="608"/>
      <c r="G156" s="608"/>
    </row>
    <row r="157" spans="1:7" s="285" customFormat="1" ht="19.5" customHeight="1" x14ac:dyDescent="0.2">
      <c r="A157" s="608"/>
      <c r="B157" s="608"/>
      <c r="C157" s="608"/>
      <c r="D157" s="608"/>
      <c r="E157" s="608"/>
      <c r="F157" s="608"/>
      <c r="G157" s="608"/>
    </row>
    <row r="158" spans="1:7" s="285" customFormat="1" ht="24" customHeight="1" x14ac:dyDescent="0.2">
      <c r="A158" s="608"/>
      <c r="B158" s="608"/>
      <c r="C158" s="608"/>
      <c r="D158" s="608"/>
      <c r="E158" s="608"/>
      <c r="F158" s="608"/>
      <c r="G158" s="608"/>
    </row>
    <row r="159" spans="1:7" s="285" customFormat="1" ht="24" customHeight="1" x14ac:dyDescent="0.2">
      <c r="A159" s="608"/>
      <c r="B159" s="608"/>
      <c r="C159" s="608"/>
      <c r="D159" s="608"/>
      <c r="E159" s="608"/>
      <c r="F159" s="608"/>
      <c r="G159" s="608"/>
    </row>
    <row r="160" spans="1:7" s="285" customFormat="1" ht="24" customHeight="1" x14ac:dyDescent="0.2">
      <c r="A160" s="608"/>
      <c r="B160" s="608"/>
      <c r="C160" s="608"/>
      <c r="D160" s="608"/>
      <c r="E160" s="608"/>
      <c r="F160" s="608"/>
      <c r="G160" s="608"/>
    </row>
    <row r="161" spans="1:9" s="285" customFormat="1" ht="14.25" customHeight="1" x14ac:dyDescent="0.2">
      <c r="A161" s="333"/>
      <c r="B161" s="333"/>
      <c r="C161" s="333"/>
      <c r="D161" s="333"/>
      <c r="E161" s="333"/>
      <c r="F161" s="333"/>
      <c r="G161" s="333"/>
    </row>
    <row r="162" spans="1:9" s="116" customFormat="1" ht="16.5" thickBot="1" x14ac:dyDescent="0.3">
      <c r="A162" s="596" t="s">
        <v>332</v>
      </c>
      <c r="B162" s="596"/>
      <c r="C162" s="596"/>
      <c r="D162" s="596"/>
      <c r="E162" s="596"/>
      <c r="F162" s="597">
        <f>SUM(F163,F167)</f>
        <v>253</v>
      </c>
      <c r="G162" s="597"/>
    </row>
    <row r="163" spans="1:9" s="285" customFormat="1" ht="18" customHeight="1" thickTop="1" x14ac:dyDescent="0.25">
      <c r="A163" s="611" t="s">
        <v>240</v>
      </c>
      <c r="B163" s="612"/>
      <c r="C163" s="612"/>
      <c r="D163" s="612"/>
      <c r="E163" s="612"/>
      <c r="F163" s="613">
        <v>250</v>
      </c>
      <c r="G163" s="613"/>
      <c r="H163" s="335"/>
      <c r="I163" s="335"/>
    </row>
    <row r="164" spans="1:9" s="285" customFormat="1" ht="14.25" customHeight="1" x14ac:dyDescent="0.2">
      <c r="A164" s="606" t="s">
        <v>348</v>
      </c>
      <c r="B164" s="607"/>
      <c r="C164" s="607"/>
      <c r="D164" s="607"/>
      <c r="E164" s="607"/>
      <c r="F164" s="607"/>
      <c r="G164" s="607"/>
      <c r="H164" s="370"/>
      <c r="I164" s="370"/>
    </row>
    <row r="165" spans="1:9" s="285" customFormat="1" ht="15" customHeight="1" x14ac:dyDescent="0.2">
      <c r="A165" s="608"/>
      <c r="B165" s="608"/>
      <c r="C165" s="608"/>
      <c r="D165" s="608"/>
      <c r="E165" s="608"/>
      <c r="F165" s="608"/>
      <c r="G165" s="608"/>
      <c r="H165" s="148"/>
      <c r="I165" s="148"/>
    </row>
    <row r="166" spans="1:9" s="285" customFormat="1" ht="15" customHeight="1" x14ac:dyDescent="0.2">
      <c r="A166" s="365"/>
      <c r="B166" s="365"/>
      <c r="C166" s="365"/>
      <c r="D166" s="365"/>
      <c r="E166" s="365"/>
      <c r="F166" s="365"/>
      <c r="G166" s="365"/>
      <c r="H166" s="148"/>
      <c r="I166" s="148"/>
    </row>
    <row r="167" spans="1:9" s="285" customFormat="1" ht="15" customHeight="1" x14ac:dyDescent="0.25">
      <c r="A167" s="599" t="s">
        <v>241</v>
      </c>
      <c r="B167" s="600"/>
      <c r="C167" s="600"/>
      <c r="D167" s="600"/>
      <c r="E167" s="600"/>
      <c r="F167" s="601">
        <v>3</v>
      </c>
      <c r="G167" s="601"/>
      <c r="H167" s="148"/>
      <c r="I167" s="148"/>
    </row>
    <row r="168" spans="1:9" s="285" customFormat="1" ht="15" customHeight="1" x14ac:dyDescent="0.2">
      <c r="A168" s="633" t="s">
        <v>339</v>
      </c>
      <c r="B168" s="634"/>
      <c r="C168" s="634"/>
      <c r="D168" s="634"/>
      <c r="E168" s="634"/>
      <c r="F168" s="634"/>
      <c r="G168" s="634"/>
      <c r="H168" s="148"/>
      <c r="I168" s="148"/>
    </row>
    <row r="169" spans="1:9" s="285" customFormat="1" ht="15" customHeight="1" x14ac:dyDescent="0.2">
      <c r="A169" s="634"/>
      <c r="B169" s="634"/>
      <c r="C169" s="634"/>
      <c r="D169" s="634"/>
      <c r="E169" s="634"/>
      <c r="F169" s="634"/>
      <c r="G169" s="634"/>
      <c r="H169" s="148"/>
      <c r="I169" s="148"/>
    </row>
    <row r="170" spans="1:9" s="285" customFormat="1" ht="15" customHeight="1" x14ac:dyDescent="0.2">
      <c r="A170" s="634"/>
      <c r="B170" s="634"/>
      <c r="C170" s="634"/>
      <c r="D170" s="634"/>
      <c r="E170" s="634"/>
      <c r="F170" s="634"/>
      <c r="G170" s="634"/>
      <c r="H170" s="148"/>
      <c r="I170" s="148"/>
    </row>
    <row r="171" spans="1:9" s="285" customFormat="1" ht="27.75" customHeight="1" x14ac:dyDescent="0.2">
      <c r="A171" s="634"/>
      <c r="B171" s="634"/>
      <c r="C171" s="634"/>
      <c r="D171" s="634"/>
      <c r="E171" s="634"/>
      <c r="F171" s="634"/>
      <c r="G171" s="634"/>
      <c r="H171" s="148"/>
      <c r="I171" s="148"/>
    </row>
    <row r="172" spans="1:9" s="285" customFormat="1" ht="18" customHeight="1" x14ac:dyDescent="0.25">
      <c r="A172" s="366"/>
      <c r="B172" s="367"/>
      <c r="C172" s="367"/>
      <c r="D172" s="367"/>
      <c r="E172" s="367"/>
      <c r="F172" s="368"/>
      <c r="G172" s="368"/>
    </row>
    <row r="173" spans="1:9" s="116" customFormat="1" ht="31.5" customHeight="1" thickBot="1" x14ac:dyDescent="0.3">
      <c r="A173" s="609" t="s">
        <v>343</v>
      </c>
      <c r="B173" s="609"/>
      <c r="C173" s="609"/>
      <c r="D173" s="609"/>
      <c r="E173" s="609"/>
      <c r="F173" s="597">
        <f>SUM(F175:G179)</f>
        <v>5366</v>
      </c>
      <c r="G173" s="597"/>
      <c r="H173" s="120"/>
    </row>
    <row r="174" spans="1:9" s="116" customFormat="1" ht="15" customHeight="1" thickTop="1" x14ac:dyDescent="0.25">
      <c r="A174" s="118" t="s">
        <v>351</v>
      </c>
      <c r="B174" s="359"/>
      <c r="C174" s="359"/>
      <c r="D174" s="359"/>
      <c r="E174" s="359"/>
      <c r="F174" s="119"/>
      <c r="G174" s="119"/>
      <c r="H174" s="120"/>
    </row>
    <row r="175" spans="1:9" s="113" customFormat="1" ht="14.25" x14ac:dyDescent="0.2">
      <c r="A175" s="635" t="s">
        <v>344</v>
      </c>
      <c r="B175" s="636"/>
      <c r="C175" s="636"/>
      <c r="D175" s="636"/>
      <c r="E175" s="636"/>
      <c r="F175" s="618">
        <v>300</v>
      </c>
      <c r="G175" s="618"/>
      <c r="H175" s="338"/>
    </row>
    <row r="176" spans="1:9" s="113" customFormat="1" ht="14.25" x14ac:dyDescent="0.2">
      <c r="A176" s="605"/>
      <c r="B176" s="605"/>
      <c r="C176" s="605"/>
      <c r="D176" s="605"/>
      <c r="E176" s="605"/>
      <c r="F176" s="350"/>
      <c r="G176" s="350"/>
      <c r="H176" s="336"/>
    </row>
    <row r="177" spans="1:8" s="113" customFormat="1" ht="14.25" x14ac:dyDescent="0.2">
      <c r="A177" s="632" t="s">
        <v>345</v>
      </c>
      <c r="B177" s="605"/>
      <c r="C177" s="605"/>
      <c r="D177" s="605"/>
      <c r="E177" s="605"/>
      <c r="F177" s="618">
        <v>600</v>
      </c>
      <c r="G177" s="618"/>
      <c r="H177" s="337"/>
    </row>
    <row r="178" spans="1:8" s="113" customFormat="1" ht="14.25" x14ac:dyDescent="0.2">
      <c r="A178" s="605"/>
      <c r="B178" s="605"/>
      <c r="C178" s="605"/>
      <c r="D178" s="605"/>
      <c r="E178" s="605"/>
      <c r="F178" s="351"/>
      <c r="G178" s="351"/>
      <c r="H178" s="337"/>
    </row>
    <row r="179" spans="1:8" s="113" customFormat="1" ht="14.25" x14ac:dyDescent="0.2">
      <c r="A179" s="632" t="s">
        <v>346</v>
      </c>
      <c r="B179" s="608"/>
      <c r="C179" s="608"/>
      <c r="D179" s="608"/>
      <c r="E179" s="608"/>
      <c r="F179" s="618">
        <v>4466</v>
      </c>
      <c r="G179" s="618"/>
      <c r="H179" s="337"/>
    </row>
    <row r="180" spans="1:8" s="113" customFormat="1" ht="26.25" customHeight="1" x14ac:dyDescent="0.2">
      <c r="A180" s="608"/>
      <c r="B180" s="608"/>
      <c r="C180" s="608"/>
      <c r="D180" s="608"/>
      <c r="E180" s="608"/>
      <c r="F180" s="340"/>
      <c r="G180" s="340"/>
    </row>
    <row r="181" spans="1:8" s="285" customFormat="1" x14ac:dyDescent="0.2">
      <c r="A181" s="287"/>
      <c r="B181" s="287"/>
      <c r="D181" s="283"/>
      <c r="E181" s="283"/>
      <c r="F181" s="283"/>
      <c r="G181" s="284"/>
    </row>
    <row r="182" spans="1:8" s="113" customFormat="1" ht="12.75" customHeight="1" x14ac:dyDescent="0.2">
      <c r="A182" s="282"/>
      <c r="B182" s="305"/>
      <c r="C182" s="305"/>
      <c r="D182" s="305"/>
      <c r="E182" s="305"/>
      <c r="F182" s="302"/>
      <c r="G182" s="302"/>
    </row>
    <row r="183" spans="1:8" s="116" customFormat="1" ht="16.5" thickBot="1" x14ac:dyDescent="0.3">
      <c r="A183" s="596" t="s">
        <v>23</v>
      </c>
      <c r="B183" s="596"/>
      <c r="C183" s="596"/>
      <c r="D183" s="596"/>
      <c r="E183" s="596"/>
      <c r="F183" s="597">
        <v>650</v>
      </c>
      <c r="G183" s="597"/>
    </row>
    <row r="184" spans="1:8" s="285" customFormat="1" ht="17.25" customHeight="1" thickTop="1" x14ac:dyDescent="0.25">
      <c r="A184" s="599" t="s">
        <v>238</v>
      </c>
      <c r="B184" s="600"/>
      <c r="C184" s="600"/>
      <c r="D184" s="600"/>
      <c r="E184" s="600"/>
      <c r="F184" s="601"/>
      <c r="G184" s="601"/>
    </row>
    <row r="185" spans="1:8" s="285" customFormat="1" x14ac:dyDescent="0.2">
      <c r="A185" s="602" t="s">
        <v>24</v>
      </c>
      <c r="B185" s="603"/>
      <c r="C185" s="603"/>
      <c r="D185" s="603"/>
      <c r="E185" s="603"/>
      <c r="F185" s="603"/>
      <c r="G185" s="603"/>
    </row>
    <row r="186" spans="1:8" s="285" customFormat="1" x14ac:dyDescent="0.2">
      <c r="A186" s="287"/>
      <c r="B186" s="287"/>
      <c r="D186" s="283"/>
      <c r="E186" s="283"/>
      <c r="F186" s="283"/>
      <c r="G186" s="284"/>
    </row>
    <row r="187" spans="1:8" s="116" customFormat="1" ht="16.5" thickBot="1" x14ac:dyDescent="0.3">
      <c r="A187" s="596" t="s">
        <v>25</v>
      </c>
      <c r="B187" s="596"/>
      <c r="C187" s="596"/>
      <c r="D187" s="596"/>
      <c r="E187" s="596"/>
      <c r="F187" s="597">
        <v>15150</v>
      </c>
      <c r="G187" s="597"/>
    </row>
    <row r="188" spans="1:8" s="285" customFormat="1" ht="17.25" customHeight="1" thickTop="1" x14ac:dyDescent="0.25">
      <c r="A188" s="599" t="s">
        <v>239</v>
      </c>
      <c r="B188" s="600"/>
      <c r="C188" s="600"/>
      <c r="D188" s="600"/>
      <c r="E188" s="600"/>
      <c r="F188" s="601"/>
      <c r="G188" s="601"/>
    </row>
    <row r="189" spans="1:8" s="285" customFormat="1" x14ac:dyDescent="0.2">
      <c r="A189" s="602" t="s">
        <v>26</v>
      </c>
      <c r="B189" s="603"/>
      <c r="C189" s="603"/>
      <c r="D189" s="603"/>
      <c r="E189" s="603"/>
      <c r="F189" s="603"/>
      <c r="G189" s="603"/>
    </row>
    <row r="190" spans="1:8" s="285" customFormat="1" x14ac:dyDescent="0.2">
      <c r="A190" s="287"/>
      <c r="B190" s="287"/>
      <c r="D190" s="283"/>
      <c r="E190" s="283"/>
      <c r="F190" s="283"/>
      <c r="G190" s="284"/>
    </row>
    <row r="191" spans="1:8" s="23" customFormat="1" ht="16.5" thickBot="1" x14ac:dyDescent="0.3">
      <c r="A191" s="631" t="s">
        <v>27</v>
      </c>
      <c r="B191" s="631"/>
      <c r="C191" s="631"/>
      <c r="D191" s="631"/>
      <c r="E191" s="631"/>
      <c r="F191" s="630">
        <v>998</v>
      </c>
      <c r="G191" s="630"/>
    </row>
    <row r="192" spans="1:8" s="285" customFormat="1" ht="17.25" customHeight="1" thickTop="1" x14ac:dyDescent="0.25">
      <c r="A192" s="599" t="s">
        <v>28</v>
      </c>
      <c r="B192" s="600"/>
      <c r="C192" s="600"/>
      <c r="D192" s="600"/>
      <c r="E192" s="600"/>
      <c r="F192" s="601"/>
      <c r="G192" s="601"/>
    </row>
    <row r="193" spans="1:11" s="285" customFormat="1" ht="15.75" customHeight="1" x14ac:dyDescent="0.2">
      <c r="A193" s="602" t="s">
        <v>29</v>
      </c>
      <c r="B193" s="603"/>
      <c r="C193" s="603"/>
      <c r="D193" s="603"/>
      <c r="E193" s="603"/>
      <c r="F193" s="603"/>
      <c r="G193" s="603"/>
    </row>
    <row r="194" spans="1:11" x14ac:dyDescent="0.2">
      <c r="A194" s="287"/>
      <c r="B194" s="287"/>
      <c r="C194" s="285"/>
      <c r="D194" s="283"/>
      <c r="E194" s="283"/>
      <c r="F194" s="283"/>
      <c r="G194" s="284"/>
    </row>
    <row r="195" spans="1:11" ht="16.5" thickBot="1" x14ac:dyDescent="0.3">
      <c r="A195" s="596" t="s">
        <v>290</v>
      </c>
      <c r="B195" s="596"/>
      <c r="C195" s="596"/>
      <c r="D195" s="596"/>
      <c r="E195" s="596"/>
      <c r="F195" s="597">
        <f>SUM(F196:G198)</f>
        <v>307323</v>
      </c>
      <c r="G195" s="597"/>
      <c r="H195" s="385"/>
    </row>
    <row r="196" spans="1:11" ht="16.5" thickTop="1" x14ac:dyDescent="0.25">
      <c r="A196" s="318" t="s">
        <v>304</v>
      </c>
      <c r="B196" s="118"/>
      <c r="C196" s="118"/>
      <c r="D196" s="118"/>
      <c r="E196" s="118"/>
      <c r="F196" s="618">
        <v>15871</v>
      </c>
      <c r="G196" s="618"/>
      <c r="H196" s="385"/>
      <c r="I196" s="352"/>
    </row>
    <row r="197" spans="1:11" ht="15.75" x14ac:dyDescent="0.25">
      <c r="A197" s="318" t="s">
        <v>311</v>
      </c>
      <c r="B197" s="118"/>
      <c r="C197" s="118"/>
      <c r="D197" s="118"/>
      <c r="E197" s="118"/>
      <c r="F197" s="618">
        <v>30988</v>
      </c>
      <c r="G197" s="618"/>
      <c r="H197" s="385"/>
    </row>
    <row r="198" spans="1:11" ht="15.75" x14ac:dyDescent="0.25">
      <c r="A198" s="318" t="s">
        <v>312</v>
      </c>
      <c r="B198" s="118"/>
      <c r="C198" s="118"/>
      <c r="D198" s="118"/>
      <c r="E198" s="118"/>
      <c r="F198" s="618">
        <f>191252-30988+100000+200</f>
        <v>260464</v>
      </c>
      <c r="G198" s="618"/>
      <c r="H198" s="385"/>
      <c r="K198" s="382"/>
    </row>
    <row r="199" spans="1:11" ht="15.75" x14ac:dyDescent="0.25">
      <c r="A199" s="118"/>
      <c r="B199" s="118"/>
      <c r="C199" s="118"/>
      <c r="D199" s="118"/>
      <c r="E199" s="118"/>
      <c r="F199" s="119"/>
      <c r="G199" s="119"/>
      <c r="H199" s="385"/>
    </row>
    <row r="200" spans="1:11" ht="16.5" thickBot="1" x14ac:dyDescent="0.3">
      <c r="A200" s="596" t="s">
        <v>361</v>
      </c>
      <c r="B200" s="596"/>
      <c r="C200" s="596"/>
      <c r="D200" s="596"/>
      <c r="E200" s="596"/>
      <c r="F200" s="597">
        <v>200000</v>
      </c>
      <c r="G200" s="597"/>
      <c r="H200" s="385"/>
    </row>
    <row r="201" spans="1:11" ht="15" thickTop="1" x14ac:dyDescent="0.2">
      <c r="A201" s="106" t="s">
        <v>372</v>
      </c>
      <c r="B201" s="287"/>
      <c r="C201" s="285"/>
      <c r="D201" s="283"/>
      <c r="E201" s="283"/>
      <c r="F201" s="283"/>
      <c r="G201" s="284"/>
    </row>
    <row r="202" spans="1:11" x14ac:dyDescent="0.2">
      <c r="A202" s="287"/>
      <c r="B202" s="287"/>
      <c r="C202" s="285"/>
      <c r="D202" s="283"/>
      <c r="E202" s="283"/>
      <c r="F202" s="283"/>
      <c r="G202" s="284"/>
      <c r="H202" s="285"/>
      <c r="I202" s="285"/>
    </row>
    <row r="203" spans="1:11" x14ac:dyDescent="0.2">
      <c r="A203" s="287"/>
      <c r="B203" s="287"/>
      <c r="C203" s="285"/>
      <c r="D203" s="283"/>
      <c r="E203" s="283"/>
      <c r="F203" s="283"/>
      <c r="G203" s="284"/>
      <c r="H203" s="285"/>
      <c r="I203" s="285"/>
    </row>
    <row r="204" spans="1:11" x14ac:dyDescent="0.2">
      <c r="A204" s="287"/>
      <c r="B204" s="287"/>
      <c r="C204" s="285"/>
      <c r="D204" s="283"/>
      <c r="E204" s="283"/>
      <c r="F204" s="283"/>
      <c r="G204" s="284"/>
      <c r="H204" s="285"/>
      <c r="I204" s="285"/>
    </row>
    <row r="205" spans="1:11" x14ac:dyDescent="0.2">
      <c r="A205" s="287"/>
      <c r="B205" s="287"/>
      <c r="C205" s="285"/>
      <c r="D205" s="283"/>
      <c r="E205" s="283"/>
      <c r="F205" s="283"/>
      <c r="G205" s="284"/>
      <c r="H205" s="285"/>
      <c r="I205" s="285"/>
    </row>
    <row r="206" spans="1:11" x14ac:dyDescent="0.2">
      <c r="A206" s="287"/>
      <c r="B206" s="287"/>
      <c r="C206" s="285"/>
      <c r="D206" s="283"/>
      <c r="E206" s="283"/>
      <c r="F206" s="283"/>
      <c r="G206" s="284"/>
      <c r="H206" s="285"/>
      <c r="I206" s="285"/>
    </row>
    <row r="207" spans="1:11" x14ac:dyDescent="0.2">
      <c r="A207" s="287"/>
      <c r="B207" s="287"/>
      <c r="C207" s="285"/>
      <c r="D207" s="283"/>
      <c r="E207" s="283"/>
      <c r="F207" s="283"/>
      <c r="G207" s="284"/>
      <c r="H207" s="285"/>
      <c r="I207" s="285"/>
    </row>
    <row r="208" spans="1:11" x14ac:dyDescent="0.2">
      <c r="A208" s="287"/>
      <c r="B208" s="287"/>
      <c r="C208" s="285"/>
      <c r="D208" s="283"/>
      <c r="E208" s="283"/>
      <c r="F208" s="283"/>
      <c r="G208" s="284"/>
      <c r="H208" s="285"/>
      <c r="I208" s="285"/>
    </row>
    <row r="209" spans="1:9" x14ac:dyDescent="0.2">
      <c r="A209" s="287"/>
      <c r="B209" s="287"/>
      <c r="C209" s="285"/>
      <c r="D209" s="283"/>
      <c r="E209" s="283"/>
      <c r="F209" s="283"/>
      <c r="G209" s="284"/>
      <c r="H209" s="285"/>
      <c r="I209" s="285"/>
    </row>
    <row r="210" spans="1:9" x14ac:dyDescent="0.2">
      <c r="A210" s="287"/>
      <c r="B210" s="287"/>
      <c r="C210" s="285"/>
      <c r="D210" s="283"/>
      <c r="E210" s="283"/>
      <c r="F210" s="283"/>
      <c r="G210" s="284"/>
      <c r="H210" s="285"/>
      <c r="I210" s="285"/>
    </row>
    <row r="211" spans="1:9" x14ac:dyDescent="0.2">
      <c r="A211" s="287"/>
      <c r="B211" s="287"/>
      <c r="C211" s="285"/>
      <c r="D211" s="283"/>
      <c r="E211" s="283"/>
      <c r="F211" s="283"/>
      <c r="G211" s="284"/>
      <c r="H211" s="285"/>
      <c r="I211" s="285"/>
    </row>
    <row r="212" spans="1:9" x14ac:dyDescent="0.2">
      <c r="A212" s="287"/>
      <c r="B212" s="287"/>
      <c r="C212" s="285"/>
      <c r="D212" s="283"/>
      <c r="E212" s="283"/>
      <c r="F212" s="283"/>
      <c r="G212" s="284"/>
      <c r="H212" s="285"/>
      <c r="I212" s="285"/>
    </row>
  </sheetData>
  <mergeCells count="130">
    <mergeCell ref="A179:E180"/>
    <mergeCell ref="F179:G179"/>
    <mergeCell ref="A167:E167"/>
    <mergeCell ref="F167:G167"/>
    <mergeCell ref="A168:G171"/>
    <mergeCell ref="A129:G130"/>
    <mergeCell ref="A163:E163"/>
    <mergeCell ref="F163:G163"/>
    <mergeCell ref="F177:G177"/>
    <mergeCell ref="A162:E162"/>
    <mergeCell ref="F175:G175"/>
    <mergeCell ref="A132:E132"/>
    <mergeCell ref="F132:G132"/>
    <mergeCell ref="A175:E176"/>
    <mergeCell ref="A177:E178"/>
    <mergeCell ref="F198:G198"/>
    <mergeCell ref="F196:G196"/>
    <mergeCell ref="F197:G197"/>
    <mergeCell ref="F122:G122"/>
    <mergeCell ref="F120:G120"/>
    <mergeCell ref="F121:G121"/>
    <mergeCell ref="A184:E184"/>
    <mergeCell ref="A193:G193"/>
    <mergeCell ref="A189:G189"/>
    <mergeCell ref="A185:G185"/>
    <mergeCell ref="F192:G192"/>
    <mergeCell ref="A188:E188"/>
    <mergeCell ref="F188:G188"/>
    <mergeCell ref="A187:E187"/>
    <mergeCell ref="F184:G184"/>
    <mergeCell ref="A192:E192"/>
    <mergeCell ref="F191:G191"/>
    <mergeCell ref="F187:G187"/>
    <mergeCell ref="A124:E124"/>
    <mergeCell ref="A191:E191"/>
    <mergeCell ref="A195:E195"/>
    <mergeCell ref="F195:G195"/>
    <mergeCell ref="A152:E152"/>
    <mergeCell ref="F152:G152"/>
    <mergeCell ref="F118:G118"/>
    <mergeCell ref="F125:G125"/>
    <mergeCell ref="F128:G128"/>
    <mergeCell ref="F124:G124"/>
    <mergeCell ref="A96:E96"/>
    <mergeCell ref="F96:G96"/>
    <mergeCell ref="A101:E101"/>
    <mergeCell ref="A97:E97"/>
    <mergeCell ref="A117:E117"/>
    <mergeCell ref="F117:G117"/>
    <mergeCell ref="A126:G126"/>
    <mergeCell ref="A125:E125"/>
    <mergeCell ref="F119:G119"/>
    <mergeCell ref="A110:G115"/>
    <mergeCell ref="F109:G109"/>
    <mergeCell ref="F99:G99"/>
    <mergeCell ref="A109:E109"/>
    <mergeCell ref="F101:G101"/>
    <mergeCell ref="A102:F102"/>
    <mergeCell ref="F98:G98"/>
    <mergeCell ref="D74:E74"/>
    <mergeCell ref="D75:E75"/>
    <mergeCell ref="D73:E73"/>
    <mergeCell ref="A1:C1"/>
    <mergeCell ref="A26:C26"/>
    <mergeCell ref="A39:C39"/>
    <mergeCell ref="A32:G33"/>
    <mergeCell ref="A31:E31"/>
    <mergeCell ref="F31:G31"/>
    <mergeCell ref="A35:E35"/>
    <mergeCell ref="F35:G35"/>
    <mergeCell ref="A30:E30"/>
    <mergeCell ref="F30:G30"/>
    <mergeCell ref="D72:E72"/>
    <mergeCell ref="F91:G91"/>
    <mergeCell ref="F85:G85"/>
    <mergeCell ref="A93:E93"/>
    <mergeCell ref="A92:E92"/>
    <mergeCell ref="D83:E83"/>
    <mergeCell ref="A87:G89"/>
    <mergeCell ref="F95:G95"/>
    <mergeCell ref="A86:E86"/>
    <mergeCell ref="D78:E78"/>
    <mergeCell ref="F92:G92"/>
    <mergeCell ref="F93:G93"/>
    <mergeCell ref="A85:E85"/>
    <mergeCell ref="A95:E95"/>
    <mergeCell ref="A91:E91"/>
    <mergeCell ref="J37:M37"/>
    <mergeCell ref="A38:C38"/>
    <mergeCell ref="A40:E40"/>
    <mergeCell ref="D71:E71"/>
    <mergeCell ref="A42:E42"/>
    <mergeCell ref="F42:G42"/>
    <mergeCell ref="A43:G43"/>
    <mergeCell ref="A61:E61"/>
    <mergeCell ref="A68:E68"/>
    <mergeCell ref="F68:G68"/>
    <mergeCell ref="F61:G61"/>
    <mergeCell ref="A36:G37"/>
    <mergeCell ref="A52:G59"/>
    <mergeCell ref="A65:G66"/>
    <mergeCell ref="F64:G64"/>
    <mergeCell ref="D70:E70"/>
    <mergeCell ref="A51:E51"/>
    <mergeCell ref="F51:G51"/>
    <mergeCell ref="A64:E64"/>
    <mergeCell ref="A200:E200"/>
    <mergeCell ref="F200:G200"/>
    <mergeCell ref="I133:L133"/>
    <mergeCell ref="A183:E183"/>
    <mergeCell ref="F183:G183"/>
    <mergeCell ref="A143:E143"/>
    <mergeCell ref="F133:G133"/>
    <mergeCell ref="F143:G143"/>
    <mergeCell ref="A148:E148"/>
    <mergeCell ref="A142:E142"/>
    <mergeCell ref="F142:G142"/>
    <mergeCell ref="A133:E133"/>
    <mergeCell ref="A149:G150"/>
    <mergeCell ref="F148:G148"/>
    <mergeCell ref="A136:G137"/>
    <mergeCell ref="A138:G139"/>
    <mergeCell ref="A164:G165"/>
    <mergeCell ref="F162:G162"/>
    <mergeCell ref="A173:E173"/>
    <mergeCell ref="F173:G173"/>
    <mergeCell ref="A144:G146"/>
    <mergeCell ref="A153:E153"/>
    <mergeCell ref="F153:G153"/>
    <mergeCell ref="A154:G160"/>
  </mergeCells>
  <phoneticPr fontId="9" type="noConversion"/>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C264"/>
  <sheetViews>
    <sheetView tabSelected="1" view="pageBreakPreview" topLeftCell="A185" zoomScaleNormal="100" zoomScaleSheetLayoutView="100" workbookViewId="0">
      <selection activeCell="K78" sqref="K78"/>
    </sheetView>
  </sheetViews>
  <sheetFormatPr defaultRowHeight="12.75" x14ac:dyDescent="0.2"/>
  <cols>
    <col min="1" max="1" width="5.140625" style="28" customWidth="1"/>
    <col min="2" max="2" width="7.140625" style="28" customWidth="1"/>
    <col min="3" max="3" width="3.85546875" style="29" customWidth="1"/>
    <col min="4" max="4" width="50.5703125" style="29" customWidth="1"/>
    <col min="5" max="5" width="13.7109375" style="29" customWidth="1"/>
    <col min="6" max="6" width="30" style="24" customWidth="1"/>
    <col min="7" max="7" width="10.5703125" style="30" customWidth="1"/>
    <col min="8" max="9" width="9.140625" style="24" hidden="1" customWidth="1"/>
    <col min="10" max="10" width="0" style="24" hidden="1" customWidth="1"/>
    <col min="11" max="253" width="9.140625" style="24"/>
    <col min="254" max="254" width="5.140625" style="24" customWidth="1"/>
    <col min="255" max="255" width="7.140625" style="24" customWidth="1"/>
    <col min="256" max="256" width="3.85546875" style="24" customWidth="1"/>
    <col min="257" max="257" width="48.28515625" style="24" customWidth="1"/>
    <col min="258" max="258" width="13.7109375" style="24" customWidth="1"/>
    <col min="259" max="259" width="28.28515625" style="24" customWidth="1"/>
    <col min="260" max="260" width="11" style="24" customWidth="1"/>
    <col min="261" max="261" width="0" style="24" hidden="1" customWidth="1"/>
    <col min="262" max="509" width="9.140625" style="24"/>
    <col min="510" max="510" width="5.140625" style="24" customWidth="1"/>
    <col min="511" max="511" width="7.140625" style="24" customWidth="1"/>
    <col min="512" max="512" width="3.85546875" style="24" customWidth="1"/>
    <col min="513" max="513" width="48.28515625" style="24" customWidth="1"/>
    <col min="514" max="514" width="13.7109375" style="24" customWidth="1"/>
    <col min="515" max="515" width="28.28515625" style="24" customWidth="1"/>
    <col min="516" max="516" width="11" style="24" customWidth="1"/>
    <col min="517" max="517" width="0" style="24" hidden="1" customWidth="1"/>
    <col min="518" max="765" width="9.140625" style="24"/>
    <col min="766" max="766" width="5.140625" style="24" customWidth="1"/>
    <col min="767" max="767" width="7.140625" style="24" customWidth="1"/>
    <col min="768" max="768" width="3.85546875" style="24" customWidth="1"/>
    <col min="769" max="769" width="48.28515625" style="24" customWidth="1"/>
    <col min="770" max="770" width="13.7109375" style="24" customWidth="1"/>
    <col min="771" max="771" width="28.28515625" style="24" customWidth="1"/>
    <col min="772" max="772" width="11" style="24" customWidth="1"/>
    <col min="773" max="773" width="0" style="24" hidden="1" customWidth="1"/>
    <col min="774" max="1021" width="9.140625" style="24"/>
    <col min="1022" max="1022" width="5.140625" style="24" customWidth="1"/>
    <col min="1023" max="1023" width="7.140625" style="24" customWidth="1"/>
    <col min="1024" max="1024" width="3.85546875" style="24" customWidth="1"/>
    <col min="1025" max="1025" width="48.28515625" style="24" customWidth="1"/>
    <col min="1026" max="1026" width="13.7109375" style="24" customWidth="1"/>
    <col min="1027" max="1027" width="28.28515625" style="24" customWidth="1"/>
    <col min="1028" max="1028" width="11" style="24" customWidth="1"/>
    <col min="1029" max="1029" width="0" style="24" hidden="1" customWidth="1"/>
    <col min="1030" max="1277" width="9.140625" style="24"/>
    <col min="1278" max="1278" width="5.140625" style="24" customWidth="1"/>
    <col min="1279" max="1279" width="7.140625" style="24" customWidth="1"/>
    <col min="1280" max="1280" width="3.85546875" style="24" customWidth="1"/>
    <col min="1281" max="1281" width="48.28515625" style="24" customWidth="1"/>
    <col min="1282" max="1282" width="13.7109375" style="24" customWidth="1"/>
    <col min="1283" max="1283" width="28.28515625" style="24" customWidth="1"/>
    <col min="1284" max="1284" width="11" style="24" customWidth="1"/>
    <col min="1285" max="1285" width="0" style="24" hidden="1" customWidth="1"/>
    <col min="1286" max="1533" width="9.140625" style="24"/>
    <col min="1534" max="1534" width="5.140625" style="24" customWidth="1"/>
    <col min="1535" max="1535" width="7.140625" style="24" customWidth="1"/>
    <col min="1536" max="1536" width="3.85546875" style="24" customWidth="1"/>
    <col min="1537" max="1537" width="48.28515625" style="24" customWidth="1"/>
    <col min="1538" max="1538" width="13.7109375" style="24" customWidth="1"/>
    <col min="1539" max="1539" width="28.28515625" style="24" customWidth="1"/>
    <col min="1540" max="1540" width="11" style="24" customWidth="1"/>
    <col min="1541" max="1541" width="0" style="24" hidden="1" customWidth="1"/>
    <col min="1542" max="1789" width="9.140625" style="24"/>
    <col min="1790" max="1790" width="5.140625" style="24" customWidth="1"/>
    <col min="1791" max="1791" width="7.140625" style="24" customWidth="1"/>
    <col min="1792" max="1792" width="3.85546875" style="24" customWidth="1"/>
    <col min="1793" max="1793" width="48.28515625" style="24" customWidth="1"/>
    <col min="1794" max="1794" width="13.7109375" style="24" customWidth="1"/>
    <col min="1795" max="1795" width="28.28515625" style="24" customWidth="1"/>
    <col min="1796" max="1796" width="11" style="24" customWidth="1"/>
    <col min="1797" max="1797" width="0" style="24" hidden="1" customWidth="1"/>
    <col min="1798" max="2045" width="9.140625" style="24"/>
    <col min="2046" max="2046" width="5.140625" style="24" customWidth="1"/>
    <col min="2047" max="2047" width="7.140625" style="24" customWidth="1"/>
    <col min="2048" max="2048" width="3.85546875" style="24" customWidth="1"/>
    <col min="2049" max="2049" width="48.28515625" style="24" customWidth="1"/>
    <col min="2050" max="2050" width="13.7109375" style="24" customWidth="1"/>
    <col min="2051" max="2051" width="28.28515625" style="24" customWidth="1"/>
    <col min="2052" max="2052" width="11" style="24" customWidth="1"/>
    <col min="2053" max="2053" width="0" style="24" hidden="1" customWidth="1"/>
    <col min="2054" max="2301" width="9.140625" style="24"/>
    <col min="2302" max="2302" width="5.140625" style="24" customWidth="1"/>
    <col min="2303" max="2303" width="7.140625" style="24" customWidth="1"/>
    <col min="2304" max="2304" width="3.85546875" style="24" customWidth="1"/>
    <col min="2305" max="2305" width="48.28515625" style="24" customWidth="1"/>
    <col min="2306" max="2306" width="13.7109375" style="24" customWidth="1"/>
    <col min="2307" max="2307" width="28.28515625" style="24" customWidth="1"/>
    <col min="2308" max="2308" width="11" style="24" customWidth="1"/>
    <col min="2309" max="2309" width="0" style="24" hidden="1" customWidth="1"/>
    <col min="2310" max="2557" width="9.140625" style="24"/>
    <col min="2558" max="2558" width="5.140625" style="24" customWidth="1"/>
    <col min="2559" max="2559" width="7.140625" style="24" customWidth="1"/>
    <col min="2560" max="2560" width="3.85546875" style="24" customWidth="1"/>
    <col min="2561" max="2561" width="48.28515625" style="24" customWidth="1"/>
    <col min="2562" max="2562" width="13.7109375" style="24" customWidth="1"/>
    <col min="2563" max="2563" width="28.28515625" style="24" customWidth="1"/>
    <col min="2564" max="2564" width="11" style="24" customWidth="1"/>
    <col min="2565" max="2565" width="0" style="24" hidden="1" customWidth="1"/>
    <col min="2566" max="2813" width="9.140625" style="24"/>
    <col min="2814" max="2814" width="5.140625" style="24" customWidth="1"/>
    <col min="2815" max="2815" width="7.140625" style="24" customWidth="1"/>
    <col min="2816" max="2816" width="3.85546875" style="24" customWidth="1"/>
    <col min="2817" max="2817" width="48.28515625" style="24" customWidth="1"/>
    <col min="2818" max="2818" width="13.7109375" style="24" customWidth="1"/>
    <col min="2819" max="2819" width="28.28515625" style="24" customWidth="1"/>
    <col min="2820" max="2820" width="11" style="24" customWidth="1"/>
    <col min="2821" max="2821" width="0" style="24" hidden="1" customWidth="1"/>
    <col min="2822" max="3069" width="9.140625" style="24"/>
    <col min="3070" max="3070" width="5.140625" style="24" customWidth="1"/>
    <col min="3071" max="3071" width="7.140625" style="24" customWidth="1"/>
    <col min="3072" max="3072" width="3.85546875" style="24" customWidth="1"/>
    <col min="3073" max="3073" width="48.28515625" style="24" customWidth="1"/>
    <col min="3074" max="3074" width="13.7109375" style="24" customWidth="1"/>
    <col min="3075" max="3075" width="28.28515625" style="24" customWidth="1"/>
    <col min="3076" max="3076" width="11" style="24" customWidth="1"/>
    <col min="3077" max="3077" width="0" style="24" hidden="1" customWidth="1"/>
    <col min="3078" max="3325" width="9.140625" style="24"/>
    <col min="3326" max="3326" width="5.140625" style="24" customWidth="1"/>
    <col min="3327" max="3327" width="7.140625" style="24" customWidth="1"/>
    <col min="3328" max="3328" width="3.85546875" style="24" customWidth="1"/>
    <col min="3329" max="3329" width="48.28515625" style="24" customWidth="1"/>
    <col min="3330" max="3330" width="13.7109375" style="24" customWidth="1"/>
    <col min="3331" max="3331" width="28.28515625" style="24" customWidth="1"/>
    <col min="3332" max="3332" width="11" style="24" customWidth="1"/>
    <col min="3333" max="3333" width="0" style="24" hidden="1" customWidth="1"/>
    <col min="3334" max="3581" width="9.140625" style="24"/>
    <col min="3582" max="3582" width="5.140625" style="24" customWidth="1"/>
    <col min="3583" max="3583" width="7.140625" style="24" customWidth="1"/>
    <col min="3584" max="3584" width="3.85546875" style="24" customWidth="1"/>
    <col min="3585" max="3585" width="48.28515625" style="24" customWidth="1"/>
    <col min="3586" max="3586" width="13.7109375" style="24" customWidth="1"/>
    <col min="3587" max="3587" width="28.28515625" style="24" customWidth="1"/>
    <col min="3588" max="3588" width="11" style="24" customWidth="1"/>
    <col min="3589" max="3589" width="0" style="24" hidden="1" customWidth="1"/>
    <col min="3590" max="3837" width="9.140625" style="24"/>
    <col min="3838" max="3838" width="5.140625" style="24" customWidth="1"/>
    <col min="3839" max="3839" width="7.140625" style="24" customWidth="1"/>
    <col min="3840" max="3840" width="3.85546875" style="24" customWidth="1"/>
    <col min="3841" max="3841" width="48.28515625" style="24" customWidth="1"/>
    <col min="3842" max="3842" width="13.7109375" style="24" customWidth="1"/>
    <col min="3843" max="3843" width="28.28515625" style="24" customWidth="1"/>
    <col min="3844" max="3844" width="11" style="24" customWidth="1"/>
    <col min="3845" max="3845" width="0" style="24" hidden="1" customWidth="1"/>
    <col min="3846" max="4093" width="9.140625" style="24"/>
    <col min="4094" max="4094" width="5.140625" style="24" customWidth="1"/>
    <col min="4095" max="4095" width="7.140625" style="24" customWidth="1"/>
    <col min="4096" max="4096" width="3.85546875" style="24" customWidth="1"/>
    <col min="4097" max="4097" width="48.28515625" style="24" customWidth="1"/>
    <col min="4098" max="4098" width="13.7109375" style="24" customWidth="1"/>
    <col min="4099" max="4099" width="28.28515625" style="24" customWidth="1"/>
    <col min="4100" max="4100" width="11" style="24" customWidth="1"/>
    <col min="4101" max="4101" width="0" style="24" hidden="1" customWidth="1"/>
    <col min="4102" max="4349" width="9.140625" style="24"/>
    <col min="4350" max="4350" width="5.140625" style="24" customWidth="1"/>
    <col min="4351" max="4351" width="7.140625" style="24" customWidth="1"/>
    <col min="4352" max="4352" width="3.85546875" style="24" customWidth="1"/>
    <col min="4353" max="4353" width="48.28515625" style="24" customWidth="1"/>
    <col min="4354" max="4354" width="13.7109375" style="24" customWidth="1"/>
    <col min="4355" max="4355" width="28.28515625" style="24" customWidth="1"/>
    <col min="4356" max="4356" width="11" style="24" customWidth="1"/>
    <col min="4357" max="4357" width="0" style="24" hidden="1" customWidth="1"/>
    <col min="4358" max="4605" width="9.140625" style="24"/>
    <col min="4606" max="4606" width="5.140625" style="24" customWidth="1"/>
    <col min="4607" max="4607" width="7.140625" style="24" customWidth="1"/>
    <col min="4608" max="4608" width="3.85546875" style="24" customWidth="1"/>
    <col min="4609" max="4609" width="48.28515625" style="24" customWidth="1"/>
    <col min="4610" max="4610" width="13.7109375" style="24" customWidth="1"/>
    <col min="4611" max="4611" width="28.28515625" style="24" customWidth="1"/>
    <col min="4612" max="4612" width="11" style="24" customWidth="1"/>
    <col min="4613" max="4613" width="0" style="24" hidden="1" customWidth="1"/>
    <col min="4614" max="4861" width="9.140625" style="24"/>
    <col min="4862" max="4862" width="5.140625" style="24" customWidth="1"/>
    <col min="4863" max="4863" width="7.140625" style="24" customWidth="1"/>
    <col min="4864" max="4864" width="3.85546875" style="24" customWidth="1"/>
    <col min="4865" max="4865" width="48.28515625" style="24" customWidth="1"/>
    <col min="4866" max="4866" width="13.7109375" style="24" customWidth="1"/>
    <col min="4867" max="4867" width="28.28515625" style="24" customWidth="1"/>
    <col min="4868" max="4868" width="11" style="24" customWidth="1"/>
    <col min="4869" max="4869" width="0" style="24" hidden="1" customWidth="1"/>
    <col min="4870" max="5117" width="9.140625" style="24"/>
    <col min="5118" max="5118" width="5.140625" style="24" customWidth="1"/>
    <col min="5119" max="5119" width="7.140625" style="24" customWidth="1"/>
    <col min="5120" max="5120" width="3.85546875" style="24" customWidth="1"/>
    <col min="5121" max="5121" width="48.28515625" style="24" customWidth="1"/>
    <col min="5122" max="5122" width="13.7109375" style="24" customWidth="1"/>
    <col min="5123" max="5123" width="28.28515625" style="24" customWidth="1"/>
    <col min="5124" max="5124" width="11" style="24" customWidth="1"/>
    <col min="5125" max="5125" width="0" style="24" hidden="1" customWidth="1"/>
    <col min="5126" max="5373" width="9.140625" style="24"/>
    <col min="5374" max="5374" width="5.140625" style="24" customWidth="1"/>
    <col min="5375" max="5375" width="7.140625" style="24" customWidth="1"/>
    <col min="5376" max="5376" width="3.85546875" style="24" customWidth="1"/>
    <col min="5377" max="5377" width="48.28515625" style="24" customWidth="1"/>
    <col min="5378" max="5378" width="13.7109375" style="24" customWidth="1"/>
    <col min="5379" max="5379" width="28.28515625" style="24" customWidth="1"/>
    <col min="5380" max="5380" width="11" style="24" customWidth="1"/>
    <col min="5381" max="5381" width="0" style="24" hidden="1" customWidth="1"/>
    <col min="5382" max="5629" width="9.140625" style="24"/>
    <col min="5630" max="5630" width="5.140625" style="24" customWidth="1"/>
    <col min="5631" max="5631" width="7.140625" style="24" customWidth="1"/>
    <col min="5632" max="5632" width="3.85546875" style="24" customWidth="1"/>
    <col min="5633" max="5633" width="48.28515625" style="24" customWidth="1"/>
    <col min="5634" max="5634" width="13.7109375" style="24" customWidth="1"/>
    <col min="5635" max="5635" width="28.28515625" style="24" customWidth="1"/>
    <col min="5636" max="5636" width="11" style="24" customWidth="1"/>
    <col min="5637" max="5637" width="0" style="24" hidden="1" customWidth="1"/>
    <col min="5638" max="5885" width="9.140625" style="24"/>
    <col min="5886" max="5886" width="5.140625" style="24" customWidth="1"/>
    <col min="5887" max="5887" width="7.140625" style="24" customWidth="1"/>
    <col min="5888" max="5888" width="3.85546875" style="24" customWidth="1"/>
    <col min="5889" max="5889" width="48.28515625" style="24" customWidth="1"/>
    <col min="5890" max="5890" width="13.7109375" style="24" customWidth="1"/>
    <col min="5891" max="5891" width="28.28515625" style="24" customWidth="1"/>
    <col min="5892" max="5892" width="11" style="24" customWidth="1"/>
    <col min="5893" max="5893" width="0" style="24" hidden="1" customWidth="1"/>
    <col min="5894" max="6141" width="9.140625" style="24"/>
    <col min="6142" max="6142" width="5.140625" style="24" customWidth="1"/>
    <col min="6143" max="6143" width="7.140625" style="24" customWidth="1"/>
    <col min="6144" max="6144" width="3.85546875" style="24" customWidth="1"/>
    <col min="6145" max="6145" width="48.28515625" style="24" customWidth="1"/>
    <col min="6146" max="6146" width="13.7109375" style="24" customWidth="1"/>
    <col min="6147" max="6147" width="28.28515625" style="24" customWidth="1"/>
    <col min="6148" max="6148" width="11" style="24" customWidth="1"/>
    <col min="6149" max="6149" width="0" style="24" hidden="1" customWidth="1"/>
    <col min="6150" max="6397" width="9.140625" style="24"/>
    <col min="6398" max="6398" width="5.140625" style="24" customWidth="1"/>
    <col min="6399" max="6399" width="7.140625" style="24" customWidth="1"/>
    <col min="6400" max="6400" width="3.85546875" style="24" customWidth="1"/>
    <col min="6401" max="6401" width="48.28515625" style="24" customWidth="1"/>
    <col min="6402" max="6402" width="13.7109375" style="24" customWidth="1"/>
    <col min="6403" max="6403" width="28.28515625" style="24" customWidth="1"/>
    <col min="6404" max="6404" width="11" style="24" customWidth="1"/>
    <col min="6405" max="6405" width="0" style="24" hidden="1" customWidth="1"/>
    <col min="6406" max="6653" width="9.140625" style="24"/>
    <col min="6654" max="6654" width="5.140625" style="24" customWidth="1"/>
    <col min="6655" max="6655" width="7.140625" style="24" customWidth="1"/>
    <col min="6656" max="6656" width="3.85546875" style="24" customWidth="1"/>
    <col min="6657" max="6657" width="48.28515625" style="24" customWidth="1"/>
    <col min="6658" max="6658" width="13.7109375" style="24" customWidth="1"/>
    <col min="6659" max="6659" width="28.28515625" style="24" customWidth="1"/>
    <col min="6660" max="6660" width="11" style="24" customWidth="1"/>
    <col min="6661" max="6661" width="0" style="24" hidden="1" customWidth="1"/>
    <col min="6662" max="6909" width="9.140625" style="24"/>
    <col min="6910" max="6910" width="5.140625" style="24" customWidth="1"/>
    <col min="6911" max="6911" width="7.140625" style="24" customWidth="1"/>
    <col min="6912" max="6912" width="3.85546875" style="24" customWidth="1"/>
    <col min="6913" max="6913" width="48.28515625" style="24" customWidth="1"/>
    <col min="6914" max="6914" width="13.7109375" style="24" customWidth="1"/>
    <col min="6915" max="6915" width="28.28515625" style="24" customWidth="1"/>
    <col min="6916" max="6916" width="11" style="24" customWidth="1"/>
    <col min="6917" max="6917" width="0" style="24" hidden="1" customWidth="1"/>
    <col min="6918" max="7165" width="9.140625" style="24"/>
    <col min="7166" max="7166" width="5.140625" style="24" customWidth="1"/>
    <col min="7167" max="7167" width="7.140625" style="24" customWidth="1"/>
    <col min="7168" max="7168" width="3.85546875" style="24" customWidth="1"/>
    <col min="7169" max="7169" width="48.28515625" style="24" customWidth="1"/>
    <col min="7170" max="7170" width="13.7109375" style="24" customWidth="1"/>
    <col min="7171" max="7171" width="28.28515625" style="24" customWidth="1"/>
    <col min="7172" max="7172" width="11" style="24" customWidth="1"/>
    <col min="7173" max="7173" width="0" style="24" hidden="1" customWidth="1"/>
    <col min="7174" max="7421" width="9.140625" style="24"/>
    <col min="7422" max="7422" width="5.140625" style="24" customWidth="1"/>
    <col min="7423" max="7423" width="7.140625" style="24" customWidth="1"/>
    <col min="7424" max="7424" width="3.85546875" style="24" customWidth="1"/>
    <col min="7425" max="7425" width="48.28515625" style="24" customWidth="1"/>
    <col min="7426" max="7426" width="13.7109375" style="24" customWidth="1"/>
    <col min="7427" max="7427" width="28.28515625" style="24" customWidth="1"/>
    <col min="7428" max="7428" width="11" style="24" customWidth="1"/>
    <col min="7429" max="7429" width="0" style="24" hidden="1" customWidth="1"/>
    <col min="7430" max="7677" width="9.140625" style="24"/>
    <col min="7678" max="7678" width="5.140625" style="24" customWidth="1"/>
    <col min="7679" max="7679" width="7.140625" style="24" customWidth="1"/>
    <col min="7680" max="7680" width="3.85546875" style="24" customWidth="1"/>
    <col min="7681" max="7681" width="48.28515625" style="24" customWidth="1"/>
    <col min="7682" max="7682" width="13.7109375" style="24" customWidth="1"/>
    <col min="7683" max="7683" width="28.28515625" style="24" customWidth="1"/>
    <col min="7684" max="7684" width="11" style="24" customWidth="1"/>
    <col min="7685" max="7685" width="0" style="24" hidden="1" customWidth="1"/>
    <col min="7686" max="7933" width="9.140625" style="24"/>
    <col min="7934" max="7934" width="5.140625" style="24" customWidth="1"/>
    <col min="7935" max="7935" width="7.140625" style="24" customWidth="1"/>
    <col min="7936" max="7936" width="3.85546875" style="24" customWidth="1"/>
    <col min="7937" max="7937" width="48.28515625" style="24" customWidth="1"/>
    <col min="7938" max="7938" width="13.7109375" style="24" customWidth="1"/>
    <col min="7939" max="7939" width="28.28515625" style="24" customWidth="1"/>
    <col min="7940" max="7940" width="11" style="24" customWidth="1"/>
    <col min="7941" max="7941" width="0" style="24" hidden="1" customWidth="1"/>
    <col min="7942" max="8189" width="9.140625" style="24"/>
    <col min="8190" max="8190" width="5.140625" style="24" customWidth="1"/>
    <col min="8191" max="8191" width="7.140625" style="24" customWidth="1"/>
    <col min="8192" max="8192" width="3.85546875" style="24" customWidth="1"/>
    <col min="8193" max="8193" width="48.28515625" style="24" customWidth="1"/>
    <col min="8194" max="8194" width="13.7109375" style="24" customWidth="1"/>
    <col min="8195" max="8195" width="28.28515625" style="24" customWidth="1"/>
    <col min="8196" max="8196" width="11" style="24" customWidth="1"/>
    <col min="8197" max="8197" width="0" style="24" hidden="1" customWidth="1"/>
    <col min="8198" max="8445" width="9.140625" style="24"/>
    <col min="8446" max="8446" width="5.140625" style="24" customWidth="1"/>
    <col min="8447" max="8447" width="7.140625" style="24" customWidth="1"/>
    <col min="8448" max="8448" width="3.85546875" style="24" customWidth="1"/>
    <col min="8449" max="8449" width="48.28515625" style="24" customWidth="1"/>
    <col min="8450" max="8450" width="13.7109375" style="24" customWidth="1"/>
    <col min="8451" max="8451" width="28.28515625" style="24" customWidth="1"/>
    <col min="8452" max="8452" width="11" style="24" customWidth="1"/>
    <col min="8453" max="8453" width="0" style="24" hidden="1" customWidth="1"/>
    <col min="8454" max="8701" width="9.140625" style="24"/>
    <col min="8702" max="8702" width="5.140625" style="24" customWidth="1"/>
    <col min="8703" max="8703" width="7.140625" style="24" customWidth="1"/>
    <col min="8704" max="8704" width="3.85546875" style="24" customWidth="1"/>
    <col min="8705" max="8705" width="48.28515625" style="24" customWidth="1"/>
    <col min="8706" max="8706" width="13.7109375" style="24" customWidth="1"/>
    <col min="8707" max="8707" width="28.28515625" style="24" customWidth="1"/>
    <col min="8708" max="8708" width="11" style="24" customWidth="1"/>
    <col min="8709" max="8709" width="0" style="24" hidden="1" customWidth="1"/>
    <col min="8710" max="8957" width="9.140625" style="24"/>
    <col min="8958" max="8958" width="5.140625" style="24" customWidth="1"/>
    <col min="8959" max="8959" width="7.140625" style="24" customWidth="1"/>
    <col min="8960" max="8960" width="3.85546875" style="24" customWidth="1"/>
    <col min="8961" max="8961" width="48.28515625" style="24" customWidth="1"/>
    <col min="8962" max="8962" width="13.7109375" style="24" customWidth="1"/>
    <col min="8963" max="8963" width="28.28515625" style="24" customWidth="1"/>
    <col min="8964" max="8964" width="11" style="24" customWidth="1"/>
    <col min="8965" max="8965" width="0" style="24" hidden="1" customWidth="1"/>
    <col min="8966" max="9213" width="9.140625" style="24"/>
    <col min="9214" max="9214" width="5.140625" style="24" customWidth="1"/>
    <col min="9215" max="9215" width="7.140625" style="24" customWidth="1"/>
    <col min="9216" max="9216" width="3.85546875" style="24" customWidth="1"/>
    <col min="9217" max="9217" width="48.28515625" style="24" customWidth="1"/>
    <col min="9218" max="9218" width="13.7109375" style="24" customWidth="1"/>
    <col min="9219" max="9219" width="28.28515625" style="24" customWidth="1"/>
    <col min="9220" max="9220" width="11" style="24" customWidth="1"/>
    <col min="9221" max="9221" width="0" style="24" hidden="1" customWidth="1"/>
    <col min="9222" max="9469" width="9.140625" style="24"/>
    <col min="9470" max="9470" width="5.140625" style="24" customWidth="1"/>
    <col min="9471" max="9471" width="7.140625" style="24" customWidth="1"/>
    <col min="9472" max="9472" width="3.85546875" style="24" customWidth="1"/>
    <col min="9473" max="9473" width="48.28515625" style="24" customWidth="1"/>
    <col min="9474" max="9474" width="13.7109375" style="24" customWidth="1"/>
    <col min="9475" max="9475" width="28.28515625" style="24" customWidth="1"/>
    <col min="9476" max="9476" width="11" style="24" customWidth="1"/>
    <col min="9477" max="9477" width="0" style="24" hidden="1" customWidth="1"/>
    <col min="9478" max="9725" width="9.140625" style="24"/>
    <col min="9726" max="9726" width="5.140625" style="24" customWidth="1"/>
    <col min="9727" max="9727" width="7.140625" style="24" customWidth="1"/>
    <col min="9728" max="9728" width="3.85546875" style="24" customWidth="1"/>
    <col min="9729" max="9729" width="48.28515625" style="24" customWidth="1"/>
    <col min="9730" max="9730" width="13.7109375" style="24" customWidth="1"/>
    <col min="9731" max="9731" width="28.28515625" style="24" customWidth="1"/>
    <col min="9732" max="9732" width="11" style="24" customWidth="1"/>
    <col min="9733" max="9733" width="0" style="24" hidden="1" customWidth="1"/>
    <col min="9734" max="9981" width="9.140625" style="24"/>
    <col min="9982" max="9982" width="5.140625" style="24" customWidth="1"/>
    <col min="9983" max="9983" width="7.140625" style="24" customWidth="1"/>
    <col min="9984" max="9984" width="3.85546875" style="24" customWidth="1"/>
    <col min="9985" max="9985" width="48.28515625" style="24" customWidth="1"/>
    <col min="9986" max="9986" width="13.7109375" style="24" customWidth="1"/>
    <col min="9987" max="9987" width="28.28515625" style="24" customWidth="1"/>
    <col min="9988" max="9988" width="11" style="24" customWidth="1"/>
    <col min="9989" max="9989" width="0" style="24" hidden="1" customWidth="1"/>
    <col min="9990" max="10237" width="9.140625" style="24"/>
    <col min="10238" max="10238" width="5.140625" style="24" customWidth="1"/>
    <col min="10239" max="10239" width="7.140625" style="24" customWidth="1"/>
    <col min="10240" max="10240" width="3.85546875" style="24" customWidth="1"/>
    <col min="10241" max="10241" width="48.28515625" style="24" customWidth="1"/>
    <col min="10242" max="10242" width="13.7109375" style="24" customWidth="1"/>
    <col min="10243" max="10243" width="28.28515625" style="24" customWidth="1"/>
    <col min="10244" max="10244" width="11" style="24" customWidth="1"/>
    <col min="10245" max="10245" width="0" style="24" hidden="1" customWidth="1"/>
    <col min="10246" max="10493" width="9.140625" style="24"/>
    <col min="10494" max="10494" width="5.140625" style="24" customWidth="1"/>
    <col min="10495" max="10495" width="7.140625" style="24" customWidth="1"/>
    <col min="10496" max="10496" width="3.85546875" style="24" customWidth="1"/>
    <col min="10497" max="10497" width="48.28515625" style="24" customWidth="1"/>
    <col min="10498" max="10498" width="13.7109375" style="24" customWidth="1"/>
    <col min="10499" max="10499" width="28.28515625" style="24" customWidth="1"/>
    <col min="10500" max="10500" width="11" style="24" customWidth="1"/>
    <col min="10501" max="10501" width="0" style="24" hidden="1" customWidth="1"/>
    <col min="10502" max="10749" width="9.140625" style="24"/>
    <col min="10750" max="10750" width="5.140625" style="24" customWidth="1"/>
    <col min="10751" max="10751" width="7.140625" style="24" customWidth="1"/>
    <col min="10752" max="10752" width="3.85546875" style="24" customWidth="1"/>
    <col min="10753" max="10753" width="48.28515625" style="24" customWidth="1"/>
    <col min="10754" max="10754" width="13.7109375" style="24" customWidth="1"/>
    <col min="10755" max="10755" width="28.28515625" style="24" customWidth="1"/>
    <col min="10756" max="10756" width="11" style="24" customWidth="1"/>
    <col min="10757" max="10757" width="0" style="24" hidden="1" customWidth="1"/>
    <col min="10758" max="11005" width="9.140625" style="24"/>
    <col min="11006" max="11006" width="5.140625" style="24" customWidth="1"/>
    <col min="11007" max="11007" width="7.140625" style="24" customWidth="1"/>
    <col min="11008" max="11008" width="3.85546875" style="24" customWidth="1"/>
    <col min="11009" max="11009" width="48.28515625" style="24" customWidth="1"/>
    <col min="11010" max="11010" width="13.7109375" style="24" customWidth="1"/>
    <col min="11011" max="11011" width="28.28515625" style="24" customWidth="1"/>
    <col min="11012" max="11012" width="11" style="24" customWidth="1"/>
    <col min="11013" max="11013" width="0" style="24" hidden="1" customWidth="1"/>
    <col min="11014" max="11261" width="9.140625" style="24"/>
    <col min="11262" max="11262" width="5.140625" style="24" customWidth="1"/>
    <col min="11263" max="11263" width="7.140625" style="24" customWidth="1"/>
    <col min="11264" max="11264" width="3.85546875" style="24" customWidth="1"/>
    <col min="11265" max="11265" width="48.28515625" style="24" customWidth="1"/>
    <col min="11266" max="11266" width="13.7109375" style="24" customWidth="1"/>
    <col min="11267" max="11267" width="28.28515625" style="24" customWidth="1"/>
    <col min="11268" max="11268" width="11" style="24" customWidth="1"/>
    <col min="11269" max="11269" width="0" style="24" hidden="1" customWidth="1"/>
    <col min="11270" max="11517" width="9.140625" style="24"/>
    <col min="11518" max="11518" width="5.140625" style="24" customWidth="1"/>
    <col min="11519" max="11519" width="7.140625" style="24" customWidth="1"/>
    <col min="11520" max="11520" width="3.85546875" style="24" customWidth="1"/>
    <col min="11521" max="11521" width="48.28515625" style="24" customWidth="1"/>
    <col min="11522" max="11522" width="13.7109375" style="24" customWidth="1"/>
    <col min="11523" max="11523" width="28.28515625" style="24" customWidth="1"/>
    <col min="11524" max="11524" width="11" style="24" customWidth="1"/>
    <col min="11525" max="11525" width="0" style="24" hidden="1" customWidth="1"/>
    <col min="11526" max="11773" width="9.140625" style="24"/>
    <col min="11774" max="11774" width="5.140625" style="24" customWidth="1"/>
    <col min="11775" max="11775" width="7.140625" style="24" customWidth="1"/>
    <col min="11776" max="11776" width="3.85546875" style="24" customWidth="1"/>
    <col min="11777" max="11777" width="48.28515625" style="24" customWidth="1"/>
    <col min="11778" max="11778" width="13.7109375" style="24" customWidth="1"/>
    <col min="11779" max="11779" width="28.28515625" style="24" customWidth="1"/>
    <col min="11780" max="11780" width="11" style="24" customWidth="1"/>
    <col min="11781" max="11781" width="0" style="24" hidden="1" customWidth="1"/>
    <col min="11782" max="12029" width="9.140625" style="24"/>
    <col min="12030" max="12030" width="5.140625" style="24" customWidth="1"/>
    <col min="12031" max="12031" width="7.140625" style="24" customWidth="1"/>
    <col min="12032" max="12032" width="3.85546875" style="24" customWidth="1"/>
    <col min="12033" max="12033" width="48.28515625" style="24" customWidth="1"/>
    <col min="12034" max="12034" width="13.7109375" style="24" customWidth="1"/>
    <col min="12035" max="12035" width="28.28515625" style="24" customWidth="1"/>
    <col min="12036" max="12036" width="11" style="24" customWidth="1"/>
    <col min="12037" max="12037" width="0" style="24" hidden="1" customWidth="1"/>
    <col min="12038" max="12285" width="9.140625" style="24"/>
    <col min="12286" max="12286" width="5.140625" style="24" customWidth="1"/>
    <col min="12287" max="12287" width="7.140625" style="24" customWidth="1"/>
    <col min="12288" max="12288" width="3.85546875" style="24" customWidth="1"/>
    <col min="12289" max="12289" width="48.28515625" style="24" customWidth="1"/>
    <col min="12290" max="12290" width="13.7109375" style="24" customWidth="1"/>
    <col min="12291" max="12291" width="28.28515625" style="24" customWidth="1"/>
    <col min="12292" max="12292" width="11" style="24" customWidth="1"/>
    <col min="12293" max="12293" width="0" style="24" hidden="1" customWidth="1"/>
    <col min="12294" max="12541" width="9.140625" style="24"/>
    <col min="12542" max="12542" width="5.140625" style="24" customWidth="1"/>
    <col min="12543" max="12543" width="7.140625" style="24" customWidth="1"/>
    <col min="12544" max="12544" width="3.85546875" style="24" customWidth="1"/>
    <col min="12545" max="12545" width="48.28515625" style="24" customWidth="1"/>
    <col min="12546" max="12546" width="13.7109375" style="24" customWidth="1"/>
    <col min="12547" max="12547" width="28.28515625" style="24" customWidth="1"/>
    <col min="12548" max="12548" width="11" style="24" customWidth="1"/>
    <col min="12549" max="12549" width="0" style="24" hidden="1" customWidth="1"/>
    <col min="12550" max="12797" width="9.140625" style="24"/>
    <col min="12798" max="12798" width="5.140625" style="24" customWidth="1"/>
    <col min="12799" max="12799" width="7.140625" style="24" customWidth="1"/>
    <col min="12800" max="12800" width="3.85546875" style="24" customWidth="1"/>
    <col min="12801" max="12801" width="48.28515625" style="24" customWidth="1"/>
    <col min="12802" max="12802" width="13.7109375" style="24" customWidth="1"/>
    <col min="12803" max="12803" width="28.28515625" style="24" customWidth="1"/>
    <col min="12804" max="12804" width="11" style="24" customWidth="1"/>
    <col min="12805" max="12805" width="0" style="24" hidden="1" customWidth="1"/>
    <col min="12806" max="13053" width="9.140625" style="24"/>
    <col min="13054" max="13054" width="5.140625" style="24" customWidth="1"/>
    <col min="13055" max="13055" width="7.140625" style="24" customWidth="1"/>
    <col min="13056" max="13056" width="3.85546875" style="24" customWidth="1"/>
    <col min="13057" max="13057" width="48.28515625" style="24" customWidth="1"/>
    <col min="13058" max="13058" width="13.7109375" style="24" customWidth="1"/>
    <col min="13059" max="13059" width="28.28515625" style="24" customWidth="1"/>
    <col min="13060" max="13060" width="11" style="24" customWidth="1"/>
    <col min="13061" max="13061" width="0" style="24" hidden="1" customWidth="1"/>
    <col min="13062" max="13309" width="9.140625" style="24"/>
    <col min="13310" max="13310" width="5.140625" style="24" customWidth="1"/>
    <col min="13311" max="13311" width="7.140625" style="24" customWidth="1"/>
    <col min="13312" max="13312" width="3.85546875" style="24" customWidth="1"/>
    <col min="13313" max="13313" width="48.28515625" style="24" customWidth="1"/>
    <col min="13314" max="13314" width="13.7109375" style="24" customWidth="1"/>
    <col min="13315" max="13315" width="28.28515625" style="24" customWidth="1"/>
    <col min="13316" max="13316" width="11" style="24" customWidth="1"/>
    <col min="13317" max="13317" width="0" style="24" hidden="1" customWidth="1"/>
    <col min="13318" max="13565" width="9.140625" style="24"/>
    <col min="13566" max="13566" width="5.140625" style="24" customWidth="1"/>
    <col min="13567" max="13567" width="7.140625" style="24" customWidth="1"/>
    <col min="13568" max="13568" width="3.85546875" style="24" customWidth="1"/>
    <col min="13569" max="13569" width="48.28515625" style="24" customWidth="1"/>
    <col min="13570" max="13570" width="13.7109375" style="24" customWidth="1"/>
    <col min="13571" max="13571" width="28.28515625" style="24" customWidth="1"/>
    <col min="13572" max="13572" width="11" style="24" customWidth="1"/>
    <col min="13573" max="13573" width="0" style="24" hidden="1" customWidth="1"/>
    <col min="13574" max="13821" width="9.140625" style="24"/>
    <col min="13822" max="13822" width="5.140625" style="24" customWidth="1"/>
    <col min="13823" max="13823" width="7.140625" style="24" customWidth="1"/>
    <col min="13824" max="13824" width="3.85546875" style="24" customWidth="1"/>
    <col min="13825" max="13825" width="48.28515625" style="24" customWidth="1"/>
    <col min="13826" max="13826" width="13.7109375" style="24" customWidth="1"/>
    <col min="13827" max="13827" width="28.28515625" style="24" customWidth="1"/>
    <col min="13828" max="13828" width="11" style="24" customWidth="1"/>
    <col min="13829" max="13829" width="0" style="24" hidden="1" customWidth="1"/>
    <col min="13830" max="14077" width="9.140625" style="24"/>
    <col min="14078" max="14078" width="5.140625" style="24" customWidth="1"/>
    <col min="14079" max="14079" width="7.140625" style="24" customWidth="1"/>
    <col min="14080" max="14080" width="3.85546875" style="24" customWidth="1"/>
    <col min="14081" max="14081" width="48.28515625" style="24" customWidth="1"/>
    <col min="14082" max="14082" width="13.7109375" style="24" customWidth="1"/>
    <col min="14083" max="14083" width="28.28515625" style="24" customWidth="1"/>
    <col min="14084" max="14084" width="11" style="24" customWidth="1"/>
    <col min="14085" max="14085" width="0" style="24" hidden="1" customWidth="1"/>
    <col min="14086" max="14333" width="9.140625" style="24"/>
    <col min="14334" max="14334" width="5.140625" style="24" customWidth="1"/>
    <col min="14335" max="14335" width="7.140625" style="24" customWidth="1"/>
    <col min="14336" max="14336" width="3.85546875" style="24" customWidth="1"/>
    <col min="14337" max="14337" width="48.28515625" style="24" customWidth="1"/>
    <col min="14338" max="14338" width="13.7109375" style="24" customWidth="1"/>
    <col min="14339" max="14339" width="28.28515625" style="24" customWidth="1"/>
    <col min="14340" max="14340" width="11" style="24" customWidth="1"/>
    <col min="14341" max="14341" width="0" style="24" hidden="1" customWidth="1"/>
    <col min="14342" max="14589" width="9.140625" style="24"/>
    <col min="14590" max="14590" width="5.140625" style="24" customWidth="1"/>
    <col min="14591" max="14591" width="7.140625" style="24" customWidth="1"/>
    <col min="14592" max="14592" width="3.85546875" style="24" customWidth="1"/>
    <col min="14593" max="14593" width="48.28515625" style="24" customWidth="1"/>
    <col min="14594" max="14594" width="13.7109375" style="24" customWidth="1"/>
    <col min="14595" max="14595" width="28.28515625" style="24" customWidth="1"/>
    <col min="14596" max="14596" width="11" style="24" customWidth="1"/>
    <col min="14597" max="14597" width="0" style="24" hidden="1" customWidth="1"/>
    <col min="14598" max="14845" width="9.140625" style="24"/>
    <col min="14846" max="14846" width="5.140625" style="24" customWidth="1"/>
    <col min="14847" max="14847" width="7.140625" style="24" customWidth="1"/>
    <col min="14848" max="14848" width="3.85546875" style="24" customWidth="1"/>
    <col min="14849" max="14849" width="48.28515625" style="24" customWidth="1"/>
    <col min="14850" max="14850" width="13.7109375" style="24" customWidth="1"/>
    <col min="14851" max="14851" width="28.28515625" style="24" customWidth="1"/>
    <col min="14852" max="14852" width="11" style="24" customWidth="1"/>
    <col min="14853" max="14853" width="0" style="24" hidden="1" customWidth="1"/>
    <col min="14854" max="15101" width="9.140625" style="24"/>
    <col min="15102" max="15102" width="5.140625" style="24" customWidth="1"/>
    <col min="15103" max="15103" width="7.140625" style="24" customWidth="1"/>
    <col min="15104" max="15104" width="3.85546875" style="24" customWidth="1"/>
    <col min="15105" max="15105" width="48.28515625" style="24" customWidth="1"/>
    <col min="15106" max="15106" width="13.7109375" style="24" customWidth="1"/>
    <col min="15107" max="15107" width="28.28515625" style="24" customWidth="1"/>
    <col min="15108" max="15108" width="11" style="24" customWidth="1"/>
    <col min="15109" max="15109" width="0" style="24" hidden="1" customWidth="1"/>
    <col min="15110" max="15357" width="9.140625" style="24"/>
    <col min="15358" max="15358" width="5.140625" style="24" customWidth="1"/>
    <col min="15359" max="15359" width="7.140625" style="24" customWidth="1"/>
    <col min="15360" max="15360" width="3.85546875" style="24" customWidth="1"/>
    <col min="15361" max="15361" width="48.28515625" style="24" customWidth="1"/>
    <col min="15362" max="15362" width="13.7109375" style="24" customWidth="1"/>
    <col min="15363" max="15363" width="28.28515625" style="24" customWidth="1"/>
    <col min="15364" max="15364" width="11" style="24" customWidth="1"/>
    <col min="15365" max="15365" width="0" style="24" hidden="1" customWidth="1"/>
    <col min="15366" max="15613" width="9.140625" style="24"/>
    <col min="15614" max="15614" width="5.140625" style="24" customWidth="1"/>
    <col min="15615" max="15615" width="7.140625" style="24" customWidth="1"/>
    <col min="15616" max="15616" width="3.85546875" style="24" customWidth="1"/>
    <col min="15617" max="15617" width="48.28515625" style="24" customWidth="1"/>
    <col min="15618" max="15618" width="13.7109375" style="24" customWidth="1"/>
    <col min="15619" max="15619" width="28.28515625" style="24" customWidth="1"/>
    <col min="15620" max="15620" width="11" style="24" customWidth="1"/>
    <col min="15621" max="15621" width="0" style="24" hidden="1" customWidth="1"/>
    <col min="15622" max="15869" width="9.140625" style="24"/>
    <col min="15870" max="15870" width="5.140625" style="24" customWidth="1"/>
    <col min="15871" max="15871" width="7.140625" style="24" customWidth="1"/>
    <col min="15872" max="15872" width="3.85546875" style="24" customWidth="1"/>
    <col min="15873" max="15873" width="48.28515625" style="24" customWidth="1"/>
    <col min="15874" max="15874" width="13.7109375" style="24" customWidth="1"/>
    <col min="15875" max="15875" width="28.28515625" style="24" customWidth="1"/>
    <col min="15876" max="15876" width="11" style="24" customWidth="1"/>
    <col min="15877" max="15877" width="0" style="24" hidden="1" customWidth="1"/>
    <col min="15878" max="16125" width="9.140625" style="24"/>
    <col min="16126" max="16126" width="5.140625" style="24" customWidth="1"/>
    <col min="16127" max="16127" width="7.140625" style="24" customWidth="1"/>
    <col min="16128" max="16128" width="3.85546875" style="24" customWidth="1"/>
    <col min="16129" max="16129" width="48.28515625" style="24" customWidth="1"/>
    <col min="16130" max="16130" width="13.7109375" style="24" customWidth="1"/>
    <col min="16131" max="16131" width="28.28515625" style="24" customWidth="1"/>
    <col min="16132" max="16132" width="11" style="24" customWidth="1"/>
    <col min="16133" max="16133" width="0" style="24" hidden="1" customWidth="1"/>
    <col min="16134" max="16384" width="9.140625" style="24"/>
  </cols>
  <sheetData>
    <row r="1" spans="1:29" ht="23.25" x14ac:dyDescent="0.35">
      <c r="A1" s="97" t="s">
        <v>411</v>
      </c>
      <c r="B1" s="97"/>
      <c r="C1" s="97"/>
      <c r="D1" s="97"/>
      <c r="E1" s="97"/>
      <c r="F1" s="637" t="s">
        <v>413</v>
      </c>
      <c r="G1" s="638"/>
    </row>
    <row r="3" spans="1:29" ht="15" x14ac:dyDescent="0.2">
      <c r="A3" s="172" t="s">
        <v>0</v>
      </c>
      <c r="C3" s="173" t="s">
        <v>412</v>
      </c>
      <c r="D3" s="173"/>
      <c r="E3" s="173"/>
      <c r="F3" s="173"/>
    </row>
    <row r="4" spans="1:29" ht="15" x14ac:dyDescent="0.2">
      <c r="C4" s="173" t="s">
        <v>1</v>
      </c>
      <c r="D4" s="173"/>
      <c r="E4" s="173"/>
      <c r="F4" s="173"/>
    </row>
    <row r="6" spans="1:29" ht="18" x14ac:dyDescent="0.25">
      <c r="A6" s="639" t="s">
        <v>404</v>
      </c>
      <c r="B6" s="640"/>
      <c r="C6" s="640"/>
      <c r="D6" s="640"/>
      <c r="E6" s="640"/>
      <c r="F6" s="640"/>
      <c r="G6" s="640"/>
    </row>
    <row r="7" spans="1:29" ht="13.5" thickBot="1" x14ac:dyDescent="0.25">
      <c r="G7" s="98" t="s">
        <v>2</v>
      </c>
    </row>
    <row r="8" spans="1:29" s="245" customFormat="1" ht="27" thickTop="1" thickBot="1" x14ac:dyDescent="0.25">
      <c r="A8" s="222" t="s">
        <v>3</v>
      </c>
      <c r="B8" s="223" t="s">
        <v>4</v>
      </c>
      <c r="C8" s="224" t="s">
        <v>5</v>
      </c>
      <c r="D8" s="224"/>
      <c r="E8" s="224" t="s">
        <v>103</v>
      </c>
      <c r="F8" s="225" t="s">
        <v>6</v>
      </c>
      <c r="G8" s="226" t="s">
        <v>405</v>
      </c>
      <c r="H8" s="24"/>
      <c r="I8" s="24"/>
      <c r="J8" s="24"/>
      <c r="K8" s="24"/>
      <c r="L8" s="24"/>
      <c r="M8" s="24"/>
      <c r="N8" s="24"/>
      <c r="O8" s="24"/>
      <c r="P8" s="24"/>
      <c r="Q8" s="24"/>
      <c r="R8" s="24"/>
      <c r="S8" s="24"/>
      <c r="T8" s="24"/>
      <c r="U8" s="24"/>
      <c r="V8" s="24"/>
      <c r="W8" s="24"/>
      <c r="X8" s="24"/>
      <c r="Y8" s="24"/>
      <c r="Z8" s="24"/>
      <c r="AA8" s="24"/>
      <c r="AB8" s="24"/>
      <c r="AC8" s="24"/>
    </row>
    <row r="9" spans="1:29" ht="15.75" thickTop="1" x14ac:dyDescent="0.2">
      <c r="A9" s="49" t="s">
        <v>259</v>
      </c>
      <c r="B9" s="99"/>
      <c r="C9" s="100"/>
      <c r="D9" s="100"/>
      <c r="E9" s="100"/>
      <c r="F9" s="47"/>
      <c r="G9" s="320"/>
    </row>
    <row r="10" spans="1:29" s="156" customFormat="1" ht="13.5" customHeight="1" x14ac:dyDescent="0.2">
      <c r="A10" s="151" t="s">
        <v>104</v>
      </c>
      <c r="B10" s="152" t="s">
        <v>105</v>
      </c>
      <c r="C10" s="153">
        <v>6</v>
      </c>
      <c r="D10" s="92" t="s">
        <v>117</v>
      </c>
      <c r="E10" s="153">
        <v>90000001001</v>
      </c>
      <c r="F10" s="157" t="s">
        <v>106</v>
      </c>
      <c r="G10" s="174">
        <v>42</v>
      </c>
    </row>
    <row r="11" spans="1:29" s="156" customFormat="1" ht="14.25" x14ac:dyDescent="0.2">
      <c r="A11" s="151" t="s">
        <v>104</v>
      </c>
      <c r="B11" s="152" t="s">
        <v>105</v>
      </c>
      <c r="C11" s="153">
        <v>6</v>
      </c>
      <c r="D11" s="92" t="s">
        <v>118</v>
      </c>
      <c r="E11" s="153">
        <v>90000001010</v>
      </c>
      <c r="F11" s="157" t="s">
        <v>106</v>
      </c>
      <c r="G11" s="174">
        <v>0</v>
      </c>
    </row>
    <row r="12" spans="1:29" s="156" customFormat="1" ht="14.25" x14ac:dyDescent="0.2">
      <c r="A12" s="151" t="s">
        <v>104</v>
      </c>
      <c r="B12" s="152" t="s">
        <v>105</v>
      </c>
      <c r="C12" s="153">
        <v>6</v>
      </c>
      <c r="D12" s="93" t="s">
        <v>119</v>
      </c>
      <c r="E12" s="153">
        <v>90000001012</v>
      </c>
      <c r="F12" s="157" t="s">
        <v>106</v>
      </c>
      <c r="G12" s="174">
        <v>627</v>
      </c>
    </row>
    <row r="13" spans="1:29" s="156" customFormat="1" ht="14.25" x14ac:dyDescent="0.2">
      <c r="A13" s="151" t="s">
        <v>104</v>
      </c>
      <c r="B13" s="152" t="s">
        <v>105</v>
      </c>
      <c r="C13" s="153">
        <v>6</v>
      </c>
      <c r="D13" s="92" t="s">
        <v>305</v>
      </c>
      <c r="E13" s="153">
        <v>90000001013</v>
      </c>
      <c r="F13" s="157" t="s">
        <v>106</v>
      </c>
      <c r="G13" s="174">
        <v>0</v>
      </c>
    </row>
    <row r="14" spans="1:29" s="156" customFormat="1" ht="14.25" x14ac:dyDescent="0.2">
      <c r="A14" s="151" t="s">
        <v>104</v>
      </c>
      <c r="B14" s="152" t="s">
        <v>105</v>
      </c>
      <c r="C14" s="153">
        <v>6</v>
      </c>
      <c r="D14" s="92" t="s">
        <v>120</v>
      </c>
      <c r="E14" s="153">
        <v>90000001014</v>
      </c>
      <c r="F14" s="157" t="s">
        <v>106</v>
      </c>
      <c r="G14" s="174">
        <v>15</v>
      </c>
    </row>
    <row r="15" spans="1:29" s="180" customFormat="1" ht="25.5" x14ac:dyDescent="0.2">
      <c r="A15" s="175" t="s">
        <v>104</v>
      </c>
      <c r="B15" s="176" t="s">
        <v>105</v>
      </c>
      <c r="C15" s="177">
        <v>6</v>
      </c>
      <c r="D15" s="126" t="s">
        <v>406</v>
      </c>
      <c r="E15" s="177">
        <v>90000001015</v>
      </c>
      <c r="F15" s="178" t="s">
        <v>106</v>
      </c>
      <c r="G15" s="179">
        <v>3170</v>
      </c>
    </row>
    <row r="16" spans="1:29" s="156" customFormat="1" ht="14.25" x14ac:dyDescent="0.2">
      <c r="A16" s="151" t="s">
        <v>104</v>
      </c>
      <c r="B16" s="152" t="s">
        <v>105</v>
      </c>
      <c r="C16" s="153">
        <v>6</v>
      </c>
      <c r="D16" s="92" t="s">
        <v>121</v>
      </c>
      <c r="E16" s="153">
        <v>90000001032</v>
      </c>
      <c r="F16" s="157" t="s">
        <v>106</v>
      </c>
      <c r="G16" s="174">
        <v>139</v>
      </c>
    </row>
    <row r="17" spans="1:7" s="156" customFormat="1" ht="14.25" x14ac:dyDescent="0.2">
      <c r="A17" s="151" t="s">
        <v>104</v>
      </c>
      <c r="B17" s="152" t="s">
        <v>105</v>
      </c>
      <c r="C17" s="153">
        <v>6</v>
      </c>
      <c r="D17" s="92" t="s">
        <v>122</v>
      </c>
      <c r="E17" s="153">
        <v>90000001033</v>
      </c>
      <c r="F17" s="157" t="s">
        <v>106</v>
      </c>
      <c r="G17" s="174">
        <v>23</v>
      </c>
    </row>
    <row r="18" spans="1:7" s="156" customFormat="1" ht="14.25" x14ac:dyDescent="0.2">
      <c r="A18" s="151" t="s">
        <v>104</v>
      </c>
      <c r="B18" s="152" t="s">
        <v>105</v>
      </c>
      <c r="C18" s="153">
        <v>6</v>
      </c>
      <c r="D18" s="92" t="s">
        <v>123</v>
      </c>
      <c r="E18" s="153">
        <v>90000001034</v>
      </c>
      <c r="F18" s="157" t="s">
        <v>106</v>
      </c>
      <c r="G18" s="174">
        <v>108</v>
      </c>
    </row>
    <row r="19" spans="1:7" s="156" customFormat="1" ht="14.25" x14ac:dyDescent="0.2">
      <c r="A19" s="151" t="s">
        <v>104</v>
      </c>
      <c r="B19" s="152" t="s">
        <v>105</v>
      </c>
      <c r="C19" s="153">
        <v>6</v>
      </c>
      <c r="D19" s="92" t="s">
        <v>124</v>
      </c>
      <c r="E19" s="153">
        <v>90000001100</v>
      </c>
      <c r="F19" s="157" t="s">
        <v>106</v>
      </c>
      <c r="G19" s="174">
        <v>26</v>
      </c>
    </row>
    <row r="20" spans="1:7" s="156" customFormat="1" ht="14.25" x14ac:dyDescent="0.2">
      <c r="A20" s="151" t="s">
        <v>104</v>
      </c>
      <c r="B20" s="152" t="s">
        <v>105</v>
      </c>
      <c r="C20" s="153">
        <v>6</v>
      </c>
      <c r="D20" s="92" t="s">
        <v>125</v>
      </c>
      <c r="E20" s="153">
        <v>90000001101</v>
      </c>
      <c r="F20" s="157" t="s">
        <v>106</v>
      </c>
      <c r="G20" s="174">
        <v>885</v>
      </c>
    </row>
    <row r="21" spans="1:7" s="156" customFormat="1" ht="14.25" x14ac:dyDescent="0.2">
      <c r="A21" s="151" t="s">
        <v>104</v>
      </c>
      <c r="B21" s="152" t="s">
        <v>105</v>
      </c>
      <c r="C21" s="153">
        <v>6</v>
      </c>
      <c r="D21" s="92" t="s">
        <v>126</v>
      </c>
      <c r="E21" s="153">
        <v>90000001102</v>
      </c>
      <c r="F21" s="157" t="s">
        <v>106</v>
      </c>
      <c r="G21" s="174">
        <v>3320</v>
      </c>
    </row>
    <row r="22" spans="1:7" s="156" customFormat="1" ht="14.25" x14ac:dyDescent="0.2">
      <c r="A22" s="151" t="s">
        <v>104</v>
      </c>
      <c r="B22" s="152" t="s">
        <v>105</v>
      </c>
      <c r="C22" s="153">
        <v>6</v>
      </c>
      <c r="D22" s="92" t="s">
        <v>127</v>
      </c>
      <c r="E22" s="153">
        <v>90000001103</v>
      </c>
      <c r="F22" s="157" t="s">
        <v>106</v>
      </c>
      <c r="G22" s="174">
        <v>849</v>
      </c>
    </row>
    <row r="23" spans="1:7" s="156" customFormat="1" ht="14.25" x14ac:dyDescent="0.2">
      <c r="A23" s="151" t="s">
        <v>104</v>
      </c>
      <c r="B23" s="152" t="s">
        <v>105</v>
      </c>
      <c r="C23" s="153">
        <v>6</v>
      </c>
      <c r="D23" s="92" t="s">
        <v>128</v>
      </c>
      <c r="E23" s="153">
        <v>90000001104</v>
      </c>
      <c r="F23" s="157" t="s">
        <v>106</v>
      </c>
      <c r="G23" s="174">
        <v>809</v>
      </c>
    </row>
    <row r="24" spans="1:7" s="156" customFormat="1" ht="14.25" x14ac:dyDescent="0.2">
      <c r="A24" s="151" t="s">
        <v>104</v>
      </c>
      <c r="B24" s="152" t="s">
        <v>105</v>
      </c>
      <c r="C24" s="153">
        <v>6</v>
      </c>
      <c r="D24" s="92" t="s">
        <v>129</v>
      </c>
      <c r="E24" s="153">
        <v>90000001105</v>
      </c>
      <c r="F24" s="157" t="s">
        <v>106</v>
      </c>
      <c r="G24" s="174">
        <v>456</v>
      </c>
    </row>
    <row r="25" spans="1:7" s="156" customFormat="1" ht="14.25" x14ac:dyDescent="0.2">
      <c r="A25" s="151" t="s">
        <v>104</v>
      </c>
      <c r="B25" s="152" t="s">
        <v>105</v>
      </c>
      <c r="C25" s="153">
        <v>6</v>
      </c>
      <c r="D25" s="92" t="s">
        <v>130</v>
      </c>
      <c r="E25" s="153">
        <v>90000001120</v>
      </c>
      <c r="F25" s="157" t="s">
        <v>106</v>
      </c>
      <c r="G25" s="174">
        <v>387</v>
      </c>
    </row>
    <row r="26" spans="1:7" s="180" customFormat="1" ht="25.5" x14ac:dyDescent="0.2">
      <c r="A26" s="175" t="s">
        <v>104</v>
      </c>
      <c r="B26" s="176" t="s">
        <v>105</v>
      </c>
      <c r="C26" s="177">
        <v>6</v>
      </c>
      <c r="D26" s="126" t="s">
        <v>131</v>
      </c>
      <c r="E26" s="177">
        <v>90000001121</v>
      </c>
      <c r="F26" s="178" t="s">
        <v>106</v>
      </c>
      <c r="G26" s="179">
        <v>1207</v>
      </c>
    </row>
    <row r="27" spans="1:7" s="156" customFormat="1" ht="14.25" x14ac:dyDescent="0.2">
      <c r="A27" s="151" t="s">
        <v>104</v>
      </c>
      <c r="B27" s="152" t="s">
        <v>105</v>
      </c>
      <c r="C27" s="153">
        <v>6</v>
      </c>
      <c r="D27" s="92" t="s">
        <v>306</v>
      </c>
      <c r="E27" s="153">
        <v>90000001122</v>
      </c>
      <c r="F27" s="157" t="s">
        <v>106</v>
      </c>
      <c r="G27" s="174">
        <v>1132</v>
      </c>
    </row>
    <row r="28" spans="1:7" s="156" customFormat="1" ht="25.5" x14ac:dyDescent="0.2">
      <c r="A28" s="151" t="s">
        <v>104</v>
      </c>
      <c r="B28" s="152" t="s">
        <v>105</v>
      </c>
      <c r="C28" s="153">
        <v>6</v>
      </c>
      <c r="D28" s="92" t="s">
        <v>353</v>
      </c>
      <c r="E28" s="153">
        <v>90000001123</v>
      </c>
      <c r="F28" s="157" t="s">
        <v>106</v>
      </c>
      <c r="G28" s="174">
        <v>842</v>
      </c>
    </row>
    <row r="29" spans="1:7" s="156" customFormat="1" ht="14.25" x14ac:dyDescent="0.2">
      <c r="A29" s="151" t="s">
        <v>104</v>
      </c>
      <c r="B29" s="152" t="s">
        <v>105</v>
      </c>
      <c r="C29" s="153">
        <v>6</v>
      </c>
      <c r="D29" s="92" t="s">
        <v>132</v>
      </c>
      <c r="E29" s="153">
        <v>90000001150</v>
      </c>
      <c r="F29" s="157" t="s">
        <v>106</v>
      </c>
      <c r="G29" s="174">
        <v>292</v>
      </c>
    </row>
    <row r="30" spans="1:7" s="180" customFormat="1" ht="25.5" x14ac:dyDescent="0.2">
      <c r="A30" s="175" t="s">
        <v>104</v>
      </c>
      <c r="B30" s="176" t="s">
        <v>105</v>
      </c>
      <c r="C30" s="177">
        <v>6</v>
      </c>
      <c r="D30" s="126" t="s">
        <v>307</v>
      </c>
      <c r="E30" s="177">
        <v>90000001160</v>
      </c>
      <c r="F30" s="178" t="s">
        <v>106</v>
      </c>
      <c r="G30" s="179">
        <v>721</v>
      </c>
    </row>
    <row r="31" spans="1:7" s="156" customFormat="1" ht="14.25" x14ac:dyDescent="0.2">
      <c r="A31" s="151" t="s">
        <v>104</v>
      </c>
      <c r="B31" s="152" t="s">
        <v>105</v>
      </c>
      <c r="C31" s="153">
        <v>6</v>
      </c>
      <c r="D31" s="92" t="s">
        <v>133</v>
      </c>
      <c r="E31" s="153">
        <v>90000001200</v>
      </c>
      <c r="F31" s="157" t="s">
        <v>106</v>
      </c>
      <c r="G31" s="174">
        <v>570</v>
      </c>
    </row>
    <row r="32" spans="1:7" s="156" customFormat="1" ht="14.25" x14ac:dyDescent="0.2">
      <c r="A32" s="151" t="s">
        <v>104</v>
      </c>
      <c r="B32" s="152" t="s">
        <v>105</v>
      </c>
      <c r="C32" s="153">
        <v>6</v>
      </c>
      <c r="D32" s="92" t="s">
        <v>134</v>
      </c>
      <c r="E32" s="153">
        <v>90000001201</v>
      </c>
      <c r="F32" s="157" t="s">
        <v>106</v>
      </c>
      <c r="G32" s="174">
        <v>1611</v>
      </c>
    </row>
    <row r="33" spans="1:7" s="180" customFormat="1" ht="14.25" x14ac:dyDescent="0.2">
      <c r="A33" s="175" t="s">
        <v>104</v>
      </c>
      <c r="B33" s="176" t="s">
        <v>105</v>
      </c>
      <c r="C33" s="177">
        <v>6</v>
      </c>
      <c r="D33" s="126" t="s">
        <v>135</v>
      </c>
      <c r="E33" s="177">
        <v>90000001202</v>
      </c>
      <c r="F33" s="178" t="s">
        <v>106</v>
      </c>
      <c r="G33" s="179">
        <v>541</v>
      </c>
    </row>
    <row r="34" spans="1:7" s="156" customFormat="1" ht="14.25" x14ac:dyDescent="0.2">
      <c r="A34" s="151" t="s">
        <v>104</v>
      </c>
      <c r="B34" s="152" t="s">
        <v>105</v>
      </c>
      <c r="C34" s="153">
        <v>6</v>
      </c>
      <c r="D34" s="92" t="s">
        <v>136</v>
      </c>
      <c r="E34" s="153">
        <v>90000001204</v>
      </c>
      <c r="F34" s="157" t="s">
        <v>106</v>
      </c>
      <c r="G34" s="174">
        <v>2955</v>
      </c>
    </row>
    <row r="35" spans="1:7" s="180" customFormat="1" ht="25.5" x14ac:dyDescent="0.2">
      <c r="A35" s="175" t="s">
        <v>104</v>
      </c>
      <c r="B35" s="176" t="s">
        <v>105</v>
      </c>
      <c r="C35" s="177">
        <v>6</v>
      </c>
      <c r="D35" s="126" t="s">
        <v>137</v>
      </c>
      <c r="E35" s="177">
        <v>90000001205</v>
      </c>
      <c r="F35" s="178" t="s">
        <v>106</v>
      </c>
      <c r="G35" s="179">
        <v>1503</v>
      </c>
    </row>
    <row r="36" spans="1:7" s="180" customFormat="1" ht="25.5" x14ac:dyDescent="0.2">
      <c r="A36" s="175" t="s">
        <v>104</v>
      </c>
      <c r="B36" s="176" t="s">
        <v>105</v>
      </c>
      <c r="C36" s="177">
        <v>6</v>
      </c>
      <c r="D36" s="126" t="s">
        <v>138</v>
      </c>
      <c r="E36" s="177">
        <v>90000001206</v>
      </c>
      <c r="F36" s="178" t="s">
        <v>106</v>
      </c>
      <c r="G36" s="179">
        <v>410</v>
      </c>
    </row>
    <row r="37" spans="1:7" s="180" customFormat="1" ht="14.25" x14ac:dyDescent="0.2">
      <c r="A37" s="175" t="s">
        <v>104</v>
      </c>
      <c r="B37" s="176" t="s">
        <v>105</v>
      </c>
      <c r="C37" s="177">
        <v>6</v>
      </c>
      <c r="D37" s="126" t="s">
        <v>139</v>
      </c>
      <c r="E37" s="177">
        <v>90000001207</v>
      </c>
      <c r="F37" s="178" t="s">
        <v>106</v>
      </c>
      <c r="G37" s="179">
        <v>511</v>
      </c>
    </row>
    <row r="38" spans="1:7" s="156" customFormat="1" ht="14.25" x14ac:dyDescent="0.2">
      <c r="A38" s="151" t="s">
        <v>104</v>
      </c>
      <c r="B38" s="152" t="s">
        <v>105</v>
      </c>
      <c r="C38" s="153">
        <v>6</v>
      </c>
      <c r="D38" s="92" t="s">
        <v>248</v>
      </c>
      <c r="E38" s="153">
        <v>90000001208</v>
      </c>
      <c r="F38" s="157" t="s">
        <v>106</v>
      </c>
      <c r="G38" s="174">
        <v>695</v>
      </c>
    </row>
    <row r="39" spans="1:7" s="156" customFormat="1" ht="14.25" x14ac:dyDescent="0.2">
      <c r="A39" s="151" t="s">
        <v>104</v>
      </c>
      <c r="B39" s="152" t="s">
        <v>105</v>
      </c>
      <c r="C39" s="153">
        <v>6</v>
      </c>
      <c r="D39" s="92" t="s">
        <v>140</v>
      </c>
      <c r="E39" s="153">
        <v>90000001300</v>
      </c>
      <c r="F39" s="157" t="s">
        <v>106</v>
      </c>
      <c r="G39" s="174">
        <v>111</v>
      </c>
    </row>
    <row r="40" spans="1:7" s="156" customFormat="1" ht="14.25" x14ac:dyDescent="0.2">
      <c r="A40" s="151" t="s">
        <v>104</v>
      </c>
      <c r="B40" s="152" t="s">
        <v>105</v>
      </c>
      <c r="C40" s="153">
        <v>6</v>
      </c>
      <c r="D40" s="92" t="s">
        <v>141</v>
      </c>
      <c r="E40" s="153">
        <v>90000001301</v>
      </c>
      <c r="F40" s="157" t="s">
        <v>106</v>
      </c>
      <c r="G40" s="174">
        <v>567</v>
      </c>
    </row>
    <row r="41" spans="1:7" s="156" customFormat="1" ht="14.25" x14ac:dyDescent="0.2">
      <c r="A41" s="151" t="s">
        <v>104</v>
      </c>
      <c r="B41" s="152" t="s">
        <v>105</v>
      </c>
      <c r="C41" s="153">
        <v>6</v>
      </c>
      <c r="D41" s="92" t="s">
        <v>142</v>
      </c>
      <c r="E41" s="153">
        <v>90000001302</v>
      </c>
      <c r="F41" s="157" t="s">
        <v>106</v>
      </c>
      <c r="G41" s="174">
        <v>69</v>
      </c>
    </row>
    <row r="42" spans="1:7" s="156" customFormat="1" ht="14.25" x14ac:dyDescent="0.2">
      <c r="A42" s="151" t="s">
        <v>104</v>
      </c>
      <c r="B42" s="152" t="s">
        <v>105</v>
      </c>
      <c r="C42" s="153">
        <v>6</v>
      </c>
      <c r="D42" s="94" t="s">
        <v>143</v>
      </c>
      <c r="E42" s="153">
        <v>90000001303</v>
      </c>
      <c r="F42" s="157" t="s">
        <v>106</v>
      </c>
      <c r="G42" s="174">
        <v>71</v>
      </c>
    </row>
    <row r="43" spans="1:7" s="156" customFormat="1" ht="14.25" x14ac:dyDescent="0.2">
      <c r="A43" s="151" t="s">
        <v>104</v>
      </c>
      <c r="B43" s="152" t="s">
        <v>105</v>
      </c>
      <c r="C43" s="153">
        <v>6</v>
      </c>
      <c r="D43" s="90" t="s">
        <v>144</v>
      </c>
      <c r="E43" s="153">
        <v>90000001304</v>
      </c>
      <c r="F43" s="157" t="s">
        <v>106</v>
      </c>
      <c r="G43" s="174">
        <v>5</v>
      </c>
    </row>
    <row r="44" spans="1:7" s="156" customFormat="1" ht="14.25" x14ac:dyDescent="0.2">
      <c r="A44" s="151" t="s">
        <v>104</v>
      </c>
      <c r="B44" s="152" t="s">
        <v>105</v>
      </c>
      <c r="C44" s="153">
        <v>6</v>
      </c>
      <c r="D44" s="90" t="s">
        <v>145</v>
      </c>
      <c r="E44" s="153">
        <v>90000001350</v>
      </c>
      <c r="F44" s="157" t="s">
        <v>106</v>
      </c>
      <c r="G44" s="174">
        <v>282</v>
      </c>
    </row>
    <row r="45" spans="1:7" s="156" customFormat="1" ht="14.25" x14ac:dyDescent="0.2">
      <c r="A45" s="151" t="s">
        <v>104</v>
      </c>
      <c r="B45" s="152" t="s">
        <v>105</v>
      </c>
      <c r="C45" s="153">
        <v>6</v>
      </c>
      <c r="D45" s="90" t="s">
        <v>146</v>
      </c>
      <c r="E45" s="153">
        <v>90000001351</v>
      </c>
      <c r="F45" s="157" t="s">
        <v>106</v>
      </c>
      <c r="G45" s="174">
        <v>2</v>
      </c>
    </row>
    <row r="46" spans="1:7" s="156" customFormat="1" ht="14.25" x14ac:dyDescent="0.2">
      <c r="A46" s="151" t="s">
        <v>104</v>
      </c>
      <c r="B46" s="152" t="s">
        <v>105</v>
      </c>
      <c r="C46" s="153">
        <v>6</v>
      </c>
      <c r="D46" s="90" t="s">
        <v>147</v>
      </c>
      <c r="E46" s="153">
        <v>90000001352</v>
      </c>
      <c r="F46" s="157" t="s">
        <v>106</v>
      </c>
      <c r="G46" s="174">
        <v>57</v>
      </c>
    </row>
    <row r="47" spans="1:7" s="156" customFormat="1" ht="14.25" x14ac:dyDescent="0.2">
      <c r="A47" s="151" t="s">
        <v>104</v>
      </c>
      <c r="B47" s="152" t="s">
        <v>105</v>
      </c>
      <c r="C47" s="153">
        <v>6</v>
      </c>
      <c r="D47" s="90" t="s">
        <v>148</v>
      </c>
      <c r="E47" s="153">
        <v>90000001400</v>
      </c>
      <c r="F47" s="157" t="s">
        <v>106</v>
      </c>
      <c r="G47" s="174">
        <v>311</v>
      </c>
    </row>
    <row r="48" spans="1:7" s="156" customFormat="1" ht="14.25" x14ac:dyDescent="0.2">
      <c r="A48" s="151" t="s">
        <v>104</v>
      </c>
      <c r="B48" s="152" t="s">
        <v>105</v>
      </c>
      <c r="C48" s="153">
        <v>6</v>
      </c>
      <c r="D48" s="90" t="s">
        <v>249</v>
      </c>
      <c r="E48" s="153">
        <v>90000001420</v>
      </c>
      <c r="F48" s="157" t="s">
        <v>106</v>
      </c>
      <c r="G48" s="174">
        <v>2957</v>
      </c>
    </row>
    <row r="49" spans="1:9" s="156" customFormat="1" ht="17.25" customHeight="1" x14ac:dyDescent="0.2">
      <c r="A49" s="151" t="s">
        <v>104</v>
      </c>
      <c r="B49" s="152" t="s">
        <v>105</v>
      </c>
      <c r="C49" s="153">
        <v>6</v>
      </c>
      <c r="D49" s="90" t="s">
        <v>354</v>
      </c>
      <c r="E49" s="153">
        <v>90000001450</v>
      </c>
      <c r="F49" s="157" t="s">
        <v>106</v>
      </c>
      <c r="G49" s="174">
        <v>61</v>
      </c>
      <c r="H49" s="186"/>
      <c r="I49" s="186"/>
    </row>
    <row r="50" spans="1:9" s="156" customFormat="1" ht="17.25" customHeight="1" x14ac:dyDescent="0.2">
      <c r="A50" s="151" t="s">
        <v>104</v>
      </c>
      <c r="B50" s="152" t="s">
        <v>105</v>
      </c>
      <c r="C50" s="153">
        <v>6</v>
      </c>
      <c r="D50" s="90" t="s">
        <v>149</v>
      </c>
      <c r="E50" s="153">
        <v>90000001024</v>
      </c>
      <c r="F50" s="157" t="s">
        <v>106</v>
      </c>
      <c r="G50" s="174">
        <v>94</v>
      </c>
    </row>
    <row r="51" spans="1:9" s="156" customFormat="1" ht="17.25" customHeight="1" x14ac:dyDescent="0.2">
      <c r="A51" s="151" t="s">
        <v>104</v>
      </c>
      <c r="B51" s="152" t="s">
        <v>105</v>
      </c>
      <c r="C51" s="153">
        <v>6</v>
      </c>
      <c r="D51" s="90" t="s">
        <v>150</v>
      </c>
      <c r="E51" s="153">
        <v>90000001040</v>
      </c>
      <c r="F51" s="157" t="s">
        <v>106</v>
      </c>
      <c r="G51" s="174">
        <v>45</v>
      </c>
    </row>
    <row r="52" spans="1:9" ht="17.25" customHeight="1" x14ac:dyDescent="0.2">
      <c r="A52" s="151" t="s">
        <v>104</v>
      </c>
      <c r="B52" s="152" t="s">
        <v>105</v>
      </c>
      <c r="C52" s="153">
        <v>6</v>
      </c>
      <c r="D52" s="90" t="s">
        <v>355</v>
      </c>
      <c r="E52" s="153">
        <v>90000001041</v>
      </c>
      <c r="F52" s="157" t="s">
        <v>106</v>
      </c>
      <c r="G52" s="174">
        <v>1032</v>
      </c>
    </row>
    <row r="53" spans="1:9" ht="17.25" customHeight="1" x14ac:dyDescent="0.2">
      <c r="A53" s="151" t="s">
        <v>104</v>
      </c>
      <c r="B53" s="152" t="s">
        <v>105</v>
      </c>
      <c r="C53" s="153">
        <v>6</v>
      </c>
      <c r="D53" s="90" t="s">
        <v>151</v>
      </c>
      <c r="E53" s="153">
        <v>90000001111</v>
      </c>
      <c r="F53" s="157" t="s">
        <v>106</v>
      </c>
      <c r="G53" s="174">
        <v>1086</v>
      </c>
    </row>
    <row r="54" spans="1:9" ht="17.25" customHeight="1" x14ac:dyDescent="0.2">
      <c r="A54" s="151" t="s">
        <v>104</v>
      </c>
      <c r="B54" s="152" t="s">
        <v>105</v>
      </c>
      <c r="C54" s="153">
        <v>6</v>
      </c>
      <c r="D54" s="90" t="s">
        <v>152</v>
      </c>
      <c r="E54" s="153">
        <v>90000001112</v>
      </c>
      <c r="F54" s="157" t="s">
        <v>106</v>
      </c>
      <c r="G54" s="174">
        <v>159</v>
      </c>
    </row>
    <row r="55" spans="1:9" ht="17.25" customHeight="1" x14ac:dyDescent="0.2">
      <c r="A55" s="151" t="s">
        <v>104</v>
      </c>
      <c r="B55" s="152" t="s">
        <v>105</v>
      </c>
      <c r="C55" s="153">
        <v>6</v>
      </c>
      <c r="D55" s="90" t="s">
        <v>153</v>
      </c>
      <c r="E55" s="153">
        <v>90000001135</v>
      </c>
      <c r="F55" s="157" t="s">
        <v>106</v>
      </c>
      <c r="G55" s="174">
        <v>2034</v>
      </c>
    </row>
    <row r="56" spans="1:9" s="156" customFormat="1" ht="17.25" customHeight="1" x14ac:dyDescent="0.2">
      <c r="A56" s="151" t="s">
        <v>104</v>
      </c>
      <c r="B56" s="152" t="s">
        <v>105</v>
      </c>
      <c r="C56" s="153">
        <v>6</v>
      </c>
      <c r="D56" s="90" t="s">
        <v>154</v>
      </c>
      <c r="E56" s="153">
        <v>90000001136</v>
      </c>
      <c r="F56" s="157" t="s">
        <v>106</v>
      </c>
      <c r="G56" s="174">
        <v>1015</v>
      </c>
    </row>
    <row r="57" spans="1:9" s="156" customFormat="1" ht="17.25" customHeight="1" x14ac:dyDescent="0.2">
      <c r="A57" s="151" t="s">
        <v>104</v>
      </c>
      <c r="B57" s="152" t="s">
        <v>105</v>
      </c>
      <c r="C57" s="153">
        <v>6</v>
      </c>
      <c r="D57" s="90" t="s">
        <v>155</v>
      </c>
      <c r="E57" s="153">
        <v>90000001137</v>
      </c>
      <c r="F57" s="157" t="s">
        <v>106</v>
      </c>
      <c r="G57" s="174">
        <v>293</v>
      </c>
    </row>
    <row r="58" spans="1:9" s="156" customFormat="1" ht="17.25" customHeight="1" x14ac:dyDescent="0.2">
      <c r="A58" s="151" t="s">
        <v>104</v>
      </c>
      <c r="B58" s="152" t="s">
        <v>105</v>
      </c>
      <c r="C58" s="153">
        <v>6</v>
      </c>
      <c r="D58" s="90" t="s">
        <v>156</v>
      </c>
      <c r="E58" s="153">
        <v>90000001138</v>
      </c>
      <c r="F58" s="157" t="s">
        <v>106</v>
      </c>
      <c r="G58" s="174">
        <v>587</v>
      </c>
    </row>
    <row r="59" spans="1:9" s="156" customFormat="1" ht="17.25" customHeight="1" x14ac:dyDescent="0.2">
      <c r="A59" s="151" t="s">
        <v>104</v>
      </c>
      <c r="B59" s="152" t="s">
        <v>105</v>
      </c>
      <c r="C59" s="153">
        <v>6</v>
      </c>
      <c r="D59" s="90" t="s">
        <v>356</v>
      </c>
      <c r="E59" s="153">
        <v>90000001140</v>
      </c>
      <c r="F59" s="157" t="s">
        <v>106</v>
      </c>
      <c r="G59" s="174">
        <v>1711</v>
      </c>
    </row>
    <row r="60" spans="1:9" s="156" customFormat="1" ht="17.25" customHeight="1" x14ac:dyDescent="0.2">
      <c r="A60" s="151" t="s">
        <v>104</v>
      </c>
      <c r="B60" s="152" t="s">
        <v>105</v>
      </c>
      <c r="C60" s="153">
        <v>6</v>
      </c>
      <c r="D60" s="90" t="s">
        <v>157</v>
      </c>
      <c r="E60" s="153">
        <v>90000001153</v>
      </c>
      <c r="F60" s="157" t="s">
        <v>106</v>
      </c>
      <c r="G60" s="174">
        <v>1228</v>
      </c>
    </row>
    <row r="61" spans="1:9" s="180" customFormat="1" ht="30.75" customHeight="1" x14ac:dyDescent="0.2">
      <c r="A61" s="175" t="s">
        <v>104</v>
      </c>
      <c r="B61" s="176" t="s">
        <v>105</v>
      </c>
      <c r="C61" s="177">
        <v>6</v>
      </c>
      <c r="D61" s="127" t="s">
        <v>158</v>
      </c>
      <c r="E61" s="177">
        <v>90000001154</v>
      </c>
      <c r="F61" s="178" t="s">
        <v>106</v>
      </c>
      <c r="G61" s="179">
        <v>262</v>
      </c>
    </row>
    <row r="62" spans="1:9" s="156" customFormat="1" ht="17.25" customHeight="1" x14ac:dyDescent="0.2">
      <c r="A62" s="151" t="s">
        <v>104</v>
      </c>
      <c r="B62" s="152" t="s">
        <v>105</v>
      </c>
      <c r="C62" s="153">
        <v>6</v>
      </c>
      <c r="D62" s="90" t="s">
        <v>159</v>
      </c>
      <c r="E62" s="153">
        <v>90000001163</v>
      </c>
      <c r="F62" s="157" t="s">
        <v>106</v>
      </c>
      <c r="G62" s="174">
        <v>61</v>
      </c>
    </row>
    <row r="63" spans="1:9" s="156" customFormat="1" ht="17.25" customHeight="1" thickBot="1" x14ac:dyDescent="0.25">
      <c r="A63" s="181" t="s">
        <v>104</v>
      </c>
      <c r="B63" s="182" t="s">
        <v>105</v>
      </c>
      <c r="C63" s="183">
        <v>6</v>
      </c>
      <c r="D63" s="95" t="s">
        <v>308</v>
      </c>
      <c r="E63" s="183">
        <v>90000001174</v>
      </c>
      <c r="F63" s="184" t="s">
        <v>106</v>
      </c>
      <c r="G63" s="185">
        <v>1751</v>
      </c>
      <c r="H63" s="186"/>
    </row>
    <row r="64" spans="1:9" ht="17.25" customHeight="1" thickTop="1" x14ac:dyDescent="0.2">
      <c r="A64" s="208"/>
      <c r="B64" s="208"/>
      <c r="C64" s="209"/>
      <c r="D64" s="90"/>
      <c r="E64" s="209"/>
      <c r="F64" s="156"/>
      <c r="G64" s="191"/>
    </row>
    <row r="65" spans="1:29" ht="17.25" customHeight="1" thickBot="1" x14ac:dyDescent="0.25">
      <c r="D65" s="101"/>
      <c r="G65" s="98" t="s">
        <v>2</v>
      </c>
    </row>
    <row r="66" spans="1:29" s="245" customFormat="1" ht="36.950000000000003" customHeight="1" thickTop="1" thickBot="1" x14ac:dyDescent="0.25">
      <c r="A66" s="227" t="s">
        <v>3</v>
      </c>
      <c r="B66" s="228" t="s">
        <v>4</v>
      </c>
      <c r="C66" s="229" t="s">
        <v>5</v>
      </c>
      <c r="D66" s="229"/>
      <c r="E66" s="229" t="s">
        <v>103</v>
      </c>
      <c r="F66" s="230" t="s">
        <v>6</v>
      </c>
      <c r="G66" s="231" t="s">
        <v>405</v>
      </c>
      <c r="H66" s="24"/>
      <c r="I66" s="24"/>
      <c r="J66" s="24"/>
      <c r="K66" s="24"/>
      <c r="L66" s="24"/>
      <c r="M66" s="24"/>
      <c r="N66" s="24"/>
      <c r="O66" s="24"/>
      <c r="P66" s="24"/>
      <c r="Q66" s="24"/>
      <c r="R66" s="24"/>
      <c r="S66" s="24"/>
      <c r="T66" s="24"/>
      <c r="U66" s="24"/>
      <c r="V66" s="24"/>
      <c r="W66" s="24"/>
      <c r="X66" s="24"/>
      <c r="Y66" s="24"/>
      <c r="Z66" s="24"/>
      <c r="AA66" s="24"/>
      <c r="AB66" s="24"/>
      <c r="AC66" s="24"/>
    </row>
    <row r="67" spans="1:29" s="156" customFormat="1" ht="18.95" customHeight="1" thickTop="1" x14ac:dyDescent="0.2">
      <c r="A67" s="151" t="s">
        <v>104</v>
      </c>
      <c r="B67" s="152" t="s">
        <v>105</v>
      </c>
      <c r="C67" s="153">
        <v>6</v>
      </c>
      <c r="D67" s="90" t="s">
        <v>160</v>
      </c>
      <c r="E67" s="153">
        <v>90000001222</v>
      </c>
      <c r="F67" s="157" t="s">
        <v>106</v>
      </c>
      <c r="G67" s="174">
        <v>72</v>
      </c>
    </row>
    <row r="68" spans="1:29" s="156" customFormat="1" ht="17.25" customHeight="1" x14ac:dyDescent="0.2">
      <c r="A68" s="151" t="s">
        <v>104</v>
      </c>
      <c r="B68" s="152" t="s">
        <v>105</v>
      </c>
      <c r="C68" s="153">
        <v>6</v>
      </c>
      <c r="D68" s="91" t="s">
        <v>230</v>
      </c>
      <c r="E68" s="153">
        <v>90000001223</v>
      </c>
      <c r="F68" s="157" t="s">
        <v>106</v>
      </c>
      <c r="G68" s="174">
        <v>790</v>
      </c>
    </row>
    <row r="69" spans="1:29" s="156" customFormat="1" ht="17.25" customHeight="1" x14ac:dyDescent="0.2">
      <c r="A69" s="151" t="s">
        <v>104</v>
      </c>
      <c r="B69" s="152" t="s">
        <v>105</v>
      </c>
      <c r="C69" s="153">
        <v>6</v>
      </c>
      <c r="D69" s="90" t="s">
        <v>161</v>
      </c>
      <c r="E69" s="153">
        <v>90000001311</v>
      </c>
      <c r="F69" s="157" t="s">
        <v>106</v>
      </c>
      <c r="G69" s="174">
        <v>67</v>
      </c>
    </row>
    <row r="70" spans="1:29" s="156" customFormat="1" ht="17.25" customHeight="1" x14ac:dyDescent="0.2">
      <c r="A70" s="151" t="s">
        <v>104</v>
      </c>
      <c r="B70" s="152" t="s">
        <v>105</v>
      </c>
      <c r="C70" s="153">
        <v>6</v>
      </c>
      <c r="D70" s="90" t="s">
        <v>162</v>
      </c>
      <c r="E70" s="153">
        <v>90000001312</v>
      </c>
      <c r="F70" s="157" t="s">
        <v>106</v>
      </c>
      <c r="G70" s="174">
        <v>25</v>
      </c>
    </row>
    <row r="71" spans="1:29" s="156" customFormat="1" ht="17.25" customHeight="1" x14ac:dyDescent="0.2">
      <c r="A71" s="151" t="s">
        <v>104</v>
      </c>
      <c r="B71" s="152" t="s">
        <v>105</v>
      </c>
      <c r="C71" s="153">
        <v>6</v>
      </c>
      <c r="D71" s="90" t="s">
        <v>163</v>
      </c>
      <c r="E71" s="153">
        <v>90000001313</v>
      </c>
      <c r="F71" s="157" t="s">
        <v>106</v>
      </c>
      <c r="G71" s="174">
        <v>46</v>
      </c>
    </row>
    <row r="72" spans="1:29" s="156" customFormat="1" ht="16.5" customHeight="1" x14ac:dyDescent="0.2">
      <c r="A72" s="151" t="s">
        <v>104</v>
      </c>
      <c r="B72" s="152" t="s">
        <v>105</v>
      </c>
      <c r="C72" s="153">
        <v>6</v>
      </c>
      <c r="D72" s="91" t="s">
        <v>164</v>
      </c>
      <c r="E72" s="153">
        <v>90000001354</v>
      </c>
      <c r="F72" s="157" t="s">
        <v>106</v>
      </c>
      <c r="G72" s="174">
        <v>6</v>
      </c>
      <c r="H72" s="186"/>
      <c r="I72" s="186"/>
    </row>
    <row r="73" spans="1:29" s="156" customFormat="1" ht="17.25" customHeight="1" x14ac:dyDescent="0.2">
      <c r="A73" s="151" t="s">
        <v>104</v>
      </c>
      <c r="B73" s="152" t="s">
        <v>105</v>
      </c>
      <c r="C73" s="153">
        <v>6</v>
      </c>
      <c r="D73" s="90" t="s">
        <v>165</v>
      </c>
      <c r="E73" s="153">
        <v>90000001016</v>
      </c>
      <c r="F73" s="157" t="s">
        <v>106</v>
      </c>
      <c r="G73" s="174">
        <v>282</v>
      </c>
      <c r="H73" s="506">
        <v>353</v>
      </c>
      <c r="I73" s="156">
        <f>0.8*H73</f>
        <v>282.40000000000003</v>
      </c>
    </row>
    <row r="74" spans="1:29" s="156" customFormat="1" ht="17.25" customHeight="1" x14ac:dyDescent="0.2">
      <c r="A74" s="151" t="s">
        <v>104</v>
      </c>
      <c r="B74" s="152" t="s">
        <v>105</v>
      </c>
      <c r="C74" s="153">
        <v>6</v>
      </c>
      <c r="D74" s="90" t="s">
        <v>407</v>
      </c>
      <c r="E74" s="153">
        <v>90000001017</v>
      </c>
      <c r="F74" s="157" t="s">
        <v>106</v>
      </c>
      <c r="G74" s="174">
        <v>659</v>
      </c>
      <c r="H74" s="506">
        <v>824</v>
      </c>
      <c r="I74" s="156">
        <f t="shared" ref="I74:I85" si="0">0.8*H74</f>
        <v>659.2</v>
      </c>
    </row>
    <row r="75" spans="1:29" s="156" customFormat="1" ht="17.25" customHeight="1" x14ac:dyDescent="0.2">
      <c r="A75" s="151" t="s">
        <v>104</v>
      </c>
      <c r="B75" s="152" t="s">
        <v>105</v>
      </c>
      <c r="C75" s="153">
        <v>6</v>
      </c>
      <c r="D75" s="90" t="s">
        <v>166</v>
      </c>
      <c r="E75" s="153">
        <v>90000001106</v>
      </c>
      <c r="F75" s="157" t="s">
        <v>106</v>
      </c>
      <c r="G75" s="174">
        <v>497</v>
      </c>
      <c r="H75" s="506">
        <v>621</v>
      </c>
      <c r="I75" s="156">
        <f t="shared" si="0"/>
        <v>496.8</v>
      </c>
    </row>
    <row r="76" spans="1:29" s="156" customFormat="1" ht="17.25" customHeight="1" x14ac:dyDescent="0.2">
      <c r="A76" s="151" t="s">
        <v>104</v>
      </c>
      <c r="B76" s="152" t="s">
        <v>105</v>
      </c>
      <c r="C76" s="153">
        <v>6</v>
      </c>
      <c r="D76" s="90" t="s">
        <v>250</v>
      </c>
      <c r="E76" s="153">
        <v>90000001125</v>
      </c>
      <c r="F76" s="157" t="s">
        <v>106</v>
      </c>
      <c r="G76" s="174">
        <v>464</v>
      </c>
      <c r="H76" s="506">
        <v>580</v>
      </c>
      <c r="I76" s="156">
        <f t="shared" si="0"/>
        <v>464</v>
      </c>
    </row>
    <row r="77" spans="1:29" s="156" customFormat="1" ht="17.25" customHeight="1" x14ac:dyDescent="0.2">
      <c r="A77" s="151" t="s">
        <v>104</v>
      </c>
      <c r="B77" s="152" t="s">
        <v>105</v>
      </c>
      <c r="C77" s="153">
        <v>6</v>
      </c>
      <c r="D77" s="90" t="s">
        <v>167</v>
      </c>
      <c r="E77" s="153">
        <v>90000001126</v>
      </c>
      <c r="F77" s="157" t="s">
        <v>106</v>
      </c>
      <c r="G77" s="174">
        <v>248</v>
      </c>
      <c r="H77" s="506">
        <v>310</v>
      </c>
      <c r="I77" s="156">
        <f t="shared" si="0"/>
        <v>248</v>
      </c>
    </row>
    <row r="78" spans="1:29" s="156" customFormat="1" ht="16.5" customHeight="1" x14ac:dyDescent="0.2">
      <c r="A78" s="151" t="s">
        <v>104</v>
      </c>
      <c r="B78" s="152" t="s">
        <v>105</v>
      </c>
      <c r="C78" s="153">
        <v>6</v>
      </c>
      <c r="D78" s="90" t="s">
        <v>309</v>
      </c>
      <c r="E78" s="153">
        <v>90000001127</v>
      </c>
      <c r="F78" s="157" t="s">
        <v>106</v>
      </c>
      <c r="G78" s="174">
        <v>1298</v>
      </c>
      <c r="H78" s="506">
        <v>1623</v>
      </c>
      <c r="I78" s="156">
        <f t="shared" si="0"/>
        <v>1298.4000000000001</v>
      </c>
    </row>
    <row r="79" spans="1:29" s="156" customFormat="1" ht="17.25" customHeight="1" x14ac:dyDescent="0.2">
      <c r="A79" s="151" t="s">
        <v>104</v>
      </c>
      <c r="B79" s="152" t="s">
        <v>105</v>
      </c>
      <c r="C79" s="153">
        <v>6</v>
      </c>
      <c r="D79" s="90" t="s">
        <v>168</v>
      </c>
      <c r="E79" s="153">
        <v>90000001151</v>
      </c>
      <c r="F79" s="157" t="s">
        <v>106</v>
      </c>
      <c r="G79" s="174">
        <v>50</v>
      </c>
      <c r="H79" s="506">
        <v>63</v>
      </c>
      <c r="I79" s="156">
        <f t="shared" si="0"/>
        <v>50.400000000000006</v>
      </c>
    </row>
    <row r="80" spans="1:29" s="156" customFormat="1" ht="17.25" customHeight="1" x14ac:dyDescent="0.2">
      <c r="A80" s="151" t="s">
        <v>104</v>
      </c>
      <c r="B80" s="152" t="s">
        <v>105</v>
      </c>
      <c r="C80" s="153">
        <v>6</v>
      </c>
      <c r="D80" s="90" t="s">
        <v>169</v>
      </c>
      <c r="E80" s="153">
        <v>90000001161</v>
      </c>
      <c r="F80" s="157" t="s">
        <v>106</v>
      </c>
      <c r="G80" s="174">
        <v>36</v>
      </c>
      <c r="H80" s="506">
        <v>45</v>
      </c>
      <c r="I80" s="156">
        <f t="shared" si="0"/>
        <v>36</v>
      </c>
    </row>
    <row r="81" spans="1:9" s="156" customFormat="1" ht="17.25" customHeight="1" x14ac:dyDescent="0.2">
      <c r="A81" s="151" t="s">
        <v>104</v>
      </c>
      <c r="B81" s="152" t="s">
        <v>105</v>
      </c>
      <c r="C81" s="153">
        <v>6</v>
      </c>
      <c r="D81" s="91" t="s">
        <v>408</v>
      </c>
      <c r="E81" s="153">
        <v>90000001212</v>
      </c>
      <c r="F81" s="157" t="s">
        <v>106</v>
      </c>
      <c r="G81" s="174">
        <v>188</v>
      </c>
      <c r="H81" s="506">
        <v>235</v>
      </c>
      <c r="I81" s="156">
        <f t="shared" si="0"/>
        <v>188</v>
      </c>
    </row>
    <row r="82" spans="1:9" s="156" customFormat="1" ht="17.25" customHeight="1" x14ac:dyDescent="0.2">
      <c r="A82" s="151" t="s">
        <v>104</v>
      </c>
      <c r="B82" s="152" t="s">
        <v>105</v>
      </c>
      <c r="C82" s="153">
        <v>6</v>
      </c>
      <c r="D82" s="90" t="s">
        <v>170</v>
      </c>
      <c r="E82" s="153">
        <v>90000001305</v>
      </c>
      <c r="F82" s="157" t="s">
        <v>106</v>
      </c>
      <c r="G82" s="174">
        <v>4</v>
      </c>
      <c r="H82" s="506">
        <v>5</v>
      </c>
      <c r="I82" s="156">
        <f t="shared" si="0"/>
        <v>4</v>
      </c>
    </row>
    <row r="83" spans="1:9" s="156" customFormat="1" ht="17.25" customHeight="1" x14ac:dyDescent="0.2">
      <c r="A83" s="151" t="s">
        <v>104</v>
      </c>
      <c r="B83" s="152" t="s">
        <v>105</v>
      </c>
      <c r="C83" s="153">
        <v>6</v>
      </c>
      <c r="D83" s="90" t="s">
        <v>171</v>
      </c>
      <c r="E83" s="153">
        <v>90000001401</v>
      </c>
      <c r="F83" s="157" t="s">
        <v>106</v>
      </c>
      <c r="G83" s="174">
        <v>169</v>
      </c>
      <c r="H83" s="506">
        <v>211</v>
      </c>
      <c r="I83" s="156">
        <f t="shared" si="0"/>
        <v>168.8</v>
      </c>
    </row>
    <row r="84" spans="1:9" s="156" customFormat="1" ht="17.25" customHeight="1" x14ac:dyDescent="0.2">
      <c r="A84" s="151" t="s">
        <v>104</v>
      </c>
      <c r="B84" s="152" t="s">
        <v>105</v>
      </c>
      <c r="C84" s="153">
        <v>6</v>
      </c>
      <c r="D84" s="96" t="s">
        <v>172</v>
      </c>
      <c r="E84" s="153">
        <v>90000001402</v>
      </c>
      <c r="F84" s="157" t="s">
        <v>106</v>
      </c>
      <c r="G84" s="174">
        <v>23</v>
      </c>
      <c r="H84" s="506">
        <v>29</v>
      </c>
      <c r="I84" s="156">
        <f t="shared" si="0"/>
        <v>23.200000000000003</v>
      </c>
    </row>
    <row r="85" spans="1:9" s="180" customFormat="1" ht="27" customHeight="1" x14ac:dyDescent="0.2">
      <c r="A85" s="175" t="s">
        <v>104</v>
      </c>
      <c r="B85" s="176" t="s">
        <v>105</v>
      </c>
      <c r="C85" s="177">
        <v>6</v>
      </c>
      <c r="D85" s="127" t="s">
        <v>313</v>
      </c>
      <c r="E85" s="177">
        <v>90000001465</v>
      </c>
      <c r="F85" s="178" t="s">
        <v>106</v>
      </c>
      <c r="G85" s="179">
        <v>324</v>
      </c>
      <c r="H85" s="507">
        <v>405</v>
      </c>
      <c r="I85" s="156">
        <f t="shared" si="0"/>
        <v>324</v>
      </c>
    </row>
    <row r="86" spans="1:9" s="156" customFormat="1" ht="15" customHeight="1" x14ac:dyDescent="0.2">
      <c r="A86" s="151" t="s">
        <v>104</v>
      </c>
      <c r="B86" s="152" t="s">
        <v>105</v>
      </c>
      <c r="C86" s="153">
        <v>6</v>
      </c>
      <c r="D86" s="90" t="s">
        <v>173</v>
      </c>
      <c r="E86" s="153">
        <v>90000001036</v>
      </c>
      <c r="F86" s="157" t="s">
        <v>106</v>
      </c>
      <c r="G86" s="174">
        <v>469</v>
      </c>
    </row>
    <row r="87" spans="1:9" s="156" customFormat="1" ht="16.5" customHeight="1" x14ac:dyDescent="0.2">
      <c r="A87" s="151" t="s">
        <v>104</v>
      </c>
      <c r="B87" s="152" t="s">
        <v>105</v>
      </c>
      <c r="C87" s="153">
        <v>6</v>
      </c>
      <c r="D87" s="90" t="s">
        <v>357</v>
      </c>
      <c r="E87" s="153">
        <v>90000001037</v>
      </c>
      <c r="F87" s="157" t="s">
        <v>106</v>
      </c>
      <c r="G87" s="174">
        <v>15</v>
      </c>
    </row>
    <row r="88" spans="1:9" s="156" customFormat="1" ht="17.25" customHeight="1" x14ac:dyDescent="0.2">
      <c r="A88" s="151" t="s">
        <v>104</v>
      </c>
      <c r="B88" s="152" t="s">
        <v>105</v>
      </c>
      <c r="C88" s="153">
        <v>6</v>
      </c>
      <c r="D88" s="90" t="s">
        <v>409</v>
      </c>
      <c r="E88" s="153">
        <v>90000001038</v>
      </c>
      <c r="F88" s="157" t="s">
        <v>106</v>
      </c>
      <c r="G88" s="174">
        <v>258</v>
      </c>
    </row>
    <row r="89" spans="1:9" s="156" customFormat="1" ht="17.25" customHeight="1" x14ac:dyDescent="0.2">
      <c r="A89" s="151" t="s">
        <v>104</v>
      </c>
      <c r="B89" s="152" t="s">
        <v>105</v>
      </c>
      <c r="C89" s="153">
        <v>6</v>
      </c>
      <c r="D89" s="90" t="s">
        <v>174</v>
      </c>
      <c r="E89" s="153">
        <v>90000001108</v>
      </c>
      <c r="F89" s="157" t="s">
        <v>106</v>
      </c>
      <c r="G89" s="174">
        <v>317</v>
      </c>
    </row>
    <row r="90" spans="1:9" s="156" customFormat="1" ht="17.25" customHeight="1" x14ac:dyDescent="0.2">
      <c r="A90" s="151" t="s">
        <v>104</v>
      </c>
      <c r="B90" s="152" t="s">
        <v>105</v>
      </c>
      <c r="C90" s="153">
        <v>6</v>
      </c>
      <c r="D90" s="90" t="s">
        <v>175</v>
      </c>
      <c r="E90" s="153">
        <v>90000001109</v>
      </c>
      <c r="F90" s="157" t="s">
        <v>106</v>
      </c>
      <c r="G90" s="174">
        <v>662</v>
      </c>
    </row>
    <row r="91" spans="1:9" s="156" customFormat="1" ht="17.25" customHeight="1" x14ac:dyDescent="0.2">
      <c r="A91" s="151" t="s">
        <v>104</v>
      </c>
      <c r="B91" s="152" t="s">
        <v>105</v>
      </c>
      <c r="C91" s="153">
        <v>6</v>
      </c>
      <c r="D91" s="90" t="s">
        <v>176</v>
      </c>
      <c r="E91" s="153">
        <v>90000001110</v>
      </c>
      <c r="F91" s="157" t="s">
        <v>106</v>
      </c>
      <c r="G91" s="174">
        <v>621</v>
      </c>
    </row>
    <row r="92" spans="1:9" s="156" customFormat="1" ht="18.95" customHeight="1" x14ac:dyDescent="0.2">
      <c r="A92" s="151" t="s">
        <v>104</v>
      </c>
      <c r="B92" s="152" t="s">
        <v>105</v>
      </c>
      <c r="C92" s="153">
        <v>6</v>
      </c>
      <c r="D92" s="91" t="s">
        <v>177</v>
      </c>
      <c r="E92" s="153">
        <v>90000001128</v>
      </c>
      <c r="F92" s="157" t="s">
        <v>106</v>
      </c>
      <c r="G92" s="174">
        <v>1270</v>
      </c>
    </row>
    <row r="93" spans="1:9" s="156" customFormat="1" ht="17.25" customHeight="1" x14ac:dyDescent="0.2">
      <c r="A93" s="151" t="s">
        <v>104</v>
      </c>
      <c r="B93" s="152" t="s">
        <v>105</v>
      </c>
      <c r="C93" s="153">
        <v>6</v>
      </c>
      <c r="D93" s="91" t="s">
        <v>178</v>
      </c>
      <c r="E93" s="153">
        <v>90000001129</v>
      </c>
      <c r="F93" s="157" t="s">
        <v>106</v>
      </c>
      <c r="G93" s="174">
        <v>134</v>
      </c>
    </row>
    <row r="94" spans="1:9" s="156" customFormat="1" ht="17.25" customHeight="1" x14ac:dyDescent="0.2">
      <c r="A94" s="151" t="s">
        <v>104</v>
      </c>
      <c r="B94" s="152" t="s">
        <v>105</v>
      </c>
      <c r="C94" s="153">
        <v>6</v>
      </c>
      <c r="D94" s="90" t="s">
        <v>179</v>
      </c>
      <c r="E94" s="153">
        <v>90000001130</v>
      </c>
      <c r="F94" s="157" t="s">
        <v>106</v>
      </c>
      <c r="G94" s="174">
        <v>628</v>
      </c>
    </row>
    <row r="95" spans="1:9" s="156" customFormat="1" ht="17.25" customHeight="1" x14ac:dyDescent="0.2">
      <c r="A95" s="151" t="s">
        <v>104</v>
      </c>
      <c r="B95" s="152" t="s">
        <v>105</v>
      </c>
      <c r="C95" s="153">
        <v>6</v>
      </c>
      <c r="D95" s="90" t="s">
        <v>180</v>
      </c>
      <c r="E95" s="153">
        <v>90000001131</v>
      </c>
      <c r="F95" s="157" t="s">
        <v>106</v>
      </c>
      <c r="G95" s="174">
        <v>742</v>
      </c>
    </row>
    <row r="96" spans="1:9" s="156" customFormat="1" ht="17.25" customHeight="1" x14ac:dyDescent="0.2">
      <c r="A96" s="151" t="s">
        <v>104</v>
      </c>
      <c r="B96" s="152" t="s">
        <v>105</v>
      </c>
      <c r="C96" s="153">
        <v>6</v>
      </c>
      <c r="D96" s="90" t="s">
        <v>181</v>
      </c>
      <c r="E96" s="153">
        <v>90000001132</v>
      </c>
      <c r="F96" s="157" t="s">
        <v>106</v>
      </c>
      <c r="G96" s="174">
        <v>566</v>
      </c>
    </row>
    <row r="97" spans="1:9" s="180" customFormat="1" ht="28.5" customHeight="1" x14ac:dyDescent="0.2">
      <c r="A97" s="175" t="s">
        <v>104</v>
      </c>
      <c r="B97" s="176" t="s">
        <v>105</v>
      </c>
      <c r="C97" s="177">
        <v>6</v>
      </c>
      <c r="D97" s="126" t="s">
        <v>182</v>
      </c>
      <c r="E97" s="177">
        <v>90000001133</v>
      </c>
      <c r="F97" s="178" t="s">
        <v>106</v>
      </c>
      <c r="G97" s="179">
        <v>398</v>
      </c>
    </row>
    <row r="98" spans="1:9" s="156" customFormat="1" ht="17.25" customHeight="1" x14ac:dyDescent="0.2">
      <c r="A98" s="151" t="s">
        <v>104</v>
      </c>
      <c r="B98" s="152" t="s">
        <v>105</v>
      </c>
      <c r="C98" s="153">
        <v>6</v>
      </c>
      <c r="D98" s="90" t="s">
        <v>183</v>
      </c>
      <c r="E98" s="153">
        <v>90000001134</v>
      </c>
      <c r="F98" s="157" t="s">
        <v>106</v>
      </c>
      <c r="G98" s="174">
        <v>821</v>
      </c>
    </row>
    <row r="99" spans="1:9" s="180" customFormat="1" ht="24" customHeight="1" x14ac:dyDescent="0.2">
      <c r="A99" s="175" t="s">
        <v>104</v>
      </c>
      <c r="B99" s="176" t="s">
        <v>105</v>
      </c>
      <c r="C99" s="177">
        <v>6</v>
      </c>
      <c r="D99" s="127" t="s">
        <v>184</v>
      </c>
      <c r="E99" s="177">
        <v>90000001152</v>
      </c>
      <c r="F99" s="178" t="s">
        <v>106</v>
      </c>
      <c r="G99" s="179">
        <v>416</v>
      </c>
    </row>
    <row r="100" spans="1:9" s="156" customFormat="1" ht="17.25" customHeight="1" x14ac:dyDescent="0.2">
      <c r="A100" s="151" t="s">
        <v>104</v>
      </c>
      <c r="B100" s="152" t="s">
        <v>105</v>
      </c>
      <c r="C100" s="153">
        <v>6</v>
      </c>
      <c r="D100" s="91" t="s">
        <v>185</v>
      </c>
      <c r="E100" s="153">
        <v>90000001162</v>
      </c>
      <c r="F100" s="157" t="s">
        <v>106</v>
      </c>
      <c r="G100" s="174">
        <v>106</v>
      </c>
    </row>
    <row r="101" spans="1:9" s="180" customFormat="1" ht="23.25" customHeight="1" x14ac:dyDescent="0.2">
      <c r="A101" s="175" t="s">
        <v>104</v>
      </c>
      <c r="B101" s="176" t="s">
        <v>105</v>
      </c>
      <c r="C101" s="177">
        <v>6</v>
      </c>
      <c r="D101" s="127" t="s">
        <v>186</v>
      </c>
      <c r="E101" s="177">
        <v>90000001171</v>
      </c>
      <c r="F101" s="178" t="s">
        <v>106</v>
      </c>
      <c r="G101" s="179">
        <v>398</v>
      </c>
    </row>
    <row r="102" spans="1:9" s="156" customFormat="1" ht="17.25" customHeight="1" x14ac:dyDescent="0.2">
      <c r="A102" s="151" t="s">
        <v>104</v>
      </c>
      <c r="B102" s="152" t="s">
        <v>105</v>
      </c>
      <c r="C102" s="153">
        <v>6</v>
      </c>
      <c r="D102" s="90" t="s">
        <v>187</v>
      </c>
      <c r="E102" s="153">
        <v>90000001173</v>
      </c>
      <c r="F102" s="157" t="s">
        <v>106</v>
      </c>
      <c r="G102" s="174">
        <v>3465</v>
      </c>
    </row>
    <row r="103" spans="1:9" ht="17.25" customHeight="1" x14ac:dyDescent="0.2">
      <c r="A103" s="151" t="s">
        <v>104</v>
      </c>
      <c r="B103" s="152" t="s">
        <v>105</v>
      </c>
      <c r="C103" s="153">
        <v>6</v>
      </c>
      <c r="D103" s="90" t="s">
        <v>188</v>
      </c>
      <c r="E103" s="153">
        <v>90000001216</v>
      </c>
      <c r="F103" s="157" t="s">
        <v>106</v>
      </c>
      <c r="G103" s="174">
        <v>165</v>
      </c>
    </row>
    <row r="104" spans="1:9" ht="17.25" customHeight="1" x14ac:dyDescent="0.2">
      <c r="A104" s="151" t="s">
        <v>104</v>
      </c>
      <c r="B104" s="152" t="s">
        <v>105</v>
      </c>
      <c r="C104" s="153">
        <v>6</v>
      </c>
      <c r="D104" s="90" t="s">
        <v>189</v>
      </c>
      <c r="E104" s="153">
        <v>90000001218</v>
      </c>
      <c r="F104" s="157" t="s">
        <v>106</v>
      </c>
      <c r="G104" s="174">
        <v>274</v>
      </c>
    </row>
    <row r="105" spans="1:9" ht="17.25" customHeight="1" x14ac:dyDescent="0.2">
      <c r="A105" s="151" t="s">
        <v>104</v>
      </c>
      <c r="B105" s="152" t="s">
        <v>105</v>
      </c>
      <c r="C105" s="153">
        <v>6</v>
      </c>
      <c r="D105" s="90" t="s">
        <v>190</v>
      </c>
      <c r="E105" s="153">
        <v>90000001307</v>
      </c>
      <c r="F105" s="157" t="s">
        <v>106</v>
      </c>
      <c r="G105" s="174">
        <v>6</v>
      </c>
    </row>
    <row r="106" spans="1:9" ht="17.25" customHeight="1" x14ac:dyDescent="0.2">
      <c r="A106" s="151" t="s">
        <v>104</v>
      </c>
      <c r="B106" s="152" t="s">
        <v>105</v>
      </c>
      <c r="C106" s="153">
        <v>6</v>
      </c>
      <c r="D106" s="90" t="s">
        <v>191</v>
      </c>
      <c r="E106" s="153">
        <v>90000001309</v>
      </c>
      <c r="F106" s="157" t="s">
        <v>106</v>
      </c>
      <c r="G106" s="174">
        <v>130</v>
      </c>
    </row>
    <row r="107" spans="1:9" ht="17.25" customHeight="1" x14ac:dyDescent="0.2">
      <c r="A107" s="151" t="s">
        <v>104</v>
      </c>
      <c r="B107" s="152" t="s">
        <v>105</v>
      </c>
      <c r="C107" s="153">
        <v>6</v>
      </c>
      <c r="D107" s="91" t="s">
        <v>192</v>
      </c>
      <c r="E107" s="153">
        <v>90000001310</v>
      </c>
      <c r="F107" s="157" t="s">
        <v>106</v>
      </c>
      <c r="G107" s="174">
        <v>8</v>
      </c>
    </row>
    <row r="108" spans="1:9" s="156" customFormat="1" ht="14.25" x14ac:dyDescent="0.2">
      <c r="A108" s="151" t="s">
        <v>104</v>
      </c>
      <c r="B108" s="152" t="s">
        <v>105</v>
      </c>
      <c r="C108" s="153">
        <v>6</v>
      </c>
      <c r="D108" s="91" t="s">
        <v>193</v>
      </c>
      <c r="E108" s="153">
        <v>90000001353</v>
      </c>
      <c r="F108" s="157" t="s">
        <v>106</v>
      </c>
      <c r="G108" s="174">
        <v>44</v>
      </c>
    </row>
    <row r="109" spans="1:9" s="156" customFormat="1" ht="17.25" customHeight="1" x14ac:dyDescent="0.2">
      <c r="A109" s="151" t="s">
        <v>104</v>
      </c>
      <c r="B109" s="152" t="s">
        <v>105</v>
      </c>
      <c r="C109" s="153">
        <v>6</v>
      </c>
      <c r="D109" s="90" t="s">
        <v>194</v>
      </c>
      <c r="E109" s="153">
        <v>90000001403</v>
      </c>
      <c r="F109" s="157" t="s">
        <v>106</v>
      </c>
      <c r="G109" s="174">
        <v>70</v>
      </c>
    </row>
    <row r="110" spans="1:9" s="156" customFormat="1" ht="17.25" customHeight="1" x14ac:dyDescent="0.2">
      <c r="A110" s="151" t="s">
        <v>104</v>
      </c>
      <c r="B110" s="152" t="s">
        <v>105</v>
      </c>
      <c r="C110" s="153">
        <v>6</v>
      </c>
      <c r="D110" s="90" t="s">
        <v>195</v>
      </c>
      <c r="E110" s="153">
        <v>90000001404</v>
      </c>
      <c r="F110" s="157" t="s">
        <v>106</v>
      </c>
      <c r="G110" s="174">
        <v>158</v>
      </c>
    </row>
    <row r="111" spans="1:9" s="156" customFormat="1" ht="17.25" customHeight="1" x14ac:dyDescent="0.2">
      <c r="A111" s="151" t="s">
        <v>104</v>
      </c>
      <c r="B111" s="152" t="s">
        <v>105</v>
      </c>
      <c r="C111" s="153">
        <v>6</v>
      </c>
      <c r="D111" s="90" t="s">
        <v>196</v>
      </c>
      <c r="E111" s="153">
        <v>90000001405</v>
      </c>
      <c r="F111" s="157" t="s">
        <v>106</v>
      </c>
      <c r="G111" s="174">
        <v>10</v>
      </c>
      <c r="H111" s="186"/>
    </row>
    <row r="112" spans="1:9" s="180" customFormat="1" ht="25.5" customHeight="1" x14ac:dyDescent="0.2">
      <c r="A112" s="175" t="s">
        <v>104</v>
      </c>
      <c r="B112" s="176" t="s">
        <v>105</v>
      </c>
      <c r="C112" s="177">
        <v>6</v>
      </c>
      <c r="D112" s="127" t="s">
        <v>197</v>
      </c>
      <c r="E112" s="177">
        <v>90000001025</v>
      </c>
      <c r="F112" s="178" t="s">
        <v>106</v>
      </c>
      <c r="G112" s="179">
        <v>2</v>
      </c>
      <c r="H112" s="507">
        <v>3</v>
      </c>
      <c r="I112" s="180">
        <f>0.8*H112</f>
        <v>2.4000000000000004</v>
      </c>
    </row>
    <row r="113" spans="1:29" s="156" customFormat="1" ht="16.5" customHeight="1" x14ac:dyDescent="0.2">
      <c r="A113" s="151" t="s">
        <v>104</v>
      </c>
      <c r="B113" s="152" t="s">
        <v>105</v>
      </c>
      <c r="C113" s="153">
        <v>6</v>
      </c>
      <c r="D113" s="90" t="s">
        <v>198</v>
      </c>
      <c r="E113" s="153">
        <v>90000001043</v>
      </c>
      <c r="F113" s="157" t="s">
        <v>106</v>
      </c>
      <c r="G113" s="174">
        <v>228</v>
      </c>
      <c r="H113" s="506">
        <v>285</v>
      </c>
      <c r="I113" s="180">
        <f t="shared" ref="I113:I118" si="1">0.8*H113</f>
        <v>228</v>
      </c>
    </row>
    <row r="114" spans="1:29" s="156" customFormat="1" ht="16.5" customHeight="1" x14ac:dyDescent="0.2">
      <c r="A114" s="151" t="s">
        <v>104</v>
      </c>
      <c r="B114" s="152" t="s">
        <v>105</v>
      </c>
      <c r="C114" s="153">
        <v>6</v>
      </c>
      <c r="D114" s="90" t="s">
        <v>199</v>
      </c>
      <c r="E114" s="153">
        <v>90000001113</v>
      </c>
      <c r="F114" s="157" t="s">
        <v>106</v>
      </c>
      <c r="G114" s="174">
        <v>724</v>
      </c>
      <c r="H114" s="506">
        <v>905</v>
      </c>
      <c r="I114" s="180">
        <f t="shared" si="1"/>
        <v>724</v>
      </c>
    </row>
    <row r="115" spans="1:29" s="156" customFormat="1" ht="17.25" customHeight="1" x14ac:dyDescent="0.2">
      <c r="A115" s="151" t="s">
        <v>104</v>
      </c>
      <c r="B115" s="152" t="s">
        <v>105</v>
      </c>
      <c r="C115" s="153">
        <v>6</v>
      </c>
      <c r="D115" s="90" t="s">
        <v>200</v>
      </c>
      <c r="E115" s="153">
        <v>90000001142</v>
      </c>
      <c r="F115" s="157" t="s">
        <v>106</v>
      </c>
      <c r="G115" s="174">
        <v>1486</v>
      </c>
      <c r="H115" s="506">
        <v>1857</v>
      </c>
      <c r="I115" s="180">
        <f t="shared" si="1"/>
        <v>1485.6000000000001</v>
      </c>
    </row>
    <row r="116" spans="1:29" s="156" customFormat="1" ht="17.25" customHeight="1" x14ac:dyDescent="0.2">
      <c r="A116" s="151" t="s">
        <v>104</v>
      </c>
      <c r="B116" s="152" t="s">
        <v>105</v>
      </c>
      <c r="C116" s="153">
        <v>6</v>
      </c>
      <c r="D116" s="90" t="s">
        <v>410</v>
      </c>
      <c r="E116" s="153">
        <v>90000001175</v>
      </c>
      <c r="F116" s="157" t="s">
        <v>106</v>
      </c>
      <c r="G116" s="174">
        <v>377</v>
      </c>
      <c r="H116" s="506">
        <v>471</v>
      </c>
      <c r="I116" s="180">
        <f t="shared" si="1"/>
        <v>376.8</v>
      </c>
    </row>
    <row r="117" spans="1:29" s="156" customFormat="1" ht="17.25" customHeight="1" x14ac:dyDescent="0.2">
      <c r="A117" s="151" t="s">
        <v>104</v>
      </c>
      <c r="B117" s="152" t="s">
        <v>105</v>
      </c>
      <c r="C117" s="153">
        <v>6</v>
      </c>
      <c r="D117" s="90" t="s">
        <v>201</v>
      </c>
      <c r="E117" s="153">
        <v>90000001225</v>
      </c>
      <c r="F117" s="157" t="s">
        <v>106</v>
      </c>
      <c r="G117" s="174">
        <v>500</v>
      </c>
      <c r="H117" s="506">
        <v>625</v>
      </c>
      <c r="I117" s="180">
        <f t="shared" si="1"/>
        <v>500</v>
      </c>
    </row>
    <row r="118" spans="1:29" s="156" customFormat="1" ht="21" customHeight="1" thickBot="1" x14ac:dyDescent="0.25">
      <c r="A118" s="181" t="s">
        <v>104</v>
      </c>
      <c r="B118" s="182" t="s">
        <v>105</v>
      </c>
      <c r="C118" s="183">
        <v>6</v>
      </c>
      <c r="D118" s="95" t="s">
        <v>358</v>
      </c>
      <c r="E118" s="183">
        <v>90000001226</v>
      </c>
      <c r="F118" s="184" t="s">
        <v>106</v>
      </c>
      <c r="G118" s="185">
        <v>2422</v>
      </c>
      <c r="H118" s="506">
        <v>3028</v>
      </c>
      <c r="I118" s="180">
        <f t="shared" si="1"/>
        <v>2422.4</v>
      </c>
    </row>
    <row r="119" spans="1:29" s="156" customFormat="1" ht="17.25" customHeight="1" thickTop="1" x14ac:dyDescent="0.2">
      <c r="A119" s="208"/>
      <c r="B119" s="208"/>
      <c r="C119" s="209"/>
      <c r="D119" s="90"/>
      <c r="E119" s="209"/>
      <c r="G119" s="191"/>
    </row>
    <row r="120" spans="1:29" s="156" customFormat="1" ht="17.25" customHeight="1" x14ac:dyDescent="0.2">
      <c r="A120" s="208"/>
      <c r="B120" s="208"/>
      <c r="C120" s="209"/>
      <c r="D120" s="90"/>
      <c r="E120" s="209"/>
      <c r="G120" s="191"/>
    </row>
    <row r="121" spans="1:29" s="156" customFormat="1" ht="17.25" customHeight="1" x14ac:dyDescent="0.2">
      <c r="A121" s="208"/>
      <c r="B121" s="208"/>
      <c r="C121" s="209"/>
      <c r="D121" s="90"/>
      <c r="E121" s="209"/>
      <c r="G121" s="191"/>
    </row>
    <row r="122" spans="1:29" s="156" customFormat="1" ht="17.25" customHeight="1" x14ac:dyDescent="0.2">
      <c r="A122" s="208"/>
      <c r="B122" s="208"/>
      <c r="C122" s="209"/>
      <c r="D122" s="90"/>
      <c r="E122" s="209"/>
      <c r="G122" s="191"/>
    </row>
    <row r="123" spans="1:29" s="156" customFormat="1" ht="17.25" customHeight="1" x14ac:dyDescent="0.2">
      <c r="A123" s="208"/>
      <c r="B123" s="208"/>
      <c r="C123" s="209"/>
      <c r="D123" s="90"/>
      <c r="E123" s="209"/>
      <c r="G123" s="191"/>
    </row>
    <row r="124" spans="1:29" ht="21" customHeight="1" thickBot="1" x14ac:dyDescent="0.25">
      <c r="A124" s="102"/>
      <c r="B124" s="102"/>
      <c r="C124" s="103"/>
      <c r="D124" s="103"/>
      <c r="E124" s="103"/>
      <c r="G124" s="104" t="s">
        <v>2</v>
      </c>
      <c r="H124" s="508"/>
      <c r="I124" s="508"/>
    </row>
    <row r="125" spans="1:29" s="245" customFormat="1" ht="26.25" customHeight="1" thickTop="1" thickBot="1" x14ac:dyDescent="0.25">
      <c r="A125" s="227" t="s">
        <v>3</v>
      </c>
      <c r="B125" s="228" t="s">
        <v>4</v>
      </c>
      <c r="C125" s="229" t="s">
        <v>5</v>
      </c>
      <c r="D125" s="229"/>
      <c r="E125" s="229" t="s">
        <v>103</v>
      </c>
      <c r="F125" s="230" t="s">
        <v>6</v>
      </c>
      <c r="G125" s="509" t="s">
        <v>405</v>
      </c>
      <c r="H125" s="508"/>
      <c r="I125" s="508"/>
      <c r="J125" s="24"/>
      <c r="K125" s="24"/>
      <c r="L125" s="24"/>
      <c r="M125" s="24"/>
      <c r="N125" s="24"/>
      <c r="O125" s="24"/>
      <c r="P125" s="24"/>
      <c r="Q125" s="24"/>
      <c r="R125" s="24"/>
      <c r="S125" s="24"/>
      <c r="T125" s="24"/>
      <c r="U125" s="24"/>
      <c r="V125" s="24"/>
      <c r="W125" s="24"/>
      <c r="X125" s="24"/>
      <c r="Y125" s="24"/>
      <c r="Z125" s="24"/>
      <c r="AA125" s="24"/>
      <c r="AB125" s="24"/>
      <c r="AC125" s="24"/>
    </row>
    <row r="126" spans="1:29" s="156" customFormat="1" ht="27" customHeight="1" thickTop="1" x14ac:dyDescent="0.2">
      <c r="A126" s="151" t="s">
        <v>104</v>
      </c>
      <c r="B126" s="152" t="s">
        <v>105</v>
      </c>
      <c r="C126" s="153">
        <v>6</v>
      </c>
      <c r="D126" s="90" t="s">
        <v>202</v>
      </c>
      <c r="E126" s="153">
        <v>90000001314</v>
      </c>
      <c r="F126" s="157" t="s">
        <v>106</v>
      </c>
      <c r="G126" s="174">
        <v>17</v>
      </c>
      <c r="H126" s="506">
        <v>21</v>
      </c>
      <c r="I126" s="180">
        <f t="shared" ref="I126:I128" si="2">0.8*H126</f>
        <v>16.8</v>
      </c>
    </row>
    <row r="127" spans="1:29" s="156" customFormat="1" ht="17.25" customHeight="1" x14ac:dyDescent="0.2">
      <c r="A127" s="151" t="s">
        <v>104</v>
      </c>
      <c r="B127" s="152" t="s">
        <v>105</v>
      </c>
      <c r="C127" s="153">
        <v>6</v>
      </c>
      <c r="D127" s="90" t="s">
        <v>203</v>
      </c>
      <c r="E127" s="153">
        <v>90000001315</v>
      </c>
      <c r="F127" s="157" t="s">
        <v>106</v>
      </c>
      <c r="G127" s="174">
        <v>18</v>
      </c>
      <c r="H127" s="506">
        <v>22</v>
      </c>
      <c r="I127" s="180">
        <f t="shared" si="2"/>
        <v>17.600000000000001</v>
      </c>
    </row>
    <row r="128" spans="1:29" s="156" customFormat="1" ht="17.25" customHeight="1" thickBot="1" x14ac:dyDescent="0.25">
      <c r="A128" s="181" t="s">
        <v>104</v>
      </c>
      <c r="B128" s="182" t="s">
        <v>105</v>
      </c>
      <c r="C128" s="183">
        <v>6</v>
      </c>
      <c r="D128" s="95" t="s">
        <v>204</v>
      </c>
      <c r="E128" s="183">
        <v>90000001407</v>
      </c>
      <c r="F128" s="184" t="s">
        <v>106</v>
      </c>
      <c r="G128" s="185">
        <v>48</v>
      </c>
      <c r="H128" s="506">
        <v>60</v>
      </c>
      <c r="I128" s="180">
        <f t="shared" si="2"/>
        <v>48</v>
      </c>
    </row>
    <row r="129" spans="1:29" s="237" customFormat="1" ht="17.25" customHeight="1" thickTop="1" thickBot="1" x14ac:dyDescent="0.3">
      <c r="A129" s="232" t="s">
        <v>110</v>
      </c>
      <c r="B129" s="233"/>
      <c r="C129" s="234"/>
      <c r="D129" s="234"/>
      <c r="E129" s="234"/>
      <c r="F129" s="235"/>
      <c r="G129" s="236">
        <f>SUM(G10:G128)</f>
        <v>62918</v>
      </c>
      <c r="H129" s="27">
        <f>G128+G127+G126+G118+G117+G116+G115+G114+G113+G112+G111+G110+G109+G108+G107+G106+G105+G104+G103+G102+G101+G100+G99+G98+G97+G96+G95+G94+G93+G92+G91+G90+G89+G88+G87+G86+G85+G84+G83+G82+G81+G80+G79+G78+G77+G76+G75+G74+G73+G72+G71+G70+G69+G68+G67+G63+G62+G61+G60+G59+G58+G57+G56+G55+G54+G53+G52+G51+G50+G49+G48+G47+G46+G45+G44+G43+G42+G41+G40+G39+G38+G37+G36+G35+G34+G33+G32+G31+G30+G29+G28+G27+G26+G25+G24+G23+G22+G21+G20+G19+G18+G17+G16+G15+G14+G12+G10+G11+G13</f>
        <v>62918</v>
      </c>
      <c r="I129" s="26"/>
      <c r="J129" s="26"/>
      <c r="K129" s="26"/>
      <c r="L129" s="26"/>
      <c r="M129" s="26"/>
      <c r="N129" s="26"/>
      <c r="O129" s="26"/>
      <c r="P129" s="26"/>
      <c r="Q129" s="26"/>
      <c r="R129" s="26"/>
      <c r="S129" s="26"/>
      <c r="T129" s="26"/>
      <c r="U129" s="26"/>
      <c r="V129" s="26"/>
      <c r="W129" s="26"/>
      <c r="X129" s="26"/>
      <c r="Y129" s="26"/>
      <c r="Z129" s="26"/>
      <c r="AA129" s="26"/>
      <c r="AB129" s="26"/>
      <c r="AC129" s="26"/>
    </row>
    <row r="130" spans="1:29" ht="17.25" hidden="1" customHeight="1" thickTop="1" x14ac:dyDescent="0.25">
      <c r="A130" s="49" t="s">
        <v>280</v>
      </c>
      <c r="B130" s="135"/>
      <c r="C130" s="136"/>
      <c r="D130" s="137"/>
      <c r="E130" s="136"/>
      <c r="F130" s="138"/>
      <c r="G130" s="210"/>
    </row>
    <row r="131" spans="1:29" s="156" customFormat="1" ht="17.25" hidden="1" customHeight="1" thickTop="1" x14ac:dyDescent="0.2">
      <c r="A131" s="187">
        <v>6172</v>
      </c>
      <c r="B131" s="152">
        <v>2122</v>
      </c>
      <c r="C131" s="153">
        <v>10</v>
      </c>
      <c r="D131" s="90" t="s">
        <v>260</v>
      </c>
      <c r="E131" s="153">
        <v>90000001012</v>
      </c>
      <c r="F131" s="157" t="s">
        <v>106</v>
      </c>
      <c r="G131" s="174">
        <v>0</v>
      </c>
      <c r="H131" s="186"/>
    </row>
    <row r="132" spans="1:29" s="156" customFormat="1" ht="17.25" hidden="1" customHeight="1" x14ac:dyDescent="0.2">
      <c r="A132" s="187">
        <v>6172</v>
      </c>
      <c r="B132" s="152">
        <v>2122</v>
      </c>
      <c r="C132" s="153">
        <v>10</v>
      </c>
      <c r="D132" s="90" t="s">
        <v>261</v>
      </c>
      <c r="E132" s="153">
        <v>90000001137</v>
      </c>
      <c r="F132" s="157" t="s">
        <v>106</v>
      </c>
      <c r="G132" s="174"/>
      <c r="H132" s="186"/>
    </row>
    <row r="133" spans="1:29" s="156" customFormat="1" ht="17.25" hidden="1" customHeight="1" x14ac:dyDescent="0.2">
      <c r="A133" s="187">
        <v>6172</v>
      </c>
      <c r="B133" s="152">
        <v>2122</v>
      </c>
      <c r="C133" s="153">
        <v>10</v>
      </c>
      <c r="D133" s="92" t="s">
        <v>126</v>
      </c>
      <c r="E133" s="153">
        <v>90000001102</v>
      </c>
      <c r="F133" s="157" t="s">
        <v>106</v>
      </c>
      <c r="G133" s="174"/>
      <c r="H133" s="186"/>
    </row>
    <row r="134" spans="1:29" s="156" customFormat="1" ht="17.25" hidden="1" customHeight="1" x14ac:dyDescent="0.2">
      <c r="A134" s="187">
        <v>6172</v>
      </c>
      <c r="B134" s="152">
        <v>2122</v>
      </c>
      <c r="C134" s="153">
        <v>10</v>
      </c>
      <c r="D134" s="90" t="s">
        <v>262</v>
      </c>
      <c r="E134" s="153">
        <v>90000001104</v>
      </c>
      <c r="F134" s="157" t="s">
        <v>106</v>
      </c>
      <c r="G134" s="174"/>
      <c r="H134" s="186"/>
    </row>
    <row r="135" spans="1:29" s="156" customFormat="1" ht="17.25" hidden="1" customHeight="1" x14ac:dyDescent="0.2">
      <c r="A135" s="187">
        <v>6172</v>
      </c>
      <c r="B135" s="152">
        <v>2122</v>
      </c>
      <c r="C135" s="153">
        <v>10</v>
      </c>
      <c r="D135" s="90" t="s">
        <v>263</v>
      </c>
      <c r="E135" s="153">
        <v>90000001015</v>
      </c>
      <c r="F135" s="157" t="s">
        <v>106</v>
      </c>
      <c r="G135" s="174"/>
      <c r="H135" s="186"/>
    </row>
    <row r="136" spans="1:29" s="156" customFormat="1" ht="24" hidden="1" customHeight="1" thickBot="1" x14ac:dyDescent="0.25">
      <c r="A136" s="187">
        <v>6172</v>
      </c>
      <c r="B136" s="152">
        <v>2122</v>
      </c>
      <c r="C136" s="153">
        <v>10</v>
      </c>
      <c r="D136" s="90" t="s">
        <v>264</v>
      </c>
      <c r="E136" s="153">
        <v>90000001101</v>
      </c>
      <c r="F136" s="157" t="s">
        <v>106</v>
      </c>
      <c r="G136" s="174"/>
      <c r="H136" s="186"/>
    </row>
    <row r="137" spans="1:29" s="156" customFormat="1" ht="24" hidden="1" customHeight="1" thickTop="1" thickBot="1" x14ac:dyDescent="0.25">
      <c r="A137" s="187">
        <v>6172</v>
      </c>
      <c r="B137" s="152">
        <v>2122</v>
      </c>
      <c r="C137" s="153">
        <v>10</v>
      </c>
      <c r="D137" s="90" t="s">
        <v>265</v>
      </c>
      <c r="E137" s="153">
        <v>90000001171</v>
      </c>
      <c r="F137" s="157" t="s">
        <v>106</v>
      </c>
      <c r="G137" s="174"/>
      <c r="H137" s="186"/>
    </row>
    <row r="138" spans="1:29" s="156" customFormat="1" ht="17.25" hidden="1" customHeight="1" thickTop="1" x14ac:dyDescent="0.2">
      <c r="A138" s="187">
        <v>6172</v>
      </c>
      <c r="B138" s="152">
        <v>2122</v>
      </c>
      <c r="C138" s="153">
        <v>10</v>
      </c>
      <c r="D138" s="90" t="s">
        <v>266</v>
      </c>
      <c r="E138" s="153">
        <v>90000001465</v>
      </c>
      <c r="F138" s="157" t="s">
        <v>106</v>
      </c>
      <c r="G138" s="174"/>
      <c r="H138" s="186"/>
    </row>
    <row r="139" spans="1:29" s="156" customFormat="1" ht="17.25" hidden="1" customHeight="1" x14ac:dyDescent="0.2">
      <c r="A139" s="187">
        <v>6172</v>
      </c>
      <c r="B139" s="152">
        <v>2122</v>
      </c>
      <c r="C139" s="153">
        <v>10</v>
      </c>
      <c r="D139" s="90" t="s">
        <v>153</v>
      </c>
      <c r="E139" s="153">
        <v>90000001135</v>
      </c>
      <c r="F139" s="157" t="s">
        <v>106</v>
      </c>
      <c r="G139" s="174"/>
      <c r="H139" s="186"/>
    </row>
    <row r="140" spans="1:29" s="156" customFormat="1" ht="17.25" hidden="1" customHeight="1" x14ac:dyDescent="0.2">
      <c r="A140" s="187">
        <v>6172</v>
      </c>
      <c r="B140" s="152">
        <v>2122</v>
      </c>
      <c r="C140" s="153">
        <v>10</v>
      </c>
      <c r="D140" s="90" t="s">
        <v>267</v>
      </c>
      <c r="E140" s="153">
        <v>90000001140</v>
      </c>
      <c r="F140" s="157" t="s">
        <v>106</v>
      </c>
      <c r="G140" s="174"/>
      <c r="H140" s="186"/>
    </row>
    <row r="141" spans="1:29" s="156" customFormat="1" ht="17.25" hidden="1" customHeight="1" x14ac:dyDescent="0.2">
      <c r="A141" s="187">
        <v>6172</v>
      </c>
      <c r="B141" s="152">
        <v>2122</v>
      </c>
      <c r="C141" s="153">
        <v>10</v>
      </c>
      <c r="D141" s="90" t="s">
        <v>268</v>
      </c>
      <c r="E141" s="153">
        <v>90000001113</v>
      </c>
      <c r="F141" s="157" t="s">
        <v>106</v>
      </c>
      <c r="G141" s="174"/>
      <c r="H141" s="186"/>
    </row>
    <row r="142" spans="1:29" s="156" customFormat="1" ht="17.25" hidden="1" customHeight="1" x14ac:dyDescent="0.2">
      <c r="A142" s="187">
        <v>6172</v>
      </c>
      <c r="B142" s="152">
        <v>2122</v>
      </c>
      <c r="C142" s="153">
        <v>10</v>
      </c>
      <c r="D142" s="90" t="s">
        <v>269</v>
      </c>
      <c r="E142" s="153">
        <v>90000001120</v>
      </c>
      <c r="F142" s="157" t="s">
        <v>106</v>
      </c>
      <c r="G142" s="174"/>
      <c r="H142" s="186"/>
    </row>
    <row r="143" spans="1:29" s="156" customFormat="1" ht="17.25" hidden="1" customHeight="1" x14ac:dyDescent="0.2">
      <c r="A143" s="187">
        <v>6172</v>
      </c>
      <c r="B143" s="152">
        <v>2122</v>
      </c>
      <c r="C143" s="153">
        <v>10</v>
      </c>
      <c r="D143" s="90" t="s">
        <v>270</v>
      </c>
      <c r="E143" s="153">
        <v>90000001200</v>
      </c>
      <c r="F143" s="157" t="s">
        <v>106</v>
      </c>
      <c r="G143" s="174"/>
      <c r="H143" s="186"/>
    </row>
    <row r="144" spans="1:29" s="156" customFormat="1" ht="17.25" hidden="1" customHeight="1" x14ac:dyDescent="0.2">
      <c r="A144" s="187">
        <v>6172</v>
      </c>
      <c r="B144" s="152">
        <v>2122</v>
      </c>
      <c r="C144" s="153">
        <v>10</v>
      </c>
      <c r="D144" s="90" t="s">
        <v>271</v>
      </c>
      <c r="E144" s="153">
        <v>90000001123</v>
      </c>
      <c r="F144" s="157" t="s">
        <v>106</v>
      </c>
      <c r="G144" s="174"/>
      <c r="H144" s="186"/>
    </row>
    <row r="145" spans="1:29" s="156" customFormat="1" ht="17.25" hidden="1" customHeight="1" x14ac:dyDescent="0.2">
      <c r="A145" s="187">
        <v>6172</v>
      </c>
      <c r="B145" s="152">
        <v>2122</v>
      </c>
      <c r="C145" s="153">
        <v>10</v>
      </c>
      <c r="D145" s="90" t="s">
        <v>272</v>
      </c>
      <c r="E145" s="153">
        <v>90000001302</v>
      </c>
      <c r="F145" s="157" t="s">
        <v>106</v>
      </c>
      <c r="G145" s="174"/>
      <c r="H145" s="186"/>
    </row>
    <row r="146" spans="1:29" s="156" customFormat="1" ht="17.25" hidden="1" customHeight="1" thickBot="1" x14ac:dyDescent="0.25">
      <c r="A146" s="187">
        <v>6172</v>
      </c>
      <c r="B146" s="152">
        <v>2122</v>
      </c>
      <c r="C146" s="153">
        <v>10</v>
      </c>
      <c r="D146" s="90" t="s">
        <v>273</v>
      </c>
      <c r="E146" s="153">
        <v>90000001103</v>
      </c>
      <c r="F146" s="157" t="s">
        <v>106</v>
      </c>
      <c r="G146" s="174"/>
      <c r="H146" s="186"/>
    </row>
    <row r="147" spans="1:29" s="156" customFormat="1" ht="17.25" hidden="1" customHeight="1" thickTop="1" thickBot="1" x14ac:dyDescent="0.25">
      <c r="A147" s="187">
        <v>6172</v>
      </c>
      <c r="B147" s="152">
        <v>2122</v>
      </c>
      <c r="C147" s="153">
        <v>10</v>
      </c>
      <c r="D147" s="90" t="s">
        <v>274</v>
      </c>
      <c r="E147" s="153">
        <v>90000001204</v>
      </c>
      <c r="F147" s="157" t="s">
        <v>106</v>
      </c>
      <c r="G147" s="174"/>
      <c r="H147" s="186"/>
    </row>
    <row r="148" spans="1:29" s="156" customFormat="1" ht="17.25" hidden="1" customHeight="1" thickTop="1" x14ac:dyDescent="0.2">
      <c r="A148" s="187">
        <v>6172</v>
      </c>
      <c r="B148" s="152">
        <v>2122</v>
      </c>
      <c r="C148" s="153">
        <v>10</v>
      </c>
      <c r="D148" s="90" t="s">
        <v>275</v>
      </c>
      <c r="E148" s="153">
        <v>90000001216</v>
      </c>
      <c r="F148" s="157" t="s">
        <v>106</v>
      </c>
      <c r="G148" s="174"/>
      <c r="H148" s="186"/>
    </row>
    <row r="149" spans="1:29" s="156" customFormat="1" ht="17.25" hidden="1" customHeight="1" thickBot="1" x14ac:dyDescent="0.25">
      <c r="A149" s="187">
        <v>6172</v>
      </c>
      <c r="B149" s="152">
        <v>2122</v>
      </c>
      <c r="C149" s="153">
        <v>10</v>
      </c>
      <c r="D149" s="90" t="s">
        <v>276</v>
      </c>
      <c r="E149" s="153">
        <v>90000001133</v>
      </c>
      <c r="F149" s="157" t="s">
        <v>106</v>
      </c>
      <c r="G149" s="174"/>
      <c r="H149" s="186"/>
    </row>
    <row r="150" spans="1:29" s="156" customFormat="1" ht="17.25" hidden="1" customHeight="1" thickTop="1" thickBot="1" x14ac:dyDescent="0.25">
      <c r="A150" s="187">
        <v>6172</v>
      </c>
      <c r="B150" s="152">
        <v>2122</v>
      </c>
      <c r="C150" s="153">
        <v>10</v>
      </c>
      <c r="D150" s="90" t="s">
        <v>277</v>
      </c>
      <c r="E150" s="153">
        <v>90000001132</v>
      </c>
      <c r="F150" s="157" t="s">
        <v>106</v>
      </c>
      <c r="G150" s="174"/>
      <c r="H150" s="186"/>
    </row>
    <row r="151" spans="1:29" s="156" customFormat="1" ht="17.25" hidden="1" customHeight="1" thickTop="1" x14ac:dyDescent="0.2">
      <c r="A151" s="187">
        <v>6172</v>
      </c>
      <c r="B151" s="152">
        <v>2122</v>
      </c>
      <c r="C151" s="153">
        <v>10</v>
      </c>
      <c r="D151" s="90" t="s">
        <v>278</v>
      </c>
      <c r="E151" s="153">
        <v>90000001402</v>
      </c>
      <c r="F151" s="157" t="s">
        <v>106</v>
      </c>
      <c r="G151" s="174"/>
      <c r="H151" s="186"/>
    </row>
    <row r="152" spans="1:29" s="156" customFormat="1" ht="17.25" hidden="1" customHeight="1" x14ac:dyDescent="0.2">
      <c r="A152" s="187">
        <v>6172</v>
      </c>
      <c r="B152" s="152">
        <v>2122</v>
      </c>
      <c r="C152" s="153">
        <v>10</v>
      </c>
      <c r="D152" s="90" t="s">
        <v>314</v>
      </c>
      <c r="E152" s="153">
        <v>90000001174</v>
      </c>
      <c r="F152" s="157" t="s">
        <v>106</v>
      </c>
      <c r="G152" s="174"/>
      <c r="H152" s="186"/>
    </row>
    <row r="153" spans="1:29" s="156" customFormat="1" ht="17.25" hidden="1" customHeight="1" x14ac:dyDescent="0.2">
      <c r="A153" s="189">
        <v>6172</v>
      </c>
      <c r="B153" s="182">
        <v>2122</v>
      </c>
      <c r="C153" s="183">
        <v>10</v>
      </c>
      <c r="D153" s="95" t="s">
        <v>279</v>
      </c>
      <c r="E153" s="183">
        <v>90000001223</v>
      </c>
      <c r="F153" s="184" t="s">
        <v>106</v>
      </c>
      <c r="G153" s="185"/>
      <c r="H153" s="186"/>
    </row>
    <row r="154" spans="1:29" s="26" customFormat="1" ht="17.25" hidden="1" customHeight="1" x14ac:dyDescent="0.25">
      <c r="A154" s="144" t="s">
        <v>110</v>
      </c>
      <c r="B154" s="145"/>
      <c r="C154" s="146"/>
      <c r="D154" s="146"/>
      <c r="E154" s="146"/>
      <c r="F154" s="147"/>
      <c r="G154" s="48">
        <f>SUM(G131:G153)</f>
        <v>0</v>
      </c>
    </row>
    <row r="155" spans="1:29" ht="17.25" customHeight="1" thickTop="1" x14ac:dyDescent="0.2">
      <c r="A155" s="49" t="s">
        <v>281</v>
      </c>
      <c r="B155" s="99"/>
      <c r="C155" s="100"/>
      <c r="D155" s="100"/>
      <c r="E155" s="100"/>
      <c r="F155" s="47"/>
      <c r="G155" s="125"/>
    </row>
    <row r="156" spans="1:29" ht="17.25" customHeight="1" x14ac:dyDescent="0.2">
      <c r="A156" s="151" t="s">
        <v>104</v>
      </c>
      <c r="B156" s="152" t="s">
        <v>105</v>
      </c>
      <c r="C156" s="153">
        <v>6</v>
      </c>
      <c r="D156" s="190" t="s">
        <v>205</v>
      </c>
      <c r="E156" s="153">
        <v>90000001600</v>
      </c>
      <c r="F156" s="157" t="s">
        <v>106</v>
      </c>
      <c r="G156" s="174">
        <v>26659</v>
      </c>
    </row>
    <row r="157" spans="1:29" ht="17.25" customHeight="1" thickBot="1" x14ac:dyDescent="0.25">
      <c r="A157" s="187">
        <v>6172</v>
      </c>
      <c r="B157" s="152">
        <v>2122</v>
      </c>
      <c r="C157" s="153">
        <v>6</v>
      </c>
      <c r="D157" s="190" t="s">
        <v>287</v>
      </c>
      <c r="E157" s="153">
        <v>90000001599</v>
      </c>
      <c r="F157" s="157" t="s">
        <v>106</v>
      </c>
      <c r="G157" s="188">
        <v>462</v>
      </c>
    </row>
    <row r="158" spans="1:29" s="237" customFormat="1" ht="17.25" customHeight="1" thickTop="1" thickBot="1" x14ac:dyDescent="0.3">
      <c r="A158" s="238" t="s">
        <v>111</v>
      </c>
      <c r="B158" s="239"/>
      <c r="C158" s="240"/>
      <c r="D158" s="240"/>
      <c r="E158" s="240"/>
      <c r="F158" s="241"/>
      <c r="G158" s="242">
        <f>SUM(G156:G157)</f>
        <v>27121</v>
      </c>
      <c r="H158" s="26"/>
      <c r="I158" s="26"/>
      <c r="J158" s="26"/>
      <c r="K158" s="26"/>
      <c r="L158" s="26"/>
      <c r="M158" s="26"/>
      <c r="N158" s="26"/>
      <c r="O158" s="26"/>
      <c r="P158" s="26"/>
      <c r="Q158" s="26"/>
      <c r="R158" s="26"/>
      <c r="S158" s="26"/>
      <c r="T158" s="26"/>
      <c r="U158" s="26"/>
      <c r="V158" s="26"/>
      <c r="W158" s="26"/>
      <c r="X158" s="26"/>
      <c r="Y158" s="26"/>
      <c r="Z158" s="26"/>
      <c r="AA158" s="26"/>
      <c r="AB158" s="26"/>
      <c r="AC158" s="26"/>
    </row>
    <row r="159" spans="1:29" ht="17.25" customHeight="1" thickTop="1" x14ac:dyDescent="0.2">
      <c r="A159" s="49" t="s">
        <v>282</v>
      </c>
      <c r="B159" s="105"/>
      <c r="C159" s="100"/>
      <c r="D159" s="100"/>
      <c r="E159" s="372"/>
      <c r="F159" s="47"/>
      <c r="G159" s="125"/>
    </row>
    <row r="160" spans="1:29" s="156" customFormat="1" ht="17.25" customHeight="1" x14ac:dyDescent="0.2">
      <c r="A160" s="151" t="s">
        <v>104</v>
      </c>
      <c r="B160" s="152" t="s">
        <v>105</v>
      </c>
      <c r="C160" s="153">
        <v>6</v>
      </c>
      <c r="D160" s="153" t="s">
        <v>251</v>
      </c>
      <c r="E160" s="203">
        <v>90000001601</v>
      </c>
      <c r="F160" s="157" t="s">
        <v>106</v>
      </c>
      <c r="G160" s="188">
        <v>3354</v>
      </c>
    </row>
    <row r="161" spans="1:29" s="156" customFormat="1" ht="14.25" customHeight="1" x14ac:dyDescent="0.2">
      <c r="A161" s="151" t="s">
        <v>104</v>
      </c>
      <c r="B161" s="152" t="s">
        <v>105</v>
      </c>
      <c r="C161" s="153">
        <v>6</v>
      </c>
      <c r="D161" s="153" t="s">
        <v>252</v>
      </c>
      <c r="E161" s="203">
        <v>90000001602</v>
      </c>
      <c r="F161" s="157" t="s">
        <v>106</v>
      </c>
      <c r="G161" s="188">
        <v>5977</v>
      </c>
    </row>
    <row r="162" spans="1:29" s="156" customFormat="1" ht="14.25" x14ac:dyDescent="0.2">
      <c r="A162" s="151" t="s">
        <v>104</v>
      </c>
      <c r="B162" s="152" t="s">
        <v>105</v>
      </c>
      <c r="C162" s="153">
        <v>6</v>
      </c>
      <c r="D162" s="190" t="s">
        <v>253</v>
      </c>
      <c r="E162" s="203">
        <v>90000001608</v>
      </c>
      <c r="F162" s="157" t="s">
        <v>106</v>
      </c>
      <c r="G162" s="188">
        <v>984</v>
      </c>
    </row>
    <row r="163" spans="1:29" s="156" customFormat="1" ht="14.25" x14ac:dyDescent="0.2">
      <c r="A163" s="151" t="str">
        <f t="shared" ref="A163:B166" si="3">A162</f>
        <v>6172</v>
      </c>
      <c r="B163" s="152" t="str">
        <f t="shared" si="3"/>
        <v>2122</v>
      </c>
      <c r="C163" s="153">
        <v>6</v>
      </c>
      <c r="D163" s="190" t="s">
        <v>310</v>
      </c>
      <c r="E163" s="203">
        <v>90000001604</v>
      </c>
      <c r="F163" s="157" t="s">
        <v>106</v>
      </c>
      <c r="G163" s="188">
        <v>1046</v>
      </c>
    </row>
    <row r="164" spans="1:29" s="156" customFormat="1" ht="14.25" x14ac:dyDescent="0.2">
      <c r="A164" s="151" t="str">
        <f>A163</f>
        <v>6172</v>
      </c>
      <c r="B164" s="152" t="str">
        <f>B163</f>
        <v>2122</v>
      </c>
      <c r="C164" s="153">
        <v>6</v>
      </c>
      <c r="D164" s="190" t="s">
        <v>254</v>
      </c>
      <c r="E164" s="203">
        <v>90000001606</v>
      </c>
      <c r="F164" s="157" t="s">
        <v>106</v>
      </c>
      <c r="G164" s="188">
        <v>1270</v>
      </c>
    </row>
    <row r="165" spans="1:29" s="156" customFormat="1" ht="17.25" customHeight="1" x14ac:dyDescent="0.2">
      <c r="A165" s="151" t="str">
        <f t="shared" si="3"/>
        <v>6172</v>
      </c>
      <c r="B165" s="152" t="str">
        <f t="shared" si="3"/>
        <v>2122</v>
      </c>
      <c r="C165" s="153">
        <v>6</v>
      </c>
      <c r="D165" s="190" t="s">
        <v>255</v>
      </c>
      <c r="E165" s="203">
        <v>90000001607</v>
      </c>
      <c r="F165" s="157" t="s">
        <v>106</v>
      </c>
      <c r="G165" s="188">
        <v>699</v>
      </c>
    </row>
    <row r="166" spans="1:29" s="156" customFormat="1" ht="17.25" customHeight="1" thickBot="1" x14ac:dyDescent="0.25">
      <c r="A166" s="151" t="str">
        <f t="shared" si="3"/>
        <v>6172</v>
      </c>
      <c r="B166" s="152" t="str">
        <f t="shared" si="3"/>
        <v>2122</v>
      </c>
      <c r="C166" s="153">
        <v>6</v>
      </c>
      <c r="D166" s="190" t="s">
        <v>256</v>
      </c>
      <c r="E166" s="203">
        <v>90000001603</v>
      </c>
      <c r="F166" s="157" t="s">
        <v>106</v>
      </c>
      <c r="G166" s="188">
        <v>699</v>
      </c>
    </row>
    <row r="167" spans="1:29" s="244" customFormat="1" ht="18.75" customHeight="1" thickTop="1" thickBot="1" x14ac:dyDescent="0.3">
      <c r="A167" s="243" t="s">
        <v>112</v>
      </c>
      <c r="B167" s="239"/>
      <c r="C167" s="240"/>
      <c r="D167" s="240"/>
      <c r="E167" s="373"/>
      <c r="F167" s="241"/>
      <c r="G167" s="242">
        <f>SUM(G164:G166,G160:G163)</f>
        <v>14029</v>
      </c>
      <c r="H167" s="191"/>
      <c r="I167" s="374"/>
      <c r="J167" s="374"/>
      <c r="K167" s="374"/>
      <c r="L167" s="374"/>
      <c r="M167" s="374"/>
      <c r="N167" s="374"/>
      <c r="O167" s="374"/>
      <c r="P167" s="374"/>
      <c r="Q167" s="374"/>
      <c r="R167" s="374"/>
      <c r="S167" s="374"/>
      <c r="T167" s="374"/>
      <c r="U167" s="374"/>
      <c r="V167" s="374"/>
      <c r="W167" s="374"/>
      <c r="X167" s="374"/>
      <c r="Y167" s="374"/>
      <c r="Z167" s="374"/>
      <c r="AA167" s="374"/>
      <c r="AB167" s="374"/>
      <c r="AC167" s="374"/>
    </row>
    <row r="168" spans="1:29" ht="15.75" thickTop="1" x14ac:dyDescent="0.2">
      <c r="A168" s="49" t="s">
        <v>283</v>
      </c>
      <c r="B168" s="105"/>
      <c r="C168" s="100"/>
      <c r="D168" s="100"/>
      <c r="E168" s="372"/>
      <c r="F168" s="47"/>
      <c r="G168" s="125"/>
    </row>
    <row r="169" spans="1:29" s="156" customFormat="1" ht="17.25" customHeight="1" thickBot="1" x14ac:dyDescent="0.25">
      <c r="A169" s="151" t="s">
        <v>104</v>
      </c>
      <c r="B169" s="152" t="s">
        <v>105</v>
      </c>
      <c r="C169" s="153">
        <v>13</v>
      </c>
      <c r="D169" s="153" t="s">
        <v>252</v>
      </c>
      <c r="E169" s="203">
        <v>90000001602</v>
      </c>
      <c r="F169" s="157" t="s">
        <v>106</v>
      </c>
      <c r="G169" s="188">
        <v>100</v>
      </c>
    </row>
    <row r="170" spans="1:29" s="244" customFormat="1" ht="17.25" customHeight="1" thickTop="1" thickBot="1" x14ac:dyDescent="0.3">
      <c r="A170" s="243" t="s">
        <v>112</v>
      </c>
      <c r="B170" s="239"/>
      <c r="C170" s="240"/>
      <c r="D170" s="240"/>
      <c r="E170" s="373"/>
      <c r="F170" s="241"/>
      <c r="G170" s="242">
        <f>SUM(G169)</f>
        <v>100</v>
      </c>
      <c r="H170" s="374"/>
      <c r="I170" s="374"/>
      <c r="J170" s="374"/>
      <c r="K170" s="374"/>
      <c r="L170" s="374"/>
      <c r="M170" s="374"/>
      <c r="N170" s="374"/>
      <c r="O170" s="374"/>
      <c r="P170" s="374"/>
      <c r="Q170" s="374"/>
      <c r="R170" s="374"/>
      <c r="S170" s="374"/>
      <c r="T170" s="374"/>
      <c r="U170" s="374"/>
      <c r="V170" s="374"/>
      <c r="W170" s="374"/>
      <c r="X170" s="374"/>
      <c r="Y170" s="374"/>
      <c r="Z170" s="374"/>
      <c r="AA170" s="374"/>
      <c r="AB170" s="374"/>
      <c r="AC170" s="374"/>
    </row>
    <row r="171" spans="1:29" s="143" customFormat="1" ht="17.25" customHeight="1" thickTop="1" x14ac:dyDescent="0.25">
      <c r="A171" s="49" t="s">
        <v>284</v>
      </c>
      <c r="B171" s="139"/>
      <c r="C171" s="140"/>
      <c r="D171" s="140" t="s">
        <v>285</v>
      </c>
      <c r="E171" s="375"/>
      <c r="F171" s="141"/>
      <c r="G171" s="142"/>
    </row>
    <row r="172" spans="1:29" s="156" customFormat="1" ht="17.25" customHeight="1" x14ac:dyDescent="0.2">
      <c r="A172" s="151" t="str">
        <f>A166</f>
        <v>6172</v>
      </c>
      <c r="B172" s="152" t="str">
        <f>B166</f>
        <v>2122</v>
      </c>
      <c r="C172" s="153">
        <v>6</v>
      </c>
      <c r="D172" s="192" t="s">
        <v>315</v>
      </c>
      <c r="E172" s="203">
        <v>90000001631</v>
      </c>
      <c r="F172" s="157" t="s">
        <v>106</v>
      </c>
      <c r="G172" s="188">
        <v>486</v>
      </c>
    </row>
    <row r="173" spans="1:29" s="180" customFormat="1" ht="22.7" customHeight="1" x14ac:dyDescent="0.2">
      <c r="A173" s="175" t="str">
        <f t="shared" ref="A173:B183" si="4">A172</f>
        <v>6172</v>
      </c>
      <c r="B173" s="176" t="str">
        <f t="shared" si="4"/>
        <v>2122</v>
      </c>
      <c r="C173" s="177">
        <v>6</v>
      </c>
      <c r="D173" s="193" t="s">
        <v>316</v>
      </c>
      <c r="E173" s="376">
        <v>90000001632</v>
      </c>
      <c r="F173" s="178" t="s">
        <v>106</v>
      </c>
      <c r="G173" s="188">
        <v>678</v>
      </c>
    </row>
    <row r="174" spans="1:29" s="156" customFormat="1" ht="14.25" x14ac:dyDescent="0.2">
      <c r="A174" s="151" t="str">
        <f t="shared" si="4"/>
        <v>6172</v>
      </c>
      <c r="B174" s="152" t="str">
        <f t="shared" si="4"/>
        <v>2122</v>
      </c>
      <c r="C174" s="153">
        <v>6</v>
      </c>
      <c r="D174" s="192" t="s">
        <v>317</v>
      </c>
      <c r="E174" s="203">
        <v>90000001633</v>
      </c>
      <c r="F174" s="157" t="s">
        <v>106</v>
      </c>
      <c r="G174" s="188">
        <v>883</v>
      </c>
    </row>
    <row r="175" spans="1:29" s="180" customFormat="1" ht="27.95" customHeight="1" x14ac:dyDescent="0.2">
      <c r="A175" s="175" t="str">
        <f t="shared" si="4"/>
        <v>6172</v>
      </c>
      <c r="B175" s="176" t="str">
        <f t="shared" si="4"/>
        <v>2122</v>
      </c>
      <c r="C175" s="177">
        <v>6</v>
      </c>
      <c r="D175" s="193" t="s">
        <v>318</v>
      </c>
      <c r="E175" s="376">
        <v>90000001634</v>
      </c>
      <c r="F175" s="178" t="s">
        <v>106</v>
      </c>
      <c r="G175" s="188">
        <v>110</v>
      </c>
    </row>
    <row r="176" spans="1:29" s="156" customFormat="1" ht="16.5" customHeight="1" x14ac:dyDescent="0.2">
      <c r="A176" s="151" t="str">
        <f t="shared" si="4"/>
        <v>6172</v>
      </c>
      <c r="B176" s="152" t="str">
        <f t="shared" si="4"/>
        <v>2122</v>
      </c>
      <c r="C176" s="153">
        <v>6</v>
      </c>
      <c r="D176" s="192" t="s">
        <v>319</v>
      </c>
      <c r="E176" s="203">
        <v>90000001635</v>
      </c>
      <c r="F176" s="157" t="s">
        <v>106</v>
      </c>
      <c r="G176" s="188">
        <v>777</v>
      </c>
    </row>
    <row r="177" spans="1:7" s="180" customFormat="1" ht="26.25" customHeight="1" x14ac:dyDescent="0.2">
      <c r="A177" s="175" t="str">
        <f t="shared" si="4"/>
        <v>6172</v>
      </c>
      <c r="B177" s="176" t="str">
        <f t="shared" si="4"/>
        <v>2122</v>
      </c>
      <c r="C177" s="177">
        <v>6</v>
      </c>
      <c r="D177" s="193" t="s">
        <v>206</v>
      </c>
      <c r="E177" s="376">
        <v>90000001636</v>
      </c>
      <c r="F177" s="178" t="s">
        <v>106</v>
      </c>
      <c r="G177" s="188">
        <v>201</v>
      </c>
    </row>
    <row r="178" spans="1:7" s="156" customFormat="1" ht="16.5" customHeight="1" x14ac:dyDescent="0.2">
      <c r="A178" s="151" t="str">
        <f t="shared" si="4"/>
        <v>6172</v>
      </c>
      <c r="B178" s="152" t="str">
        <f t="shared" si="4"/>
        <v>2122</v>
      </c>
      <c r="C178" s="153">
        <v>6</v>
      </c>
      <c r="D178" s="192" t="s">
        <v>207</v>
      </c>
      <c r="E178" s="203">
        <v>90000001637</v>
      </c>
      <c r="F178" s="157" t="s">
        <v>106</v>
      </c>
      <c r="G178" s="188">
        <v>1270</v>
      </c>
    </row>
    <row r="179" spans="1:7" s="180" customFormat="1" ht="25.5" customHeight="1" x14ac:dyDescent="0.2">
      <c r="A179" s="175" t="str">
        <f t="shared" si="4"/>
        <v>6172</v>
      </c>
      <c r="B179" s="176" t="str">
        <f t="shared" si="4"/>
        <v>2122</v>
      </c>
      <c r="C179" s="177">
        <v>6</v>
      </c>
      <c r="D179" s="193" t="s">
        <v>208</v>
      </c>
      <c r="E179" s="376">
        <v>90000001638</v>
      </c>
      <c r="F179" s="178" t="s">
        <v>106</v>
      </c>
      <c r="G179" s="188">
        <v>9021</v>
      </c>
    </row>
    <row r="180" spans="1:7" s="180" customFormat="1" ht="25.5" x14ac:dyDescent="0.2">
      <c r="A180" s="175" t="str">
        <f t="shared" si="4"/>
        <v>6172</v>
      </c>
      <c r="B180" s="176" t="str">
        <f t="shared" si="4"/>
        <v>2122</v>
      </c>
      <c r="C180" s="177">
        <v>6</v>
      </c>
      <c r="D180" s="193" t="s">
        <v>209</v>
      </c>
      <c r="E180" s="376">
        <v>90000001639</v>
      </c>
      <c r="F180" s="178" t="s">
        <v>106</v>
      </c>
      <c r="G180" s="188">
        <v>1427</v>
      </c>
    </row>
    <row r="181" spans="1:7" s="180" customFormat="1" ht="27.95" customHeight="1" x14ac:dyDescent="0.2">
      <c r="A181" s="175" t="str">
        <f t="shared" si="4"/>
        <v>6172</v>
      </c>
      <c r="B181" s="176" t="str">
        <f t="shared" si="4"/>
        <v>2122</v>
      </c>
      <c r="C181" s="177">
        <v>6</v>
      </c>
      <c r="D181" s="193" t="s">
        <v>320</v>
      </c>
      <c r="E181" s="376">
        <v>90000001640</v>
      </c>
      <c r="F181" s="178" t="s">
        <v>106</v>
      </c>
      <c r="G181" s="188">
        <v>2758</v>
      </c>
    </row>
    <row r="182" spans="1:7" s="180" customFormat="1" ht="30" customHeight="1" x14ac:dyDescent="0.2">
      <c r="A182" s="175" t="str">
        <f t="shared" si="4"/>
        <v>6172</v>
      </c>
      <c r="B182" s="176" t="str">
        <f t="shared" si="4"/>
        <v>2122</v>
      </c>
      <c r="C182" s="177">
        <v>6</v>
      </c>
      <c r="D182" s="193" t="s">
        <v>210</v>
      </c>
      <c r="E182" s="376">
        <v>90000001641</v>
      </c>
      <c r="F182" s="178" t="s">
        <v>106</v>
      </c>
      <c r="G182" s="188">
        <v>709</v>
      </c>
    </row>
    <row r="183" spans="1:7" s="156" customFormat="1" ht="26.25" customHeight="1" x14ac:dyDescent="0.2">
      <c r="A183" s="151" t="str">
        <f t="shared" si="4"/>
        <v>6172</v>
      </c>
      <c r="B183" s="152" t="str">
        <f t="shared" si="4"/>
        <v>2122</v>
      </c>
      <c r="C183" s="153">
        <v>6</v>
      </c>
      <c r="D183" s="192" t="s">
        <v>211</v>
      </c>
      <c r="E183" s="203">
        <v>90000001642</v>
      </c>
      <c r="F183" s="157" t="s">
        <v>106</v>
      </c>
      <c r="G183" s="188">
        <v>3076</v>
      </c>
    </row>
    <row r="184" spans="1:7" s="156" customFormat="1" ht="26.25" customHeight="1" x14ac:dyDescent="0.2">
      <c r="A184" s="151">
        <v>6172</v>
      </c>
      <c r="B184" s="152">
        <v>2122</v>
      </c>
      <c r="C184" s="153">
        <v>6</v>
      </c>
      <c r="D184" s="199" t="s">
        <v>212</v>
      </c>
      <c r="E184" s="203">
        <v>90000001644</v>
      </c>
      <c r="F184" s="157" t="s">
        <v>106</v>
      </c>
      <c r="G184" s="188">
        <v>266</v>
      </c>
    </row>
    <row r="185" spans="1:7" s="156" customFormat="1" ht="18.95" customHeight="1" x14ac:dyDescent="0.2">
      <c r="A185" s="151">
        <f t="shared" ref="A185:B198" si="5">A184</f>
        <v>6172</v>
      </c>
      <c r="B185" s="152">
        <f t="shared" si="5"/>
        <v>2122</v>
      </c>
      <c r="C185" s="153">
        <v>6</v>
      </c>
      <c r="D185" s="192" t="s">
        <v>213</v>
      </c>
      <c r="E185" s="203">
        <v>90000001645</v>
      </c>
      <c r="F185" s="157" t="s">
        <v>106</v>
      </c>
      <c r="G185" s="188">
        <v>2245</v>
      </c>
    </row>
    <row r="186" spans="1:7" s="156" customFormat="1" ht="18.95" customHeight="1" x14ac:dyDescent="0.2">
      <c r="A186" s="151">
        <f t="shared" si="5"/>
        <v>6172</v>
      </c>
      <c r="B186" s="152">
        <f t="shared" si="5"/>
        <v>2122</v>
      </c>
      <c r="C186" s="153">
        <v>6</v>
      </c>
      <c r="D186" s="192" t="s">
        <v>214</v>
      </c>
      <c r="E186" s="203">
        <v>90000001646</v>
      </c>
      <c r="F186" s="157" t="s">
        <v>106</v>
      </c>
      <c r="G186" s="188">
        <v>118</v>
      </c>
    </row>
    <row r="187" spans="1:7" s="156" customFormat="1" ht="18.95" customHeight="1" x14ac:dyDescent="0.2">
      <c r="A187" s="151">
        <f t="shared" si="5"/>
        <v>6172</v>
      </c>
      <c r="B187" s="152">
        <f t="shared" si="5"/>
        <v>2122</v>
      </c>
      <c r="C187" s="153">
        <v>6</v>
      </c>
      <c r="D187" s="200" t="s">
        <v>215</v>
      </c>
      <c r="E187" s="203">
        <v>90000001647</v>
      </c>
      <c r="F187" s="157" t="s">
        <v>106</v>
      </c>
      <c r="G187" s="188">
        <v>759</v>
      </c>
    </row>
    <row r="188" spans="1:7" s="156" customFormat="1" ht="17.25" customHeight="1" x14ac:dyDescent="0.2">
      <c r="A188" s="151">
        <f>A187</f>
        <v>6172</v>
      </c>
      <c r="B188" s="152">
        <f>B187</f>
        <v>2122</v>
      </c>
      <c r="C188" s="153">
        <v>6</v>
      </c>
      <c r="D188" s="200" t="s">
        <v>216</v>
      </c>
      <c r="E188" s="203">
        <v>90000001649</v>
      </c>
      <c r="F188" s="157" t="s">
        <v>106</v>
      </c>
      <c r="G188" s="188">
        <v>213</v>
      </c>
    </row>
    <row r="189" spans="1:7" s="156" customFormat="1" ht="17.25" customHeight="1" x14ac:dyDescent="0.2">
      <c r="A189" s="151">
        <f t="shared" si="5"/>
        <v>6172</v>
      </c>
      <c r="B189" s="152">
        <f t="shared" si="5"/>
        <v>2122</v>
      </c>
      <c r="C189" s="153">
        <v>6</v>
      </c>
      <c r="D189" s="200" t="s">
        <v>217</v>
      </c>
      <c r="E189" s="203">
        <v>90000001650</v>
      </c>
      <c r="F189" s="157" t="s">
        <v>106</v>
      </c>
      <c r="G189" s="188">
        <v>316</v>
      </c>
    </row>
    <row r="190" spans="1:7" s="156" customFormat="1" ht="17.25" customHeight="1" x14ac:dyDescent="0.2">
      <c r="A190" s="151">
        <f t="shared" si="5"/>
        <v>6172</v>
      </c>
      <c r="B190" s="152">
        <f t="shared" si="5"/>
        <v>2122</v>
      </c>
      <c r="C190" s="153">
        <v>6</v>
      </c>
      <c r="D190" s="200" t="s">
        <v>218</v>
      </c>
      <c r="E190" s="203">
        <v>90000001651</v>
      </c>
      <c r="F190" s="157" t="s">
        <v>106</v>
      </c>
      <c r="G190" s="188">
        <v>0</v>
      </c>
    </row>
    <row r="191" spans="1:7" s="156" customFormat="1" ht="17.25" customHeight="1" x14ac:dyDescent="0.2">
      <c r="A191" s="151">
        <f t="shared" si="5"/>
        <v>6172</v>
      </c>
      <c r="B191" s="152">
        <f t="shared" si="5"/>
        <v>2122</v>
      </c>
      <c r="C191" s="153">
        <v>6</v>
      </c>
      <c r="D191" s="200" t="s">
        <v>219</v>
      </c>
      <c r="E191" s="203">
        <v>90000001652</v>
      </c>
      <c r="F191" s="157" t="s">
        <v>106</v>
      </c>
      <c r="G191" s="188">
        <v>1172</v>
      </c>
    </row>
    <row r="192" spans="1:7" s="156" customFormat="1" ht="17.25" customHeight="1" x14ac:dyDescent="0.2">
      <c r="A192" s="151">
        <f t="shared" si="5"/>
        <v>6172</v>
      </c>
      <c r="B192" s="152">
        <f t="shared" si="5"/>
        <v>2122</v>
      </c>
      <c r="C192" s="153">
        <v>6</v>
      </c>
      <c r="D192" s="200" t="s">
        <v>220</v>
      </c>
      <c r="E192" s="203">
        <v>90000001653</v>
      </c>
      <c r="F192" s="157" t="s">
        <v>106</v>
      </c>
      <c r="G192" s="188">
        <v>312</v>
      </c>
    </row>
    <row r="193" spans="1:29" s="156" customFormat="1" ht="17.25" customHeight="1" x14ac:dyDescent="0.2">
      <c r="A193" s="151">
        <f t="shared" si="5"/>
        <v>6172</v>
      </c>
      <c r="B193" s="152">
        <f t="shared" si="5"/>
        <v>2122</v>
      </c>
      <c r="C193" s="153">
        <v>6</v>
      </c>
      <c r="D193" s="200" t="s">
        <v>221</v>
      </c>
      <c r="E193" s="203">
        <v>90000001654</v>
      </c>
      <c r="F193" s="157" t="s">
        <v>106</v>
      </c>
      <c r="G193" s="188">
        <v>912</v>
      </c>
    </row>
    <row r="194" spans="1:29" s="156" customFormat="1" ht="17.25" customHeight="1" x14ac:dyDescent="0.2">
      <c r="A194" s="151">
        <f>A193</f>
        <v>6172</v>
      </c>
      <c r="B194" s="152">
        <f>B193</f>
        <v>2122</v>
      </c>
      <c r="C194" s="153">
        <v>6</v>
      </c>
      <c r="D194" s="200" t="s">
        <v>222</v>
      </c>
      <c r="E194" s="203">
        <v>90000001656</v>
      </c>
      <c r="F194" s="157" t="s">
        <v>106</v>
      </c>
      <c r="G194" s="188">
        <v>4892</v>
      </c>
    </row>
    <row r="195" spans="1:29" s="156" customFormat="1" ht="17.25" customHeight="1" x14ac:dyDescent="0.2">
      <c r="A195" s="151">
        <f t="shared" si="5"/>
        <v>6172</v>
      </c>
      <c r="B195" s="152">
        <f t="shared" si="5"/>
        <v>2122</v>
      </c>
      <c r="C195" s="153">
        <v>6</v>
      </c>
      <c r="D195" s="201" t="s">
        <v>223</v>
      </c>
      <c r="E195" s="203">
        <v>90000001657</v>
      </c>
      <c r="F195" s="157" t="s">
        <v>106</v>
      </c>
      <c r="G195" s="188">
        <v>3026</v>
      </c>
    </row>
    <row r="196" spans="1:29" s="156" customFormat="1" ht="17.25" customHeight="1" x14ac:dyDescent="0.2">
      <c r="A196" s="151">
        <f t="shared" si="5"/>
        <v>6172</v>
      </c>
      <c r="B196" s="152">
        <f t="shared" si="5"/>
        <v>2122</v>
      </c>
      <c r="C196" s="153">
        <v>6</v>
      </c>
      <c r="D196" s="200" t="s">
        <v>289</v>
      </c>
      <c r="E196" s="203">
        <v>90000001658</v>
      </c>
      <c r="F196" s="157" t="s">
        <v>106</v>
      </c>
      <c r="G196" s="188">
        <v>483</v>
      </c>
    </row>
    <row r="197" spans="1:29" s="156" customFormat="1" ht="17.25" customHeight="1" x14ac:dyDescent="0.2">
      <c r="A197" s="151">
        <f t="shared" si="5"/>
        <v>6172</v>
      </c>
      <c r="B197" s="152">
        <f t="shared" si="5"/>
        <v>2122</v>
      </c>
      <c r="C197" s="153">
        <v>6</v>
      </c>
      <c r="D197" s="200" t="s">
        <v>224</v>
      </c>
      <c r="E197" s="203">
        <v>90000001659</v>
      </c>
      <c r="F197" s="157" t="s">
        <v>106</v>
      </c>
      <c r="G197" s="188">
        <v>1922</v>
      </c>
    </row>
    <row r="198" spans="1:29" s="156" customFormat="1" ht="17.25" customHeight="1" thickBot="1" x14ac:dyDescent="0.25">
      <c r="A198" s="181">
        <f t="shared" si="5"/>
        <v>6172</v>
      </c>
      <c r="B198" s="182">
        <f t="shared" si="5"/>
        <v>2122</v>
      </c>
      <c r="C198" s="183">
        <v>6</v>
      </c>
      <c r="D198" s="211" t="s">
        <v>225</v>
      </c>
      <c r="E198" s="377">
        <v>90000001660</v>
      </c>
      <c r="F198" s="184" t="s">
        <v>106</v>
      </c>
      <c r="G198" s="378">
        <v>736</v>
      </c>
    </row>
    <row r="199" spans="1:29" s="180" customFormat="1" ht="17.25" customHeight="1" thickTop="1" x14ac:dyDescent="0.2">
      <c r="A199" s="383"/>
      <c r="B199" s="383"/>
      <c r="C199" s="384"/>
      <c r="D199" s="193"/>
      <c r="E199" s="384"/>
    </row>
    <row r="200" spans="1:29" s="180" customFormat="1" ht="17.25" customHeight="1" x14ac:dyDescent="0.2">
      <c r="A200" s="383"/>
      <c r="B200" s="383"/>
      <c r="C200" s="384"/>
      <c r="D200" s="193"/>
      <c r="E200" s="384"/>
      <c r="G200" s="191"/>
    </row>
    <row r="201" spans="1:29" s="180" customFormat="1" ht="17.25" customHeight="1" x14ac:dyDescent="0.2">
      <c r="A201" s="383"/>
      <c r="B201" s="383"/>
      <c r="C201" s="384"/>
      <c r="D201" s="193"/>
      <c r="E201" s="384"/>
      <c r="G201" s="191"/>
    </row>
    <row r="202" spans="1:29" s="180" customFormat="1" ht="17.25" customHeight="1" x14ac:dyDescent="0.2">
      <c r="A202" s="383"/>
      <c r="B202" s="383"/>
      <c r="C202" s="384"/>
      <c r="D202" s="193"/>
      <c r="E202" s="384"/>
      <c r="G202" s="191"/>
    </row>
    <row r="203" spans="1:29" s="180" customFormat="1" ht="17.25" customHeight="1" x14ac:dyDescent="0.2">
      <c r="A203" s="383"/>
      <c r="B203" s="383"/>
      <c r="C203" s="384"/>
      <c r="D203" s="193"/>
      <c r="E203" s="384"/>
      <c r="G203" s="191"/>
    </row>
    <row r="204" spans="1:29" s="180" customFormat="1" ht="17.25" customHeight="1" x14ac:dyDescent="0.2">
      <c r="A204" s="383"/>
      <c r="B204" s="383"/>
      <c r="C204" s="384"/>
      <c r="D204" s="193"/>
      <c r="E204" s="384"/>
      <c r="G204" s="191"/>
    </row>
    <row r="205" spans="1:29" s="180" customFormat="1" ht="17.25" customHeight="1" thickBot="1" x14ac:dyDescent="0.25">
      <c r="A205" s="195"/>
      <c r="B205" s="195"/>
      <c r="C205" s="196"/>
      <c r="D205" s="194"/>
      <c r="E205" s="196"/>
      <c r="F205" s="197"/>
      <c r="G205" s="198" t="s">
        <v>288</v>
      </c>
    </row>
    <row r="206" spans="1:29" s="245" customFormat="1" ht="26.25" customHeight="1" thickTop="1" thickBot="1" x14ac:dyDescent="0.25">
      <c r="A206" s="227" t="s">
        <v>3</v>
      </c>
      <c r="B206" s="228" t="s">
        <v>4</v>
      </c>
      <c r="C206" s="229" t="s">
        <v>5</v>
      </c>
      <c r="D206" s="229"/>
      <c r="E206" s="379" t="s">
        <v>103</v>
      </c>
      <c r="F206" s="230" t="s">
        <v>6</v>
      </c>
      <c r="G206" s="231" t="s">
        <v>405</v>
      </c>
      <c r="H206" s="24"/>
      <c r="I206" s="24"/>
      <c r="J206" s="24"/>
      <c r="K206" s="24"/>
      <c r="L206" s="24"/>
      <c r="M206" s="24"/>
      <c r="N206" s="24"/>
      <c r="O206" s="24"/>
      <c r="P206" s="24"/>
      <c r="Q206" s="24"/>
      <c r="R206" s="24"/>
      <c r="S206" s="24"/>
      <c r="T206" s="24"/>
      <c r="U206" s="24"/>
      <c r="V206" s="24"/>
      <c r="W206" s="24"/>
      <c r="X206" s="24"/>
      <c r="Y206" s="24"/>
      <c r="Z206" s="24"/>
      <c r="AA206" s="24"/>
      <c r="AB206" s="24"/>
      <c r="AC206" s="24"/>
    </row>
    <row r="207" spans="1:29" s="156" customFormat="1" ht="17.25" customHeight="1" thickTop="1" x14ac:dyDescent="0.2">
      <c r="A207" s="151">
        <f>A198</f>
        <v>6172</v>
      </c>
      <c r="B207" s="152">
        <f>B198</f>
        <v>2122</v>
      </c>
      <c r="C207" s="153">
        <v>6</v>
      </c>
      <c r="D207" s="200" t="s">
        <v>226</v>
      </c>
      <c r="E207" s="203">
        <v>90000001661</v>
      </c>
      <c r="F207" s="157" t="s">
        <v>106</v>
      </c>
      <c r="G207" s="188">
        <v>930</v>
      </c>
    </row>
    <row r="208" spans="1:29" s="156" customFormat="1" ht="17.25" customHeight="1" x14ac:dyDescent="0.2">
      <c r="A208" s="151">
        <f t="shared" ref="A208:B209" si="6">A207</f>
        <v>6172</v>
      </c>
      <c r="B208" s="152">
        <f t="shared" si="6"/>
        <v>2122</v>
      </c>
      <c r="C208" s="153">
        <v>6</v>
      </c>
      <c r="D208" s="200" t="s">
        <v>227</v>
      </c>
      <c r="E208" s="203">
        <v>90000001662</v>
      </c>
      <c r="F208" s="157" t="s">
        <v>106</v>
      </c>
      <c r="G208" s="188">
        <v>906</v>
      </c>
    </row>
    <row r="209" spans="1:29" s="156" customFormat="1" ht="17.25" customHeight="1" thickBot="1" x14ac:dyDescent="0.25">
      <c r="A209" s="181">
        <f t="shared" si="6"/>
        <v>6172</v>
      </c>
      <c r="B209" s="182">
        <f t="shared" si="6"/>
        <v>2122</v>
      </c>
      <c r="C209" s="183">
        <v>6</v>
      </c>
      <c r="D209" s="202" t="s">
        <v>228</v>
      </c>
      <c r="E209" s="377">
        <v>90000001663</v>
      </c>
      <c r="F209" s="184" t="s">
        <v>106</v>
      </c>
      <c r="G209" s="188">
        <v>1231</v>
      </c>
    </row>
    <row r="210" spans="1:29" s="244" customFormat="1" ht="17.25" customHeight="1" thickTop="1" thickBot="1" x14ac:dyDescent="0.3">
      <c r="A210" s="238" t="s">
        <v>113</v>
      </c>
      <c r="B210" s="239"/>
      <c r="C210" s="240"/>
      <c r="D210" s="240"/>
      <c r="E210" s="373"/>
      <c r="F210" s="241"/>
      <c r="G210" s="242">
        <f>SUM(G172:G209)</f>
        <v>41835</v>
      </c>
      <c r="H210" s="374"/>
      <c r="I210" s="374"/>
      <c r="J210" s="374"/>
      <c r="K210" s="374"/>
      <c r="L210" s="374"/>
      <c r="M210" s="374"/>
      <c r="N210" s="374"/>
      <c r="O210" s="374"/>
      <c r="P210" s="374"/>
      <c r="Q210" s="374"/>
      <c r="R210" s="374"/>
      <c r="S210" s="374"/>
      <c r="T210" s="374"/>
      <c r="U210" s="374"/>
      <c r="V210" s="374"/>
      <c r="W210" s="374"/>
      <c r="X210" s="374"/>
      <c r="Y210" s="374"/>
      <c r="Z210" s="374"/>
      <c r="AA210" s="374"/>
      <c r="AB210" s="374"/>
      <c r="AC210" s="374"/>
    </row>
    <row r="211" spans="1:29" s="156" customFormat="1" ht="17.25" customHeight="1" thickTop="1" x14ac:dyDescent="0.2">
      <c r="A211" s="49" t="s">
        <v>286</v>
      </c>
      <c r="B211" s="105"/>
      <c r="C211" s="100"/>
      <c r="D211" s="100"/>
      <c r="E211" s="372"/>
      <c r="F211" s="47"/>
      <c r="G211" s="125"/>
    </row>
    <row r="212" spans="1:29" s="156" customFormat="1" ht="17.25" customHeight="1" x14ac:dyDescent="0.2">
      <c r="A212" s="151">
        <v>6172</v>
      </c>
      <c r="B212" s="152">
        <v>2122</v>
      </c>
      <c r="C212" s="153">
        <v>6</v>
      </c>
      <c r="D212" s="153" t="s">
        <v>363</v>
      </c>
      <c r="E212" s="203">
        <v>90000001700</v>
      </c>
      <c r="F212" s="157" t="s">
        <v>106</v>
      </c>
      <c r="G212" s="188">
        <v>4094</v>
      </c>
    </row>
    <row r="213" spans="1:29" s="156" customFormat="1" ht="17.25" customHeight="1" x14ac:dyDescent="0.2">
      <c r="A213" s="151">
        <v>6172</v>
      </c>
      <c r="B213" s="152">
        <v>2122</v>
      </c>
      <c r="C213" s="153">
        <v>6</v>
      </c>
      <c r="D213" s="153" t="s">
        <v>364</v>
      </c>
      <c r="E213" s="203">
        <v>90000001702</v>
      </c>
      <c r="F213" s="157" t="s">
        <v>106</v>
      </c>
      <c r="G213" s="188">
        <v>868</v>
      </c>
    </row>
    <row r="214" spans="1:29" s="156" customFormat="1" ht="17.25" hidden="1" customHeight="1" thickTop="1" x14ac:dyDescent="0.2">
      <c r="A214" s="151">
        <v>6172</v>
      </c>
      <c r="B214" s="152">
        <v>2122</v>
      </c>
      <c r="C214" s="203">
        <v>6</v>
      </c>
      <c r="D214" s="204" t="s">
        <v>359</v>
      </c>
      <c r="E214" s="203">
        <v>90000001700</v>
      </c>
      <c r="F214" s="157" t="s">
        <v>106</v>
      </c>
      <c r="G214" s="188"/>
    </row>
    <row r="215" spans="1:29" s="156" customFormat="1" ht="17.25" hidden="1" customHeight="1" x14ac:dyDescent="0.2">
      <c r="A215" s="151">
        <v>6172</v>
      </c>
      <c r="B215" s="152">
        <v>2122</v>
      </c>
      <c r="C215" s="153">
        <v>6</v>
      </c>
      <c r="D215" s="204" t="s">
        <v>360</v>
      </c>
      <c r="E215" s="203">
        <v>90000001702</v>
      </c>
      <c r="F215" s="157" t="s">
        <v>106</v>
      </c>
      <c r="G215" s="188"/>
    </row>
    <row r="216" spans="1:29" s="156" customFormat="1" ht="31.7" customHeight="1" thickBot="1" x14ac:dyDescent="0.25">
      <c r="A216" s="181">
        <v>6172</v>
      </c>
      <c r="B216" s="182">
        <v>2122</v>
      </c>
      <c r="C216" s="183">
        <v>6</v>
      </c>
      <c r="D216" s="205" t="s">
        <v>229</v>
      </c>
      <c r="E216" s="377">
        <v>90000001704</v>
      </c>
      <c r="F216" s="184" t="s">
        <v>106</v>
      </c>
      <c r="G216" s="378">
        <v>7792</v>
      </c>
    </row>
    <row r="217" spans="1:29" s="250" customFormat="1" ht="27" customHeight="1" thickTop="1" thickBot="1" x14ac:dyDescent="0.3">
      <c r="A217" s="232" t="s">
        <v>114</v>
      </c>
      <c r="B217" s="246"/>
      <c r="C217" s="247"/>
      <c r="D217" s="247"/>
      <c r="E217" s="380"/>
      <c r="F217" s="248"/>
      <c r="G217" s="236">
        <f>G212+G213+G216</f>
        <v>12754</v>
      </c>
      <c r="H217" s="156"/>
      <c r="I217" s="156"/>
      <c r="J217" s="156"/>
      <c r="K217" s="156"/>
      <c r="L217" s="156"/>
      <c r="M217" s="156"/>
      <c r="N217" s="156"/>
      <c r="O217" s="156"/>
      <c r="P217" s="156"/>
      <c r="Q217" s="156"/>
      <c r="R217" s="156"/>
      <c r="S217" s="156"/>
      <c r="T217" s="156"/>
      <c r="U217" s="156"/>
      <c r="V217" s="156"/>
      <c r="W217" s="156"/>
      <c r="X217" s="156"/>
      <c r="Y217" s="156"/>
      <c r="Z217" s="156"/>
      <c r="AA217" s="156"/>
      <c r="AB217" s="156"/>
      <c r="AC217" s="156"/>
    </row>
    <row r="218" spans="1:29" s="245" customFormat="1" ht="27" customHeight="1" thickTop="1" thickBot="1" x14ac:dyDescent="0.3">
      <c r="A218" s="641" t="s">
        <v>107</v>
      </c>
      <c r="B218" s="642"/>
      <c r="C218" s="642"/>
      <c r="D218" s="642"/>
      <c r="E218" s="642"/>
      <c r="F218" s="643"/>
      <c r="G218" s="249">
        <f>SUM(G129,G154,G158,G167,G170,G210,G217)</f>
        <v>158757</v>
      </c>
      <c r="H218" s="24"/>
      <c r="I218" s="24"/>
      <c r="J218" s="24"/>
      <c r="K218" s="24"/>
      <c r="L218" s="24"/>
      <c r="M218" s="24"/>
      <c r="N218" s="24"/>
      <c r="O218" s="24"/>
      <c r="P218" s="24"/>
      <c r="Q218" s="24"/>
      <c r="R218" s="24"/>
      <c r="S218" s="24"/>
      <c r="T218" s="24"/>
      <c r="U218" s="24"/>
      <c r="V218" s="24"/>
      <c r="W218" s="24"/>
      <c r="X218" s="24"/>
      <c r="Y218" s="24"/>
      <c r="Z218" s="24"/>
      <c r="AA218" s="24"/>
      <c r="AB218" s="24"/>
      <c r="AC218" s="24"/>
    </row>
    <row r="219" spans="1:29" ht="13.5" thickTop="1" x14ac:dyDescent="0.2">
      <c r="A219" s="644"/>
      <c r="B219" s="644"/>
      <c r="C219" s="644"/>
      <c r="D219" s="644"/>
      <c r="E219" s="644"/>
      <c r="F219" s="644"/>
      <c r="G219" s="644"/>
    </row>
    <row r="220" spans="1:29" x14ac:dyDescent="0.2">
      <c r="A220" s="645"/>
      <c r="B220" s="646"/>
      <c r="C220" s="646"/>
      <c r="D220" s="646"/>
      <c r="E220" s="646"/>
      <c r="F220" s="646"/>
      <c r="G220" s="646"/>
    </row>
    <row r="221" spans="1:29" x14ac:dyDescent="0.2">
      <c r="A221" s="646"/>
      <c r="B221" s="646"/>
      <c r="C221" s="646"/>
      <c r="D221" s="646"/>
      <c r="E221" s="646"/>
      <c r="F221" s="646"/>
      <c r="G221" s="646"/>
    </row>
    <row r="222" spans="1:29" ht="12.75" customHeight="1" x14ac:dyDescent="0.2">
      <c r="A222" s="24"/>
      <c r="B222" s="24"/>
      <c r="C222" s="24"/>
      <c r="D222" s="24"/>
      <c r="E222" s="24"/>
      <c r="G222" s="24"/>
    </row>
    <row r="223" spans="1:29" x14ac:dyDescent="0.2">
      <c r="A223" s="24"/>
      <c r="B223" s="24"/>
      <c r="C223" s="24"/>
      <c r="D223" s="24"/>
      <c r="E223" s="24"/>
      <c r="G223" s="24"/>
    </row>
    <row r="224" spans="1:29" x14ac:dyDescent="0.2">
      <c r="A224" s="24"/>
      <c r="B224" s="24"/>
      <c r="C224" s="24"/>
      <c r="D224" s="24"/>
      <c r="E224" s="24"/>
      <c r="G224" s="24"/>
    </row>
    <row r="225" spans="1:7" x14ac:dyDescent="0.2">
      <c r="A225" s="24"/>
      <c r="B225" s="24"/>
      <c r="C225" s="24"/>
      <c r="D225" s="24"/>
      <c r="E225" s="24"/>
      <c r="G225" s="24"/>
    </row>
    <row r="238" spans="1:7" x14ac:dyDescent="0.2">
      <c r="A238" s="24"/>
      <c r="B238" s="24"/>
      <c r="C238" s="24"/>
      <c r="D238" s="24"/>
      <c r="E238" s="24"/>
      <c r="G238" s="24"/>
    </row>
    <row r="239" spans="1:7" x14ac:dyDescent="0.2">
      <c r="A239" s="24"/>
      <c r="B239" s="24"/>
      <c r="C239" s="24"/>
      <c r="D239" s="24"/>
      <c r="E239" s="24"/>
      <c r="G239" s="24"/>
    </row>
    <row r="240" spans="1:7" x14ac:dyDescent="0.2">
      <c r="A240" s="24"/>
      <c r="B240" s="24"/>
      <c r="C240" s="24"/>
      <c r="D240" s="24"/>
      <c r="E240" s="24"/>
      <c r="G240" s="24"/>
    </row>
    <row r="241" spans="1:7" x14ac:dyDescent="0.2">
      <c r="A241" s="24"/>
      <c r="B241" s="24"/>
      <c r="C241" s="24"/>
      <c r="D241" s="24"/>
      <c r="E241" s="24"/>
      <c r="G241" s="24"/>
    </row>
    <row r="242" spans="1:7" x14ac:dyDescent="0.2">
      <c r="A242" s="24"/>
      <c r="B242" s="24"/>
      <c r="C242" s="24"/>
      <c r="D242" s="24"/>
      <c r="E242" s="24"/>
      <c r="G242" s="24"/>
    </row>
    <row r="243" spans="1:7" x14ac:dyDescent="0.2">
      <c r="A243" s="24"/>
      <c r="B243" s="24"/>
      <c r="C243" s="24"/>
      <c r="D243" s="24"/>
      <c r="E243" s="24"/>
      <c r="G243" s="24"/>
    </row>
    <row r="244" spans="1:7" x14ac:dyDescent="0.2">
      <c r="A244" s="24"/>
      <c r="B244" s="24"/>
      <c r="C244" s="24"/>
      <c r="D244" s="24"/>
      <c r="E244" s="24"/>
      <c r="G244" s="24"/>
    </row>
    <row r="245" spans="1:7" x14ac:dyDescent="0.2">
      <c r="A245" s="24"/>
      <c r="B245" s="24"/>
      <c r="C245" s="24"/>
      <c r="D245" s="24"/>
      <c r="E245" s="24"/>
      <c r="G245" s="24"/>
    </row>
    <row r="246" spans="1:7" x14ac:dyDescent="0.2">
      <c r="A246" s="24"/>
      <c r="B246" s="24"/>
      <c r="C246" s="24"/>
      <c r="D246" s="24"/>
      <c r="E246" s="24"/>
      <c r="G246" s="24"/>
    </row>
    <row r="247" spans="1:7" x14ac:dyDescent="0.2">
      <c r="A247" s="24"/>
      <c r="B247" s="24"/>
      <c r="C247" s="24"/>
      <c r="D247" s="24"/>
      <c r="E247" s="24"/>
      <c r="G247" s="24"/>
    </row>
    <row r="248" spans="1:7" x14ac:dyDescent="0.2">
      <c r="A248" s="24"/>
      <c r="B248" s="24"/>
      <c r="C248" s="24"/>
      <c r="D248" s="24"/>
      <c r="E248" s="24"/>
      <c r="G248" s="24"/>
    </row>
    <row r="249" spans="1:7" x14ac:dyDescent="0.2">
      <c r="A249" s="24"/>
      <c r="B249" s="24"/>
      <c r="C249" s="24"/>
      <c r="D249" s="24"/>
      <c r="E249" s="24"/>
      <c r="G249" s="24"/>
    </row>
    <row r="250" spans="1:7" x14ac:dyDescent="0.2">
      <c r="A250" s="24"/>
      <c r="B250" s="24"/>
      <c r="C250" s="24"/>
      <c r="D250" s="24"/>
      <c r="E250" s="24"/>
      <c r="G250" s="24"/>
    </row>
    <row r="251" spans="1:7" x14ac:dyDescent="0.2">
      <c r="A251" s="24"/>
      <c r="B251" s="24"/>
      <c r="C251" s="24"/>
      <c r="D251" s="24"/>
      <c r="E251" s="24"/>
      <c r="G251" s="24"/>
    </row>
    <row r="252" spans="1:7" x14ac:dyDescent="0.2">
      <c r="A252" s="24"/>
      <c r="B252" s="24"/>
      <c r="C252" s="24"/>
      <c r="D252" s="24"/>
      <c r="E252" s="24"/>
      <c r="G252" s="24"/>
    </row>
    <row r="253" spans="1:7" x14ac:dyDescent="0.2">
      <c r="A253" s="24"/>
      <c r="B253" s="24"/>
      <c r="C253" s="24"/>
      <c r="D253" s="24"/>
      <c r="E253" s="24"/>
      <c r="G253" s="24"/>
    </row>
    <row r="254" spans="1:7" x14ac:dyDescent="0.2">
      <c r="A254" s="24"/>
      <c r="B254" s="24"/>
      <c r="C254" s="24"/>
      <c r="D254" s="24"/>
      <c r="E254" s="24"/>
      <c r="G254" s="24"/>
    </row>
    <row r="255" spans="1:7" x14ac:dyDescent="0.2">
      <c r="A255" s="24"/>
      <c r="B255" s="24"/>
      <c r="C255" s="24"/>
      <c r="D255" s="24"/>
      <c r="E255" s="24"/>
      <c r="G255" s="24"/>
    </row>
    <row r="256" spans="1:7" x14ac:dyDescent="0.2">
      <c r="A256" s="24"/>
      <c r="B256" s="24"/>
      <c r="C256" s="24"/>
      <c r="D256" s="24"/>
      <c r="E256" s="24"/>
      <c r="G256" s="24"/>
    </row>
    <row r="257" spans="1:7" x14ac:dyDescent="0.2">
      <c r="A257" s="24"/>
      <c r="B257" s="24"/>
      <c r="C257" s="24"/>
      <c r="D257" s="24"/>
      <c r="E257" s="24"/>
      <c r="G257" s="24"/>
    </row>
    <row r="258" spans="1:7" x14ac:dyDescent="0.2">
      <c r="A258" s="24"/>
      <c r="B258" s="24"/>
      <c r="C258" s="24"/>
      <c r="D258" s="24"/>
      <c r="E258" s="24"/>
      <c r="G258" s="24"/>
    </row>
    <row r="259" spans="1:7" x14ac:dyDescent="0.2">
      <c r="A259" s="24"/>
      <c r="B259" s="24"/>
      <c r="C259" s="24"/>
      <c r="D259" s="24"/>
      <c r="E259" s="24"/>
      <c r="G259" s="24"/>
    </row>
    <row r="260" spans="1:7" x14ac:dyDescent="0.2">
      <c r="A260" s="24"/>
      <c r="B260" s="24"/>
      <c r="C260" s="24"/>
      <c r="D260" s="24"/>
      <c r="E260" s="24"/>
      <c r="G260" s="24"/>
    </row>
    <row r="261" spans="1:7" x14ac:dyDescent="0.2">
      <c r="A261" s="24"/>
      <c r="B261" s="24"/>
      <c r="C261" s="24"/>
      <c r="D261" s="24"/>
      <c r="E261" s="24"/>
      <c r="G261" s="24"/>
    </row>
    <row r="262" spans="1:7" x14ac:dyDescent="0.2">
      <c r="A262" s="24"/>
      <c r="B262" s="24"/>
      <c r="C262" s="24"/>
      <c r="D262" s="24"/>
      <c r="E262" s="24"/>
      <c r="G262" s="24"/>
    </row>
    <row r="263" spans="1:7" x14ac:dyDescent="0.2">
      <c r="A263" s="24"/>
      <c r="B263" s="24"/>
      <c r="C263" s="24"/>
      <c r="D263" s="24"/>
      <c r="E263" s="24"/>
      <c r="G263" s="24"/>
    </row>
    <row r="264" spans="1:7" x14ac:dyDescent="0.2">
      <c r="A264" s="24"/>
      <c r="B264" s="24"/>
      <c r="C264" s="24"/>
      <c r="D264" s="24"/>
      <c r="E264" s="24"/>
      <c r="G264" s="24"/>
    </row>
  </sheetData>
  <mergeCells count="5">
    <mergeCell ref="F1:G1"/>
    <mergeCell ref="A6:G6"/>
    <mergeCell ref="A218:F218"/>
    <mergeCell ref="A219:G219"/>
    <mergeCell ref="A220:G221"/>
  </mergeCells>
  <conditionalFormatting sqref="G218">
    <cfRule type="cellIs" dxfId="0" priority="1" operator="notEqual">
      <formula>158657+100</formula>
    </cfRule>
  </conditionalFormatting>
  <pageMargins left="0.70866141732283472" right="0.70866141732283472" top="0.78740157480314965" bottom="0.78740157480314965" header="0.31496062992125984" footer="0.31496062992125984"/>
  <pageSetup paperSize="9" scale="70" firstPageNumber="18" orientation="portrait" useFirstPageNumber="1" r:id="rId1"/>
  <headerFooter>
    <oddFooter>&amp;L&amp;"Arial,Kurzíva"Zastupitelstvo Olomouckého kraje 18-12-2015
5. - Rozpočet Olomouckého kraje 2016 - návrh rozpočtu
Příloha č. 2: Příjmy Olomouckého kraje &amp;R&amp;"Arial,Kurzíva"Strana &amp;P (celkem 154)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rgb="FFFF0000"/>
  </sheetPr>
  <dimension ref="A1:H26"/>
  <sheetViews>
    <sheetView showGridLines="0" view="pageBreakPreview" zoomScale="110" zoomScaleNormal="100" zoomScaleSheetLayoutView="110" workbookViewId="0">
      <selection activeCell="A3" sqref="A3"/>
    </sheetView>
  </sheetViews>
  <sheetFormatPr defaultRowHeight="12.75" x14ac:dyDescent="0.2"/>
  <cols>
    <col min="1" max="1" width="5.42578125" customWidth="1"/>
    <col min="2" max="2" width="30.5703125" customWidth="1"/>
    <col min="3" max="8" width="12.28515625" style="4" customWidth="1"/>
  </cols>
  <sheetData>
    <row r="1" spans="1:8" ht="18" x14ac:dyDescent="0.25">
      <c r="A1" s="2" t="s">
        <v>350</v>
      </c>
    </row>
    <row r="3" spans="1:8" ht="15.75" x14ac:dyDescent="0.25">
      <c r="A3" s="1" t="s">
        <v>298</v>
      </c>
    </row>
    <row r="4" spans="1:8" ht="15.75" x14ac:dyDescent="0.25">
      <c r="A4" s="1"/>
    </row>
    <row r="5" spans="1:8" ht="13.5" thickBot="1" x14ac:dyDescent="0.25">
      <c r="H5" s="4" t="s">
        <v>57</v>
      </c>
    </row>
    <row r="6" spans="1:8" s="325" customFormat="1" ht="12" x14ac:dyDescent="0.2">
      <c r="A6" s="647" t="s">
        <v>38</v>
      </c>
      <c r="B6" s="648"/>
      <c r="C6" s="653" t="s">
        <v>299</v>
      </c>
      <c r="D6" s="654"/>
      <c r="E6" s="655"/>
      <c r="F6" s="653" t="s">
        <v>300</v>
      </c>
      <c r="G6" s="654"/>
      <c r="H6" s="655"/>
    </row>
    <row r="7" spans="1:8" s="325" customFormat="1" ht="12" x14ac:dyDescent="0.2">
      <c r="A7" s="649"/>
      <c r="B7" s="650"/>
      <c r="C7" s="658" t="s">
        <v>40</v>
      </c>
      <c r="D7" s="660" t="s">
        <v>53</v>
      </c>
      <c r="E7" s="656" t="s">
        <v>39</v>
      </c>
      <c r="F7" s="658" t="s">
        <v>40</v>
      </c>
      <c r="G7" s="660" t="s">
        <v>53</v>
      </c>
      <c r="H7" s="656" t="s">
        <v>39</v>
      </c>
    </row>
    <row r="8" spans="1:8" s="325" customFormat="1" thickBot="1" x14ac:dyDescent="0.25">
      <c r="A8" s="651"/>
      <c r="B8" s="652"/>
      <c r="C8" s="659"/>
      <c r="D8" s="661"/>
      <c r="E8" s="657"/>
      <c r="F8" s="659"/>
      <c r="G8" s="661"/>
      <c r="H8" s="657"/>
    </row>
    <row r="9" spans="1:8" s="7" customFormat="1" x14ac:dyDescent="0.2">
      <c r="A9" s="5" t="s">
        <v>41</v>
      </c>
      <c r="B9" s="6"/>
      <c r="C9" s="31">
        <v>24.8</v>
      </c>
      <c r="D9" s="32">
        <v>65.7</v>
      </c>
      <c r="E9" s="33">
        <f>SUM(C9:D9)</f>
        <v>90.5</v>
      </c>
      <c r="F9" s="31">
        <v>25.3</v>
      </c>
      <c r="G9" s="32">
        <v>67</v>
      </c>
      <c r="H9" s="33">
        <f>SUM(F9:G9)</f>
        <v>92.3</v>
      </c>
    </row>
    <row r="10" spans="1:8" s="21" customFormat="1" x14ac:dyDescent="0.2">
      <c r="A10" s="8" t="s">
        <v>43</v>
      </c>
      <c r="B10" s="9"/>
      <c r="C10" s="34">
        <f t="shared" ref="C10:H10" si="0">SUM(C11:C12)</f>
        <v>11.6</v>
      </c>
      <c r="D10" s="35">
        <f t="shared" si="0"/>
        <v>35.700000000000003</v>
      </c>
      <c r="E10" s="36">
        <f t="shared" si="0"/>
        <v>47.3</v>
      </c>
      <c r="F10" s="34">
        <f t="shared" si="0"/>
        <v>12.100000000000001</v>
      </c>
      <c r="G10" s="35">
        <f t="shared" si="0"/>
        <v>36.700000000000003</v>
      </c>
      <c r="H10" s="36">
        <f t="shared" si="0"/>
        <v>48.800000000000004</v>
      </c>
    </row>
    <row r="11" spans="1:8" s="12" customFormat="1" x14ac:dyDescent="0.2">
      <c r="A11" s="10" t="s">
        <v>42</v>
      </c>
      <c r="B11" s="11" t="s">
        <v>44</v>
      </c>
      <c r="C11" s="37">
        <v>11.4</v>
      </c>
      <c r="D11" s="38">
        <v>30.1</v>
      </c>
      <c r="E11" s="39">
        <f>SUM(C11:D11)</f>
        <v>41.5</v>
      </c>
      <c r="F11" s="37">
        <v>11.8</v>
      </c>
      <c r="G11" s="38">
        <v>31.1</v>
      </c>
      <c r="H11" s="39">
        <f>SUM(F11:G11)</f>
        <v>42.900000000000006</v>
      </c>
    </row>
    <row r="12" spans="1:8" s="12" customFormat="1" x14ac:dyDescent="0.2">
      <c r="A12" s="10"/>
      <c r="B12" s="11" t="s">
        <v>45</v>
      </c>
      <c r="C12" s="37">
        <v>0.2</v>
      </c>
      <c r="D12" s="38">
        <v>5.6</v>
      </c>
      <c r="E12" s="39">
        <f>SUM(C12:D12)</f>
        <v>5.8</v>
      </c>
      <c r="F12" s="37">
        <v>0.3</v>
      </c>
      <c r="G12" s="38">
        <v>5.6</v>
      </c>
      <c r="H12" s="39">
        <f>SUM(F12:G12)</f>
        <v>5.8999999999999995</v>
      </c>
    </row>
    <row r="13" spans="1:8" s="21" customFormat="1" x14ac:dyDescent="0.2">
      <c r="A13" s="8" t="s">
        <v>46</v>
      </c>
      <c r="B13" s="9"/>
      <c r="C13" s="34">
        <f t="shared" ref="C13:H13" si="1">SUM(C14,C15,C18)</f>
        <v>12.9</v>
      </c>
      <c r="D13" s="35">
        <f t="shared" si="1"/>
        <v>37.5</v>
      </c>
      <c r="E13" s="36">
        <f t="shared" si="1"/>
        <v>50.4</v>
      </c>
      <c r="F13" s="34">
        <f t="shared" si="1"/>
        <v>13.4</v>
      </c>
      <c r="G13" s="35">
        <f t="shared" si="1"/>
        <v>39.6</v>
      </c>
      <c r="H13" s="36">
        <f t="shared" si="1"/>
        <v>53</v>
      </c>
    </row>
    <row r="14" spans="1:8" s="12" customFormat="1" x14ac:dyDescent="0.2">
      <c r="A14" s="10" t="s">
        <v>42</v>
      </c>
      <c r="B14" s="11" t="s">
        <v>47</v>
      </c>
      <c r="C14" s="37">
        <v>1.2</v>
      </c>
      <c r="D14" s="38">
        <v>3.1</v>
      </c>
      <c r="E14" s="39">
        <f>SUM(C14:D14)</f>
        <v>4.3</v>
      </c>
      <c r="F14" s="37">
        <v>1.2</v>
      </c>
      <c r="G14" s="38">
        <v>3.2</v>
      </c>
      <c r="H14" s="39">
        <f>SUM(F14:G14)</f>
        <v>4.4000000000000004</v>
      </c>
    </row>
    <row r="15" spans="1:8" s="12" customFormat="1" x14ac:dyDescent="0.2">
      <c r="A15" s="10"/>
      <c r="B15" s="11" t="s">
        <v>54</v>
      </c>
      <c r="C15" s="37">
        <f t="shared" ref="C15:H15" si="2">SUM(C16:C17)</f>
        <v>0.3</v>
      </c>
      <c r="D15" s="38">
        <f t="shared" si="2"/>
        <v>2.2000000000000002</v>
      </c>
      <c r="E15" s="39">
        <f t="shared" si="2"/>
        <v>2.5</v>
      </c>
      <c r="F15" s="37">
        <f t="shared" si="2"/>
        <v>0.3</v>
      </c>
      <c r="G15" s="38">
        <f t="shared" si="2"/>
        <v>2.8</v>
      </c>
      <c r="H15" s="39">
        <f t="shared" si="2"/>
        <v>3.0999999999999996</v>
      </c>
    </row>
    <row r="16" spans="1:8" s="17" customFormat="1" x14ac:dyDescent="0.2">
      <c r="A16" s="15"/>
      <c r="B16" s="16" t="s">
        <v>322</v>
      </c>
      <c r="C16" s="40">
        <v>0.3</v>
      </c>
      <c r="D16" s="41">
        <v>0.7</v>
      </c>
      <c r="E16" s="42">
        <f t="shared" ref="E16:E22" si="3">SUM(C16:D16)</f>
        <v>1</v>
      </c>
      <c r="F16" s="40">
        <v>0.3</v>
      </c>
      <c r="G16" s="41">
        <v>0.9</v>
      </c>
      <c r="H16" s="42">
        <f>SUM(F16:G16)</f>
        <v>1.2</v>
      </c>
    </row>
    <row r="17" spans="1:8" s="17" customFormat="1" x14ac:dyDescent="0.2">
      <c r="A17" s="15"/>
      <c r="B17" s="16" t="s">
        <v>323</v>
      </c>
      <c r="C17" s="40"/>
      <c r="D17" s="41">
        <v>1.5</v>
      </c>
      <c r="E17" s="42">
        <f t="shared" si="3"/>
        <v>1.5</v>
      </c>
      <c r="F17" s="40"/>
      <c r="G17" s="41">
        <v>1.9</v>
      </c>
      <c r="H17" s="42">
        <f>SUM(F17:G17)</f>
        <v>1.9</v>
      </c>
    </row>
    <row r="18" spans="1:8" s="12" customFormat="1" x14ac:dyDescent="0.2">
      <c r="A18" s="10"/>
      <c r="B18" s="11" t="s">
        <v>48</v>
      </c>
      <c r="C18" s="37">
        <f t="shared" ref="C18:H18" si="4">SUM(C19:C20)</f>
        <v>11.4</v>
      </c>
      <c r="D18" s="38">
        <f t="shared" si="4"/>
        <v>32.200000000000003</v>
      </c>
      <c r="E18" s="39">
        <f t="shared" si="4"/>
        <v>43.6</v>
      </c>
      <c r="F18" s="37">
        <f t="shared" si="4"/>
        <v>11.9</v>
      </c>
      <c r="G18" s="38">
        <f t="shared" si="4"/>
        <v>33.6</v>
      </c>
      <c r="H18" s="39">
        <f t="shared" si="4"/>
        <v>45.5</v>
      </c>
    </row>
    <row r="19" spans="1:8" s="17" customFormat="1" x14ac:dyDescent="0.2">
      <c r="A19" s="15"/>
      <c r="B19" s="16" t="s">
        <v>55</v>
      </c>
      <c r="C19" s="40">
        <v>11.4</v>
      </c>
      <c r="D19" s="41">
        <v>30.2</v>
      </c>
      <c r="E19" s="42">
        <f>SUM(C19:D19)</f>
        <v>41.6</v>
      </c>
      <c r="F19" s="40">
        <v>11.9</v>
      </c>
      <c r="G19" s="41">
        <v>31.5</v>
      </c>
      <c r="H19" s="42">
        <f t="shared" ref="H19:H22" si="5">SUM(F19:G19)</f>
        <v>43.4</v>
      </c>
    </row>
    <row r="20" spans="1:8" s="17" customFormat="1" x14ac:dyDescent="0.2">
      <c r="A20" s="15"/>
      <c r="B20" s="16" t="s">
        <v>56</v>
      </c>
      <c r="C20" s="40"/>
      <c r="D20" s="41">
        <v>2</v>
      </c>
      <c r="E20" s="42">
        <f t="shared" si="3"/>
        <v>2</v>
      </c>
      <c r="F20" s="40"/>
      <c r="G20" s="41">
        <v>2.1</v>
      </c>
      <c r="H20" s="42">
        <f t="shared" si="5"/>
        <v>2.1</v>
      </c>
    </row>
    <row r="21" spans="1:8" s="7" customFormat="1" x14ac:dyDescent="0.2">
      <c r="A21" s="13" t="s">
        <v>49</v>
      </c>
      <c r="B21" s="14"/>
      <c r="C21" s="43"/>
      <c r="D21" s="44">
        <v>10</v>
      </c>
      <c r="E21" s="45">
        <f t="shared" si="3"/>
        <v>10</v>
      </c>
      <c r="F21" s="43"/>
      <c r="G21" s="44">
        <v>10.1</v>
      </c>
      <c r="H21" s="45">
        <f t="shared" si="5"/>
        <v>10.1</v>
      </c>
    </row>
    <row r="22" spans="1:8" s="7" customFormat="1" ht="13.5" thickBot="1" x14ac:dyDescent="0.25">
      <c r="A22" s="13" t="s">
        <v>301</v>
      </c>
      <c r="B22" s="14"/>
      <c r="C22" s="43"/>
      <c r="D22" s="44">
        <v>5.8</v>
      </c>
      <c r="E22" s="281">
        <f t="shared" si="3"/>
        <v>5.8</v>
      </c>
      <c r="F22" s="43"/>
      <c r="G22" s="44">
        <v>5.6</v>
      </c>
      <c r="H22" s="45">
        <f t="shared" si="5"/>
        <v>5.6</v>
      </c>
    </row>
    <row r="23" spans="1:8" s="280" customFormat="1" ht="21.75" customHeight="1" thickBot="1" x14ac:dyDescent="0.3">
      <c r="A23" s="326" t="s">
        <v>50</v>
      </c>
      <c r="B23" s="327"/>
      <c r="C23" s="328">
        <f>SUM(C9:C10,C13)</f>
        <v>49.3</v>
      </c>
      <c r="D23" s="329">
        <f>SUM(D9:D9,D10:D10,D13,D21:D22)</f>
        <v>154.70000000000002</v>
      </c>
      <c r="E23" s="329">
        <f>SUM(E9:E9,E10:E10,E13,E21:E22)</f>
        <v>204.00000000000003</v>
      </c>
      <c r="F23" s="329">
        <f>SUM(F9:F9,F10:F10,F13,F21:F22)</f>
        <v>50.800000000000004</v>
      </c>
      <c r="G23" s="329">
        <f>SUM(G9:G9,G10:G10,G13,G21:G22)</f>
        <v>159</v>
      </c>
      <c r="H23" s="329">
        <f>SUM(H9:H9,H10:H10,H13,H21:H22)</f>
        <v>209.79999999999998</v>
      </c>
    </row>
    <row r="25" spans="1:8" ht="12.75" hidden="1" customHeight="1" x14ac:dyDescent="0.2">
      <c r="A25" s="18" t="s">
        <v>51</v>
      </c>
      <c r="C25" s="19">
        <v>666.5</v>
      </c>
      <c r="D25" s="4">
        <v>4.4000000000000004</v>
      </c>
      <c r="E25" s="20">
        <v>16.100000000000001</v>
      </c>
      <c r="F25" s="19">
        <v>666.5</v>
      </c>
      <c r="G25" s="4">
        <v>4.4000000000000004</v>
      </c>
      <c r="H25" s="20">
        <v>16.100000000000001</v>
      </c>
    </row>
    <row r="26" spans="1:8" ht="12.75" hidden="1" customHeight="1" x14ac:dyDescent="0.2">
      <c r="A26" s="18" t="s">
        <v>52</v>
      </c>
      <c r="C26" s="19">
        <f t="shared" ref="C26:H26" si="6">C23-C25</f>
        <v>-617.20000000000005</v>
      </c>
      <c r="D26" s="4">
        <f t="shared" si="6"/>
        <v>150.30000000000001</v>
      </c>
      <c r="E26" s="20">
        <f t="shared" si="6"/>
        <v>187.90000000000003</v>
      </c>
      <c r="F26" s="19">
        <f t="shared" si="6"/>
        <v>-615.70000000000005</v>
      </c>
      <c r="G26" s="4">
        <f t="shared" si="6"/>
        <v>154.6</v>
      </c>
      <c r="H26" s="20">
        <f t="shared" si="6"/>
        <v>193.7</v>
      </c>
    </row>
  </sheetData>
  <mergeCells count="9">
    <mergeCell ref="A6:B8"/>
    <mergeCell ref="C6:E6"/>
    <mergeCell ref="E7:E8"/>
    <mergeCell ref="F6:H6"/>
    <mergeCell ref="F7:F8"/>
    <mergeCell ref="G7:G8"/>
    <mergeCell ref="H7:H8"/>
    <mergeCell ref="C7:C8"/>
    <mergeCell ref="D7:D8"/>
  </mergeCells>
  <phoneticPr fontId="9" type="noConversion"/>
  <pageMargins left="0.78740157480314965" right="0.78740157480314965" top="0.98425196850393704" bottom="0.98425196850393704" header="0.51181102362204722" footer="0.51181102362204722"/>
  <pageSetup paperSize="9" firstPageNumber="12" orientation="landscape" useFirstPageNumber="1" r:id="rId1"/>
  <headerFooter alignWithMargins="0">
    <oddFooter>&amp;L&amp;"Arial,Kurzíva"&amp;8Zastupitelstvo Olomouckého kraje 12-12-2014
6. - Rozpočet Olomouckého kraje 2015 - návrh rozpočtu
Příloha č. 2: Příjmy Olomouckého kraje &amp;R&amp;"Arial,Kurzíva"&amp;8Strana &amp;P (celkem 127)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Příjmy</vt:lpstr>
      <vt:lpstr>daně</vt:lpstr>
      <vt:lpstr>odbory</vt:lpstr>
      <vt:lpstr>odbory1</vt:lpstr>
      <vt:lpstr>PO - odpisy</vt:lpstr>
      <vt:lpstr>predikce</vt:lpstr>
      <vt:lpstr>odbory!Oblast_tisku</vt:lpstr>
      <vt:lpstr>odbory1!Oblast_tisku</vt:lpstr>
      <vt:lpstr>'PO - odpisy'!Oblast_tisku</vt:lpstr>
      <vt:lpstr>predikce!Oblast_tisku</vt:lpstr>
      <vt:lpstr>Příjmy!Oblast_tisku</vt:lpstr>
    </vt:vector>
  </TitlesOfParts>
  <Company>KÚOK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Balabuch Petr</cp:lastModifiedBy>
  <cp:lastPrinted>2015-11-30T11:27:49Z</cp:lastPrinted>
  <dcterms:created xsi:type="dcterms:W3CDTF">2007-10-04T06:22:41Z</dcterms:created>
  <dcterms:modified xsi:type="dcterms:W3CDTF">2015-11-30T11:27:51Z</dcterms:modified>
</cp:coreProperties>
</file>