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10" windowWidth="19320" windowHeight="11415"/>
  </bookViews>
  <sheets>
    <sheet name="stránky" sheetId="2" r:id="rId1"/>
    <sheet name="bilance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1">bilance!$A$1:$F$55</definedName>
    <definedName name="_xlnm.Print_Area" localSheetId="0">stránky!$A$1:$I$114</definedName>
  </definedNames>
  <calcPr calcId="145621" calcMode="manual"/>
</workbook>
</file>

<file path=xl/calcChain.xml><?xml version="1.0" encoding="utf-8"?>
<calcChain xmlns="http://schemas.openxmlformats.org/spreadsheetml/2006/main">
  <c r="E27" i="1" l="1"/>
  <c r="E30" i="1" l="1"/>
  <c r="E33" i="1" l="1"/>
  <c r="F34" i="1" l="1"/>
  <c r="E29" i="1" l="1"/>
  <c r="E16" i="1"/>
  <c r="E38" i="1" l="1"/>
  <c r="F40" i="1"/>
  <c r="F41" i="1"/>
  <c r="F42" i="1"/>
  <c r="F43" i="1"/>
  <c r="F39" i="1"/>
  <c r="C45" i="1"/>
  <c r="C38" i="1"/>
  <c r="D38" i="1"/>
  <c r="D45" i="1" s="1"/>
  <c r="H41" i="1" l="1"/>
  <c r="H43" i="1" s="1"/>
  <c r="E11" i="1"/>
  <c r="E17" i="1" l="1"/>
  <c r="E14" i="1"/>
  <c r="E13" i="1"/>
  <c r="E12" i="1"/>
  <c r="F11" i="1"/>
  <c r="E10" i="1"/>
  <c r="F10" i="1" s="1"/>
  <c r="E9" i="1"/>
  <c r="E15" i="1"/>
  <c r="E7" i="1"/>
  <c r="E6" i="1"/>
  <c r="D29" i="1" l="1"/>
  <c r="C56" i="1" l="1"/>
  <c r="C55" i="1"/>
  <c r="F44" i="1" l="1"/>
  <c r="F38" i="1" l="1"/>
  <c r="F33" i="1" l="1"/>
  <c r="D56" i="1" l="1"/>
  <c r="C29" i="1" l="1"/>
  <c r="F29" i="1" s="1"/>
  <c r="C26" i="1" l="1"/>
  <c r="C47" i="1" l="1"/>
  <c r="F31" i="1"/>
  <c r="F30" i="1"/>
  <c r="F32" i="1"/>
  <c r="F54" i="1" l="1"/>
  <c r="F46" i="1"/>
  <c r="F35" i="1"/>
  <c r="F36" i="1"/>
  <c r="F37" i="1"/>
  <c r="F20" i="1"/>
  <c r="F13" i="1"/>
  <c r="F14" i="1"/>
  <c r="F15" i="1"/>
  <c r="F16" i="1"/>
  <c r="F17" i="1"/>
  <c r="F7" i="1"/>
  <c r="F12" i="1"/>
  <c r="F6" i="1" l="1"/>
  <c r="D44" i="1"/>
  <c r="D47" i="1" l="1"/>
  <c r="D57" i="1" l="1"/>
  <c r="D58" i="1" s="1"/>
  <c r="C57" i="1" l="1"/>
  <c r="D6" i="1"/>
  <c r="D55" i="1" l="1"/>
  <c r="D18" i="1" l="1"/>
  <c r="D12" i="1"/>
  <c r="D10" i="1"/>
  <c r="D9" i="1"/>
  <c r="C19" i="1" l="1"/>
  <c r="C21" i="1" s="1"/>
  <c r="F9" i="1"/>
  <c r="C58" i="1" l="1"/>
  <c r="D15" i="1"/>
  <c r="D19" i="1" s="1"/>
  <c r="D21" i="1" s="1"/>
  <c r="E8" i="1" l="1"/>
  <c r="E52" i="1" l="1"/>
  <c r="F52" i="1" l="1"/>
  <c r="E55" i="1"/>
  <c r="F55" i="1" s="1"/>
  <c r="E18" i="1" l="1"/>
  <c r="F18" i="1" l="1"/>
  <c r="E19" i="1"/>
  <c r="F19" i="1" l="1"/>
  <c r="E21" i="1"/>
  <c r="F21" i="1" l="1"/>
  <c r="E56" i="1"/>
  <c r="E28" i="1" l="1"/>
  <c r="F28" i="1" s="1"/>
  <c r="E26" i="1" l="1"/>
  <c r="F27" i="1"/>
  <c r="E45" i="1" l="1"/>
  <c r="F26" i="1"/>
  <c r="F45" i="1" l="1"/>
  <c r="E47" i="1"/>
  <c r="E57" i="1" l="1"/>
  <c r="E58" i="1" s="1"/>
  <c r="F47" i="1"/>
</calcChain>
</file>

<file path=xl/sharedStrings.xml><?xml version="1.0" encoding="utf-8"?>
<sst xmlns="http://schemas.openxmlformats.org/spreadsheetml/2006/main" count="174" uniqueCount="154">
  <si>
    <t>v tis. Kč</t>
  </si>
  <si>
    <t>Poř.č.</t>
  </si>
  <si>
    <t>%</t>
  </si>
  <si>
    <t>Daňové příjmy</t>
  </si>
  <si>
    <t>Správní poplatky</t>
  </si>
  <si>
    <t>Příjmy z pronájmu</t>
  </si>
  <si>
    <t>Přijaté sankční platby</t>
  </si>
  <si>
    <t>Ostatní nedaňové příjmy</t>
  </si>
  <si>
    <t>Příjmy z prodeje</t>
  </si>
  <si>
    <t>Příjmy z úroků</t>
  </si>
  <si>
    <t>Neinvestiční přijaté dotace ze státního rozpočtu</t>
  </si>
  <si>
    <t xml:space="preserve">Odvody příspěvkových organizací </t>
  </si>
  <si>
    <t>Sociální fond</t>
  </si>
  <si>
    <t xml:space="preserve">Fond na podporu výstavby a obnovy vodohospodářské infrastruktury na území Olomouckého kraje </t>
  </si>
  <si>
    <t>Splátky půjček</t>
  </si>
  <si>
    <t>Příjmy Olomouckého kraje celkem</t>
  </si>
  <si>
    <t>Konsolidace</t>
  </si>
  <si>
    <t xml:space="preserve">Výdaje Olomouckého kraje  </t>
  </si>
  <si>
    <t xml:space="preserve">Příspěvkové organizace - provozní výdaje </t>
  </si>
  <si>
    <t>Fond sociálních potřeb</t>
  </si>
  <si>
    <t>Evropské programy</t>
  </si>
  <si>
    <t>Výdaje Olomouckého kraje celkem</t>
  </si>
  <si>
    <t>Příjmy Olomouckého kraje celkem (po konsolidaci)</t>
  </si>
  <si>
    <t>Splátky úvěrů</t>
  </si>
  <si>
    <t xml:space="preserve">Změna stavu krátkodobých prostředků na bankovních účtech </t>
  </si>
  <si>
    <t>Financování celkem</t>
  </si>
  <si>
    <t xml:space="preserve">strana </t>
  </si>
  <si>
    <t>Finanční vztahy k rozpočtům krajů</t>
  </si>
  <si>
    <t xml:space="preserve"> </t>
  </si>
  <si>
    <t>Rekapitulace</t>
  </si>
  <si>
    <t>Zastupitelé</t>
  </si>
  <si>
    <t>Odbor majetkoprávní a právní</t>
  </si>
  <si>
    <t>Odbor informatiky</t>
  </si>
  <si>
    <t>Odbor ekonomický</t>
  </si>
  <si>
    <t>Odbor životního prostředí a zemědělství</t>
  </si>
  <si>
    <t>Odbor školství, mládeže a tělovýchovy</t>
  </si>
  <si>
    <t>Odbor sociálních věcí</t>
  </si>
  <si>
    <t>Odbor dopravy a silničního hospodářství</t>
  </si>
  <si>
    <t>Odbor kultury a památkové péče</t>
  </si>
  <si>
    <t>Odbor zdravotnictví</t>
  </si>
  <si>
    <t>Útvar interního auditu</t>
  </si>
  <si>
    <t>b) Příspěvkové organizace zřizované Olomouckým krajem</t>
  </si>
  <si>
    <t>Příspěvkové organizace v oblasti školství</t>
  </si>
  <si>
    <t>Příspěvkové organizace v oblasti dopravy</t>
  </si>
  <si>
    <t>Příspěvkové organizace v oblasti kultury</t>
  </si>
  <si>
    <t>Příspěvkové organizace v oblasti sociálních věcí</t>
  </si>
  <si>
    <t>Příspěvkové organizace v oblasti zdravotnictví</t>
  </si>
  <si>
    <t>c) Fond sociálních potřeb</t>
  </si>
  <si>
    <t>d) Fond na podporu výstavby a obnovy vodohospodářské infrastruktury na území Olomouckého kraje</t>
  </si>
  <si>
    <t>e) Evropské programy</t>
  </si>
  <si>
    <t>f) Splátky úvěrů</t>
  </si>
  <si>
    <t>15</t>
  </si>
  <si>
    <t>a) Odbory (kanceláře) Krajského úřadu Olomouckého kraje</t>
  </si>
  <si>
    <t>Výdaje Olomouckého kraje celkem (po konsolidaci)</t>
  </si>
  <si>
    <t>Příjmy Olomouckého kraje</t>
  </si>
  <si>
    <t>VÝDAJE OLOMOUCKÉHO KRAJE</t>
  </si>
  <si>
    <t xml:space="preserve">PŘÍJMY OLOMOUCKÉHO KRAJE </t>
  </si>
  <si>
    <t>Odbor tajemníka hejtmana</t>
  </si>
  <si>
    <t>Původní návrh na rok 2014</t>
  </si>
  <si>
    <t>z toho: provozní výdaje odborů</t>
  </si>
  <si>
    <t xml:space="preserve">           dotační tituly</t>
  </si>
  <si>
    <t>z toho: příspěvek na provoz</t>
  </si>
  <si>
    <t xml:space="preserve">            příspěvek na provoz - odpisy</t>
  </si>
  <si>
    <t xml:space="preserve">            příspěvek na provoz - mzdové náklady</t>
  </si>
  <si>
    <t xml:space="preserve">           příspěvek na provoz - ostatní</t>
  </si>
  <si>
    <t>Vývoj daňových příjmů v roce 2014 - 2015</t>
  </si>
  <si>
    <t>FINANCOVÁNÍ</t>
  </si>
  <si>
    <t xml:space="preserve">Příjmy včetně financování </t>
  </si>
  <si>
    <t xml:space="preserve">Výdaje včetně financování </t>
  </si>
  <si>
    <t>Rozdíl</t>
  </si>
  <si>
    <t xml:space="preserve">           příspěvek na provoz - dopravní obslužnost</t>
  </si>
  <si>
    <t>a) rozpracované</t>
  </si>
  <si>
    <t xml:space="preserve">b) alokace 5 -12 - podíl Olomouckého kraje </t>
  </si>
  <si>
    <t xml:space="preserve">c) alokace 5 - 12 - předfinancování </t>
  </si>
  <si>
    <t>5=4/3</t>
  </si>
  <si>
    <t>Investice</t>
  </si>
  <si>
    <t>d) nové investice - odbory</t>
  </si>
  <si>
    <t xml:space="preserve">e) nové investice </t>
  </si>
  <si>
    <t>12</t>
  </si>
  <si>
    <t>1. Bilance příjmů, výdajů a financování Olomouckého kraje na rok 2016</t>
  </si>
  <si>
    <t>Schválený rozpočet 2015</t>
  </si>
  <si>
    <t>Návrh rozpočtu 2016</t>
  </si>
  <si>
    <t xml:space="preserve">Odbory - provozní výdaje </t>
  </si>
  <si>
    <t>1. Bilance  příjmů, výdajů a financování Olomouckého kraje na rok 2016</t>
  </si>
  <si>
    <t>Příjmy Olomouckého kraje na rok 2016</t>
  </si>
  <si>
    <t>Návrh daňových příjmů Olomouckého kraje na rok 2016</t>
  </si>
  <si>
    <t>Příjmy Olomouckého kraje na rok 2016 - přehled za odbory (kanceláře)</t>
  </si>
  <si>
    <t>3. Výdaje Olomouckého kraje na rok 2016</t>
  </si>
  <si>
    <t>Odbor kancelář ředitele</t>
  </si>
  <si>
    <t xml:space="preserve">Odbor podpory řízení příspěvkových organizací </t>
  </si>
  <si>
    <t>4. Rekapitulace dotačních titulů v návrhu rozpočtu na rok 2016</t>
  </si>
  <si>
    <t xml:space="preserve">5. Přehled financování investičních akcí </t>
  </si>
  <si>
    <t xml:space="preserve">a) Financování rozpracovaných investičních akcí </t>
  </si>
  <si>
    <t>2. Příjmy Olomouckého kraje na rok 2016</t>
  </si>
  <si>
    <t>f) investice - zdravotnictví (z nájemného)</t>
  </si>
  <si>
    <t>Příjmy z poskytnutých služeb a výrobků</t>
  </si>
  <si>
    <t>Krátkodobé přijaté půjčené prostředky</t>
  </si>
  <si>
    <t>10</t>
  </si>
  <si>
    <t>11-12</t>
  </si>
  <si>
    <t>13</t>
  </si>
  <si>
    <t>14-17</t>
  </si>
  <si>
    <t>18-21</t>
  </si>
  <si>
    <t>22</t>
  </si>
  <si>
    <t>23-25</t>
  </si>
  <si>
    <t>26-30</t>
  </si>
  <si>
    <t>31</t>
  </si>
  <si>
    <t>32</t>
  </si>
  <si>
    <t xml:space="preserve">Odbor správní, legislativní a Krajský živnostenský úřad </t>
  </si>
  <si>
    <t>33-37</t>
  </si>
  <si>
    <t>38</t>
  </si>
  <si>
    <t>Odbor strategického rozvoje kraje, územního plánování a stavebního řádu</t>
  </si>
  <si>
    <t>39-43</t>
  </si>
  <si>
    <t>44-47</t>
  </si>
  <si>
    <t>48-50</t>
  </si>
  <si>
    <t>51-53</t>
  </si>
  <si>
    <t>54-55</t>
  </si>
  <si>
    <t>56-57</t>
  </si>
  <si>
    <t>58-59</t>
  </si>
  <si>
    <t>60</t>
  </si>
  <si>
    <t>Odbor veřejných zakázek a investic</t>
  </si>
  <si>
    <t>61</t>
  </si>
  <si>
    <t>62-66</t>
  </si>
  <si>
    <t>67</t>
  </si>
  <si>
    <t>68</t>
  </si>
  <si>
    <t>69-77</t>
  </si>
  <si>
    <t>78-79</t>
  </si>
  <si>
    <t>80-81</t>
  </si>
  <si>
    <t>82-83</t>
  </si>
  <si>
    <t>84-85</t>
  </si>
  <si>
    <t>86</t>
  </si>
  <si>
    <t>87</t>
  </si>
  <si>
    <t>88-96</t>
  </si>
  <si>
    <t>97</t>
  </si>
  <si>
    <t>98-100</t>
  </si>
  <si>
    <t>101</t>
  </si>
  <si>
    <t>102-116</t>
  </si>
  <si>
    <t>b) Investice hrazené z nájemného SMN a.s. pro rok 2016</t>
  </si>
  <si>
    <t>117</t>
  </si>
  <si>
    <t>6. Přehled úvěrů a půjček Olomouckého kraje</t>
  </si>
  <si>
    <t>a) Příspěvkové organizace v oblasti školství</t>
  </si>
  <si>
    <t>b) Příspěvkové organizace v oblasti sociálních věcí</t>
  </si>
  <si>
    <t>c) Příspěvkové organizace v oblasti dopravy</t>
  </si>
  <si>
    <t>d) Příspěvkové organizace v oblasti kultury</t>
  </si>
  <si>
    <t>e) Příspěvkové organizace v oblasti zdravotnictví</t>
  </si>
  <si>
    <t xml:space="preserve">7. Závazné ukazatele příspěvkových organizací </t>
  </si>
  <si>
    <t>Příjmy Olomouckého kraje na rok 2016 - odvody příspěvkových organizací</t>
  </si>
  <si>
    <t>152</t>
  </si>
  <si>
    <t xml:space="preserve">c) Nové investice </t>
  </si>
  <si>
    <t>153</t>
  </si>
  <si>
    <t>154</t>
  </si>
  <si>
    <t>118-147</t>
  </si>
  <si>
    <t>148</t>
  </si>
  <si>
    <t>149-150</t>
  </si>
  <si>
    <t>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</si>
</sst>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00"/>
    <numFmt numFmtId="167" formatCode="0\-00"/>
    <numFmt numFmtId="168" formatCode="\+#,##0"/>
  </numFmts>
  <fonts count="23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u/>
      <sz val="10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/>
    <xf numFmtId="3" fontId="6" fillId="0" borderId="10" xfId="0" applyNumberFormat="1" applyFont="1" applyFill="1" applyBorder="1" applyAlignment="1"/>
    <xf numFmtId="164" fontId="6" fillId="0" borderId="13" xfId="0" applyNumberFormat="1" applyFont="1" applyFill="1" applyBorder="1"/>
    <xf numFmtId="0" fontId="6" fillId="0" borderId="16" xfId="0" applyFont="1" applyFill="1" applyBorder="1" applyAlignment="1">
      <alignment horizontal="center"/>
    </xf>
    <xf numFmtId="0" fontId="6" fillId="0" borderId="15" xfId="0" applyFont="1" applyFill="1" applyBorder="1"/>
    <xf numFmtId="3" fontId="6" fillId="0" borderId="17" xfId="0" applyNumberFormat="1" applyFont="1" applyFill="1" applyBorder="1" applyAlignment="1"/>
    <xf numFmtId="0" fontId="6" fillId="0" borderId="15" xfId="0" applyFont="1" applyFill="1" applyBorder="1" applyAlignment="1">
      <alignment vertical="center" wrapText="1"/>
    </xf>
    <xf numFmtId="3" fontId="6" fillId="0" borderId="17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19" xfId="0" applyFont="1" applyFill="1" applyBorder="1" applyAlignment="1">
      <alignment wrapText="1"/>
    </xf>
    <xf numFmtId="0" fontId="0" fillId="0" borderId="0" xfId="0" applyFill="1" applyAlignment="1"/>
    <xf numFmtId="0" fontId="6" fillId="0" borderId="22" xfId="0" applyFont="1" applyFill="1" applyBorder="1" applyAlignment="1">
      <alignment horizontal="center"/>
    </xf>
    <xf numFmtId="0" fontId="2" fillId="0" borderId="23" xfId="0" applyFont="1" applyFill="1" applyBorder="1"/>
    <xf numFmtId="3" fontId="2" fillId="0" borderId="24" xfId="0" applyNumberFormat="1" applyFont="1" applyFill="1" applyBorder="1" applyAlignment="1"/>
    <xf numFmtId="0" fontId="7" fillId="0" borderId="0" xfId="0" applyFont="1" applyFill="1"/>
    <xf numFmtId="0" fontId="6" fillId="0" borderId="0" xfId="0" applyFont="1" applyFill="1"/>
    <xf numFmtId="164" fontId="6" fillId="0" borderId="27" xfId="0" applyNumberFormat="1" applyFont="1" applyFill="1" applyBorder="1"/>
    <xf numFmtId="3" fontId="0" fillId="0" borderId="0" xfId="0" applyNumberFormat="1" applyFill="1"/>
    <xf numFmtId="0" fontId="0" fillId="0" borderId="7" xfId="0" applyFill="1" applyBorder="1" applyAlignment="1"/>
    <xf numFmtId="0" fontId="10" fillId="0" borderId="0" xfId="0" applyFont="1" applyFill="1"/>
    <xf numFmtId="0" fontId="6" fillId="0" borderId="12" xfId="0" applyFont="1" applyFill="1" applyBorder="1"/>
    <xf numFmtId="3" fontId="6" fillId="2" borderId="17" xfId="0" applyNumberFormat="1" applyFont="1" applyFill="1" applyBorder="1"/>
    <xf numFmtId="3" fontId="6" fillId="0" borderId="17" xfId="0" applyNumberFormat="1" applyFont="1" applyFill="1" applyBorder="1"/>
    <xf numFmtId="3" fontId="6" fillId="2" borderId="17" xfId="0" applyNumberFormat="1" applyFont="1" applyFill="1" applyBorder="1" applyAlignment="1">
      <alignment vertical="center"/>
    </xf>
    <xf numFmtId="0" fontId="6" fillId="0" borderId="15" xfId="0" applyFont="1" applyFill="1" applyBorder="1" applyAlignment="1"/>
    <xf numFmtId="0" fontId="8" fillId="0" borderId="23" xfId="0" applyFont="1" applyFill="1" applyBorder="1"/>
    <xf numFmtId="3" fontId="2" fillId="2" borderId="24" xfId="0" applyNumberFormat="1" applyFont="1" applyFill="1" applyBorder="1"/>
    <xf numFmtId="164" fontId="2" fillId="0" borderId="25" xfId="0" applyNumberFormat="1" applyFont="1" applyFill="1" applyBorder="1" applyAlignment="1">
      <alignment shrinkToFit="1"/>
    </xf>
    <xf numFmtId="0" fontId="6" fillId="0" borderId="32" xfId="0" applyFont="1" applyFill="1" applyBorder="1"/>
    <xf numFmtId="3" fontId="6" fillId="2" borderId="26" xfId="0" applyNumberFormat="1" applyFont="1" applyFill="1" applyBorder="1"/>
    <xf numFmtId="0" fontId="4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/>
    </xf>
    <xf numFmtId="164" fontId="6" fillId="0" borderId="35" xfId="0" applyNumberFormat="1" applyFont="1" applyFill="1" applyBorder="1"/>
    <xf numFmtId="164" fontId="2" fillId="0" borderId="36" xfId="0" applyNumberFormat="1" applyFont="1" applyFill="1" applyBorder="1" applyAlignment="1">
      <alignment shrinkToFit="1"/>
    </xf>
    <xf numFmtId="3" fontId="6" fillId="0" borderId="10" xfId="0" applyNumberFormat="1" applyFont="1" applyFill="1" applyBorder="1"/>
    <xf numFmtId="3" fontId="6" fillId="0" borderId="20" xfId="0" applyNumberFormat="1" applyFont="1" applyFill="1" applyBorder="1"/>
    <xf numFmtId="0" fontId="6" fillId="0" borderId="23" xfId="0" applyFont="1" applyFill="1" applyBorder="1"/>
    <xf numFmtId="3" fontId="6" fillId="0" borderId="24" xfId="0" applyNumberFormat="1" applyFont="1" applyFill="1" applyBorder="1" applyAlignment="1"/>
    <xf numFmtId="164" fontId="6" fillId="0" borderId="24" xfId="0" applyNumberFormat="1" applyFont="1" applyFill="1" applyBorder="1"/>
    <xf numFmtId="164" fontId="6" fillId="0" borderId="36" xfId="0" applyNumberFormat="1" applyFont="1" applyFill="1" applyBorder="1"/>
    <xf numFmtId="0" fontId="8" fillId="3" borderId="37" xfId="0" applyFont="1" applyFill="1" applyBorder="1" applyAlignment="1">
      <alignment wrapText="1"/>
    </xf>
    <xf numFmtId="3" fontId="2" fillId="3" borderId="6" xfId="0" applyNumberFormat="1" applyFont="1" applyFill="1" applyBorder="1" applyAlignment="1"/>
    <xf numFmtId="164" fontId="2" fillId="3" borderId="38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13" fillId="0" borderId="0" xfId="0" applyFont="1" applyFill="1"/>
    <xf numFmtId="3" fontId="13" fillId="0" borderId="31" xfId="0" applyNumberFormat="1" applyFont="1" applyFill="1" applyBorder="1"/>
    <xf numFmtId="0" fontId="13" fillId="0" borderId="20" xfId="0" applyFont="1" applyFill="1" applyBorder="1"/>
    <xf numFmtId="0" fontId="13" fillId="0" borderId="31" xfId="0" applyFont="1" applyFill="1" applyBorder="1" applyAlignment="1">
      <alignment wrapText="1"/>
    </xf>
    <xf numFmtId="0" fontId="14" fillId="3" borderId="33" xfId="0" applyFont="1" applyFill="1" applyBorder="1"/>
    <xf numFmtId="3" fontId="14" fillId="3" borderId="33" xfId="0" applyNumberFormat="1" applyFont="1" applyFill="1" applyBorder="1"/>
    <xf numFmtId="0" fontId="14" fillId="3" borderId="0" xfId="0" applyFont="1" applyFill="1"/>
    <xf numFmtId="165" fontId="13" fillId="0" borderId="40" xfId="0" applyNumberFormat="1" applyFont="1" applyFill="1" applyBorder="1"/>
    <xf numFmtId="165" fontId="13" fillId="0" borderId="21" xfId="0" applyNumberFormat="1" applyFont="1" applyFill="1" applyBorder="1"/>
    <xf numFmtId="165" fontId="14" fillId="3" borderId="30" xfId="0" applyNumberFormat="1" applyFont="1" applyFill="1" applyBorder="1"/>
    <xf numFmtId="0" fontId="6" fillId="3" borderId="28" xfId="0" applyFont="1" applyFill="1" applyBorder="1" applyAlignment="1">
      <alignment horizontal="center"/>
    </xf>
    <xf numFmtId="0" fontId="8" fillId="3" borderId="29" xfId="0" applyFont="1" applyFill="1" applyBorder="1" applyAlignment="1">
      <alignment wrapText="1"/>
    </xf>
    <xf numFmtId="3" fontId="2" fillId="3" borderId="33" xfId="0" applyNumberFormat="1" applyFont="1" applyFill="1" applyBorder="1"/>
    <xf numFmtId="164" fontId="2" fillId="3" borderId="30" xfId="0" applyNumberFormat="1" applyFont="1" applyFill="1" applyBorder="1"/>
    <xf numFmtId="0" fontId="8" fillId="3" borderId="5" xfId="0" applyFont="1" applyFill="1" applyBorder="1" applyAlignment="1">
      <alignment horizontal="center"/>
    </xf>
    <xf numFmtId="3" fontId="15" fillId="0" borderId="0" xfId="0" applyNumberFormat="1" applyFont="1" applyFill="1"/>
    <xf numFmtId="0" fontId="4" fillId="0" borderId="7" xfId="0" applyFont="1" applyFill="1" applyBorder="1"/>
    <xf numFmtId="0" fontId="4" fillId="0" borderId="7" xfId="0" applyFont="1" applyFill="1" applyBorder="1" applyAlignment="1">
      <alignment horizontal="right"/>
    </xf>
    <xf numFmtId="0" fontId="16" fillId="0" borderId="0" xfId="0" applyFont="1" applyFill="1"/>
    <xf numFmtId="49" fontId="10" fillId="0" borderId="0" xfId="0" applyNumberFormat="1" applyFont="1" applyFill="1" applyAlignment="1">
      <alignment horizontal="right"/>
    </xf>
    <xf numFmtId="0" fontId="8" fillId="0" borderId="0" xfId="0" applyFont="1" applyFill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10" fillId="0" borderId="0" xfId="0" applyFont="1" applyFill="1" applyBorder="1"/>
    <xf numFmtId="166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7" fillId="0" borderId="0" xfId="0" applyFont="1" applyFill="1"/>
    <xf numFmtId="0" fontId="0" fillId="0" borderId="0" xfId="0" applyFill="1" applyAlignment="1"/>
    <xf numFmtId="3" fontId="6" fillId="2" borderId="14" xfId="0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vertical="center"/>
    </xf>
    <xf numFmtId="3" fontId="0" fillId="0" borderId="0" xfId="0" applyNumberFormat="1" applyFill="1" applyAlignment="1"/>
    <xf numFmtId="0" fontId="5" fillId="3" borderId="37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/>
    </xf>
    <xf numFmtId="3" fontId="6" fillId="2" borderId="17" xfId="0" applyNumberFormat="1" applyFont="1" applyFill="1" applyBorder="1" applyAlignment="1">
      <alignment horizontal="right"/>
    </xf>
    <xf numFmtId="3" fontId="6" fillId="0" borderId="41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vertical="center"/>
    </xf>
    <xf numFmtId="3" fontId="7" fillId="0" borderId="0" xfId="0" applyNumberFormat="1" applyFont="1" applyFill="1"/>
    <xf numFmtId="3" fontId="6" fillId="0" borderId="0" xfId="0" applyNumberFormat="1" applyFont="1" applyFill="1"/>
    <xf numFmtId="3" fontId="13" fillId="0" borderId="0" xfId="0" applyNumberFormat="1" applyFont="1" applyFill="1"/>
    <xf numFmtId="3" fontId="14" fillId="3" borderId="0" xfId="0" applyNumberFormat="1" applyFont="1" applyFill="1"/>
    <xf numFmtId="3" fontId="10" fillId="0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/>
    </xf>
    <xf numFmtId="3" fontId="18" fillId="2" borderId="17" xfId="0" applyNumberFormat="1" applyFont="1" applyFill="1" applyBorder="1" applyAlignment="1">
      <alignment horizontal="left"/>
    </xf>
    <xf numFmtId="0" fontId="18" fillId="0" borderId="15" xfId="0" applyFont="1" applyFill="1" applyBorder="1"/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/>
    <xf numFmtId="0" fontId="19" fillId="0" borderId="0" xfId="0" applyFont="1" applyFill="1"/>
    <xf numFmtId="3" fontId="19" fillId="0" borderId="0" xfId="0" applyNumberFormat="1" applyFont="1" applyFill="1"/>
    <xf numFmtId="164" fontId="18" fillId="0" borderId="13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 applyAlignment="1"/>
    <xf numFmtId="3" fontId="6" fillId="0" borderId="20" xfId="0" applyNumberFormat="1" applyFont="1" applyFill="1" applyBorder="1" applyAlignment="1"/>
    <xf numFmtId="3" fontId="6" fillId="2" borderId="31" xfId="0" applyNumberFormat="1" applyFont="1" applyFill="1" applyBorder="1"/>
    <xf numFmtId="3" fontId="6" fillId="2" borderId="10" xfId="0" applyNumberFormat="1" applyFont="1" applyFill="1" applyBorder="1" applyAlignment="1">
      <alignment horizontal="right"/>
    </xf>
    <xf numFmtId="3" fontId="18" fillId="2" borderId="10" xfId="0" applyNumberFormat="1" applyFont="1" applyFill="1" applyBorder="1" applyAlignment="1">
      <alignment horizontal="left"/>
    </xf>
    <xf numFmtId="3" fontId="18" fillId="2" borderId="11" xfId="0" applyNumberFormat="1" applyFont="1" applyFill="1" applyBorder="1" applyAlignment="1">
      <alignment horizontal="left"/>
    </xf>
    <xf numFmtId="3" fontId="6" fillId="2" borderId="17" xfId="0" applyNumberFormat="1" applyFont="1" applyFill="1" applyBorder="1" applyAlignment="1">
      <alignment horizontal="right" vertical="center"/>
    </xf>
    <xf numFmtId="3" fontId="6" fillId="2" borderId="14" xfId="0" applyNumberFormat="1" applyFont="1" applyFill="1" applyBorder="1" applyAlignment="1">
      <alignment horizontal="right" vertical="center"/>
    </xf>
    <xf numFmtId="3" fontId="6" fillId="2" borderId="17" xfId="0" applyNumberFormat="1" applyFont="1" applyFill="1" applyBorder="1" applyAlignment="1"/>
    <xf numFmtId="3" fontId="13" fillId="2" borderId="20" xfId="0" applyNumberFormat="1" applyFont="1" applyFill="1" applyBorder="1"/>
    <xf numFmtId="0" fontId="18" fillId="0" borderId="17" xfId="0" applyFont="1" applyFill="1" applyBorder="1" applyAlignment="1"/>
    <xf numFmtId="3" fontId="18" fillId="2" borderId="17" xfId="0" applyNumberFormat="1" applyFont="1" applyFill="1" applyBorder="1" applyAlignment="1">
      <alignment horizontal="right"/>
    </xf>
    <xf numFmtId="3" fontId="18" fillId="2" borderId="17" xfId="0" applyNumberFormat="1" applyFont="1" applyFill="1" applyBorder="1" applyAlignment="1">
      <alignment horizontal="left" vertical="center"/>
    </xf>
    <xf numFmtId="0" fontId="6" fillId="0" borderId="20" xfId="0" applyFont="1" applyFill="1" applyBorder="1" applyAlignment="1"/>
    <xf numFmtId="3" fontId="4" fillId="3" borderId="2" xfId="0" applyNumberFormat="1" applyFont="1" applyFill="1" applyBorder="1" applyAlignment="1">
      <alignment horizontal="center" vertical="center" wrapText="1"/>
    </xf>
    <xf numFmtId="3" fontId="9" fillId="3" borderId="33" xfId="0" applyNumberFormat="1" applyFont="1" applyFill="1" applyBorder="1"/>
    <xf numFmtId="3" fontId="6" fillId="2" borderId="10" xfId="0" applyNumberFormat="1" applyFont="1" applyFill="1" applyBorder="1"/>
    <xf numFmtId="3" fontId="6" fillId="2" borderId="20" xfId="0" applyNumberFormat="1" applyFont="1" applyFill="1" applyBorder="1"/>
    <xf numFmtId="3" fontId="6" fillId="0" borderId="24" xfId="0" applyNumberFormat="1" applyFont="1" applyFill="1" applyBorder="1"/>
    <xf numFmtId="3" fontId="18" fillId="2" borderId="14" xfId="0" applyNumberFormat="1" applyFont="1" applyFill="1" applyBorder="1" applyAlignment="1">
      <alignment horizontal="left"/>
    </xf>
    <xf numFmtId="0" fontId="0" fillId="0" borderId="0" xfId="0" applyFill="1" applyAlignment="1"/>
    <xf numFmtId="0" fontId="13" fillId="0" borderId="42" xfId="0" applyFont="1" applyFill="1" applyBorder="1" applyAlignment="1">
      <alignment horizontal="center"/>
    </xf>
    <xf numFmtId="0" fontId="13" fillId="0" borderId="41" xfId="0" applyFont="1" applyFill="1" applyBorder="1" applyAlignment="1">
      <alignment wrapText="1"/>
    </xf>
    <xf numFmtId="3" fontId="13" fillId="0" borderId="41" xfId="0" applyNumberFormat="1" applyFont="1" applyFill="1" applyBorder="1"/>
    <xf numFmtId="165" fontId="13" fillId="0" borderId="27" xfId="0" applyNumberFormat="1" applyFont="1" applyFill="1" applyBorder="1"/>
    <xf numFmtId="3" fontId="6" fillId="0" borderId="32" xfId="0" applyNumberFormat="1" applyFont="1" applyFill="1" applyBorder="1"/>
    <xf numFmtId="3" fontId="6" fillId="2" borderId="19" xfId="0" applyNumberFormat="1" applyFont="1" applyFill="1" applyBorder="1"/>
    <xf numFmtId="0" fontId="18" fillId="0" borderId="43" xfId="0" applyFont="1" applyFill="1" applyBorder="1" applyAlignment="1"/>
    <xf numFmtId="3" fontId="18" fillId="2" borderId="43" xfId="0" applyNumberFormat="1" applyFont="1" applyFill="1" applyBorder="1" applyAlignment="1">
      <alignment horizontal="left" vertical="center"/>
    </xf>
    <xf numFmtId="3" fontId="18" fillId="2" borderId="43" xfId="0" applyNumberFormat="1" applyFont="1" applyFill="1" applyBorder="1" applyAlignment="1">
      <alignment horizontal="right"/>
    </xf>
    <xf numFmtId="0" fontId="21" fillId="0" borderId="0" xfId="0" applyFont="1" applyFill="1"/>
    <xf numFmtId="3" fontId="21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/>
    <xf numFmtId="0" fontId="20" fillId="0" borderId="0" xfId="0" applyFont="1" applyFill="1"/>
    <xf numFmtId="0" fontId="20" fillId="0" borderId="0" xfId="0" applyFont="1" applyFill="1" applyBorder="1"/>
    <xf numFmtId="3" fontId="20" fillId="0" borderId="0" xfId="0" applyNumberFormat="1" applyFont="1" applyFill="1" applyBorder="1"/>
    <xf numFmtId="0" fontId="10" fillId="2" borderId="0" xfId="0" applyFont="1" applyFill="1" applyAlignment="1">
      <alignment horizontal="right"/>
    </xf>
    <xf numFmtId="49" fontId="10" fillId="2" borderId="0" xfId="0" applyNumberFormat="1" applyFont="1" applyFill="1" applyBorder="1" applyAlignment="1">
      <alignment horizontal="right"/>
    </xf>
    <xf numFmtId="49" fontId="10" fillId="2" borderId="0" xfId="0" applyNumberFormat="1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167" fontId="10" fillId="2" borderId="0" xfId="0" applyNumberFormat="1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168" fontId="10" fillId="0" borderId="0" xfId="0" applyNumberFormat="1" applyFont="1" applyFill="1"/>
    <xf numFmtId="168" fontId="5" fillId="0" borderId="0" xfId="0" applyNumberFormat="1" applyFont="1" applyFill="1" applyAlignment="1">
      <alignment horizontal="center"/>
    </xf>
    <xf numFmtId="168" fontId="0" fillId="0" borderId="0" xfId="0" applyNumberFormat="1" applyFill="1"/>
    <xf numFmtId="168" fontId="19" fillId="0" borderId="0" xfId="0" applyNumberFormat="1" applyFont="1" applyFill="1"/>
    <xf numFmtId="168" fontId="0" fillId="0" borderId="0" xfId="0" applyNumberFormat="1" applyFill="1" applyAlignment="1">
      <alignment vertical="center"/>
    </xf>
    <xf numFmtId="168" fontId="0" fillId="0" borderId="0" xfId="0" applyNumberFormat="1" applyFill="1" applyAlignment="1"/>
    <xf numFmtId="168" fontId="6" fillId="0" borderId="0" xfId="0" applyNumberFormat="1" applyFont="1" applyFill="1"/>
    <xf numFmtId="168" fontId="13" fillId="0" borderId="0" xfId="0" applyNumberFormat="1" applyFont="1" applyFill="1"/>
    <xf numFmtId="168" fontId="14" fillId="3" borderId="0" xfId="0" applyNumberFormat="1" applyFont="1" applyFill="1"/>
    <xf numFmtId="168" fontId="20" fillId="0" borderId="0" xfId="0" applyNumberFormat="1" applyFont="1" applyFill="1"/>
    <xf numFmtId="164" fontId="6" fillId="0" borderId="13" xfId="0" applyNumberFormat="1" applyFont="1" applyFill="1" applyBorder="1" applyAlignment="1">
      <alignment horizontal="right"/>
    </xf>
    <xf numFmtId="0" fontId="21" fillId="0" borderId="7" xfId="0" applyFont="1" applyFill="1" applyBorder="1" applyAlignment="1">
      <alignment horizontal="right"/>
    </xf>
    <xf numFmtId="0" fontId="21" fillId="0" borderId="0" xfId="0" applyFont="1" applyFill="1" applyAlignment="1">
      <alignment horizontal="right"/>
    </xf>
    <xf numFmtId="49" fontId="21" fillId="0" borderId="0" xfId="0" applyNumberFormat="1" applyFont="1" applyFill="1" applyAlignment="1">
      <alignment horizontal="right"/>
    </xf>
    <xf numFmtId="49" fontId="21" fillId="2" borderId="0" xfId="0" applyNumberFormat="1" applyFont="1" applyFill="1" applyAlignment="1">
      <alignment horizontal="right"/>
    </xf>
    <xf numFmtId="0" fontId="21" fillId="2" borderId="0" xfId="0" applyFont="1" applyFill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2" borderId="0" xfId="0" applyFont="1" applyFill="1"/>
    <xf numFmtId="3" fontId="6" fillId="2" borderId="11" xfId="0" applyNumberFormat="1" applyFont="1" applyFill="1" applyBorder="1" applyAlignment="1">
      <alignment horizontal="right"/>
    </xf>
    <xf numFmtId="3" fontId="6" fillId="0" borderId="31" xfId="0" applyNumberFormat="1" applyFont="1" applyFill="1" applyBorder="1"/>
    <xf numFmtId="0" fontId="16" fillId="0" borderId="0" xfId="0" applyFont="1" applyFill="1" applyAlignment="1">
      <alignment horizontal="left" vertical="center" wrapText="1"/>
    </xf>
    <xf numFmtId="164" fontId="6" fillId="0" borderId="35" xfId="0" applyNumberFormat="1" applyFont="1" applyFill="1" applyBorder="1" applyAlignment="1">
      <alignment vertical="center"/>
    </xf>
    <xf numFmtId="3" fontId="18" fillId="2" borderId="20" xfId="0" applyNumberFormat="1" applyFont="1" applyFill="1" applyBorder="1" applyAlignment="1">
      <alignment horizontal="left" vertical="center"/>
    </xf>
    <xf numFmtId="3" fontId="18" fillId="2" borderId="20" xfId="0" applyNumberFormat="1" applyFont="1" applyFill="1" applyBorder="1" applyAlignment="1">
      <alignment horizontal="left"/>
    </xf>
    <xf numFmtId="166" fontId="10" fillId="0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49" fontId="10" fillId="2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horizontal="left" vertical="center" wrapText="1"/>
    </xf>
    <xf numFmtId="0" fontId="21" fillId="0" borderId="0" xfId="0" applyFont="1" applyFill="1" applyAlignment="1"/>
    <xf numFmtId="0" fontId="8" fillId="0" borderId="0" xfId="0" applyFont="1" applyFill="1" applyAlignment="1">
      <alignment wrapText="1"/>
    </xf>
    <xf numFmtId="0" fontId="21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0" fillId="0" borderId="0" xfId="0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zpo&#269;et%202014\ZOK%2019.12.2013\Rozpo&#269;et%20OK%202014%20-%202)%20P&#345;&#237;jmy%20-%20I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tkova\AppData\Local\Microsoft\Windows\Temporary%20Internet%20Files\Content.Outlook\YH9SYGXJ\Rozpo&#269;et%20OK%202016%20-%2002)%20P&#345;&#237;jm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tkova\AppData\Local\Microsoft\Windows\Temporary%20Internet%20Files\Content.Outlook\YH9SYGXJ\x.x.%20-%20Rozpo&#269;et%20OK%202016%20-%2002)%20P&#345;&#237;jm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tkova\AppData\Local\Microsoft\Windows\Temporary%20Internet%20Files\Content.Outlook\YH9SYGXJ\x.%20-%20Rozpo&#269;et%20OK%202016%20-%2002)%20P&#345;&#237;jm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-%20Rozpo&#269;et%20OK%202016%20-%2003a)%20v&#253;daje%20odbor&#36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tkova\AppData\Local\Microsoft\Windows\Temporary%20Internet%20Files\Content.Outlook\YH9SYGXJ\x.x.%20-%20Rozpo&#269;et%20OK%202016%20-%2003a)%20v&#253;daje%20odbor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predikce"/>
      <sheetName val="daně"/>
      <sheetName val="4112"/>
      <sheetName val="odbory"/>
      <sheetName val="odvody PO"/>
    </sheetNames>
    <sheetDataSet>
      <sheetData sheetId="0" refreshError="1">
        <row r="14">
          <cell r="G14">
            <v>3195000</v>
          </cell>
        </row>
        <row r="17">
          <cell r="G17">
            <v>141823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daně"/>
      <sheetName val="odbory"/>
      <sheetName val="odbory1"/>
      <sheetName val="PO - odpisy"/>
      <sheetName val="predikce"/>
    </sheetNames>
    <sheetDataSet>
      <sheetData sheetId="0">
        <row r="13">
          <cell r="F13">
            <v>3828000</v>
          </cell>
        </row>
        <row r="14">
          <cell r="F14">
            <v>980</v>
          </cell>
        </row>
        <row r="15">
          <cell r="F15">
            <v>158757</v>
          </cell>
        </row>
        <row r="16">
          <cell r="F16">
            <v>25</v>
          </cell>
        </row>
        <row r="17">
          <cell r="F17">
            <v>223</v>
          </cell>
        </row>
        <row r="18">
          <cell r="F18">
            <v>37881</v>
          </cell>
        </row>
        <row r="19">
          <cell r="F19">
            <v>102.2</v>
          </cell>
        </row>
        <row r="20">
          <cell r="F20">
            <v>350</v>
          </cell>
        </row>
        <row r="21">
          <cell r="F21">
            <v>2030</v>
          </cell>
        </row>
        <row r="22">
          <cell r="F22">
            <v>0</v>
          </cell>
        </row>
        <row r="23">
          <cell r="F23">
            <v>0</v>
          </cell>
        </row>
        <row r="27">
          <cell r="F27">
            <v>7400</v>
          </cell>
        </row>
        <row r="28">
          <cell r="F28">
            <v>28000</v>
          </cell>
        </row>
        <row r="29">
          <cell r="F29">
            <v>19500</v>
          </cell>
        </row>
        <row r="30">
          <cell r="F30">
            <v>1800.8</v>
          </cell>
        </row>
        <row r="31">
          <cell r="F31">
            <v>76028</v>
          </cell>
        </row>
        <row r="49">
          <cell r="F49">
            <v>50000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daně"/>
      <sheetName val="odbory"/>
      <sheetName val="odbory1"/>
      <sheetName val="PO - odpisy"/>
      <sheetName val="predikce"/>
    </sheetNames>
    <sheetDataSet>
      <sheetData sheetId="0">
        <row r="15">
          <cell r="F15">
            <v>1000</v>
          </cell>
        </row>
        <row r="27">
          <cell r="F27">
            <v>9218</v>
          </cell>
        </row>
        <row r="41">
          <cell r="F41">
            <v>8085</v>
          </cell>
        </row>
        <row r="65">
          <cell r="F65">
            <v>219400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daně"/>
      <sheetName val="odbory"/>
      <sheetName val="odbory1"/>
      <sheetName val="PO - odpisy"/>
      <sheetName val="predikce"/>
    </sheetNames>
    <sheetDataSet>
      <sheetData sheetId="0">
        <row r="24">
          <cell r="F24">
            <v>37742</v>
          </cell>
        </row>
        <row r="25">
          <cell r="F25">
            <v>753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em"/>
      <sheetName val="01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6"/>
      <sheetName val="17"/>
      <sheetName val="18"/>
      <sheetName val="19"/>
    </sheetNames>
    <sheetDataSet>
      <sheetData sheetId="0">
        <row r="67">
          <cell r="F67">
            <v>622850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em"/>
      <sheetName val="01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6"/>
      <sheetName val="17"/>
      <sheetName val="18"/>
      <sheetName val="19"/>
    </sheetNames>
    <sheetDataSet>
      <sheetData sheetId="0">
        <row r="67">
          <cell r="F67">
            <v>622550</v>
          </cell>
        </row>
        <row r="69">
          <cell r="F69">
            <v>345153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view="pageBreakPreview" topLeftCell="A21" zoomScaleNormal="100" zoomScaleSheetLayoutView="100" workbookViewId="0">
      <selection activeCell="L100" sqref="L100"/>
    </sheetView>
  </sheetViews>
  <sheetFormatPr defaultRowHeight="15" x14ac:dyDescent="0.25"/>
  <cols>
    <col min="1" max="7" width="9.140625" style="146"/>
    <col min="8" max="9" width="9.140625" style="173"/>
    <col min="10" max="16384" width="9.140625" style="146"/>
  </cols>
  <sheetData>
    <row r="1" spans="1:9" ht="15" customHeight="1" thickBot="1" x14ac:dyDescent="0.3">
      <c r="A1" s="72"/>
      <c r="B1" s="72"/>
      <c r="C1" s="72"/>
      <c r="D1" s="72"/>
      <c r="E1" s="72"/>
      <c r="F1" s="72"/>
      <c r="G1" s="72"/>
      <c r="H1" s="172"/>
      <c r="I1" s="73" t="s">
        <v>26</v>
      </c>
    </row>
    <row r="2" spans="1:9" ht="15.75" thickTop="1" x14ac:dyDescent="0.25"/>
    <row r="3" spans="1:9" x14ac:dyDescent="0.25">
      <c r="A3" s="189" t="s">
        <v>83</v>
      </c>
      <c r="B3" s="189"/>
      <c r="C3" s="189"/>
      <c r="D3" s="189"/>
      <c r="E3" s="189"/>
      <c r="F3" s="189"/>
      <c r="G3" s="189"/>
      <c r="H3" s="189"/>
      <c r="I3" s="75" t="s">
        <v>97</v>
      </c>
    </row>
    <row r="4" spans="1:9" x14ac:dyDescent="0.25">
      <c r="A4" s="182"/>
      <c r="B4" s="182"/>
      <c r="C4" s="182"/>
      <c r="D4" s="182"/>
      <c r="E4" s="182"/>
      <c r="F4" s="182"/>
      <c r="G4" s="182"/>
      <c r="H4" s="182"/>
      <c r="I4" s="75"/>
    </row>
    <row r="5" spans="1:9" x14ac:dyDescent="0.25">
      <c r="A5" s="74" t="s">
        <v>93</v>
      </c>
      <c r="I5" s="174"/>
    </row>
    <row r="6" spans="1:9" x14ac:dyDescent="0.25">
      <c r="I6" s="174"/>
    </row>
    <row r="7" spans="1:9" x14ac:dyDescent="0.25">
      <c r="A7" s="146" t="s">
        <v>84</v>
      </c>
      <c r="I7" s="75" t="s">
        <v>98</v>
      </c>
    </row>
    <row r="8" spans="1:9" x14ac:dyDescent="0.25">
      <c r="I8" s="174"/>
    </row>
    <row r="9" spans="1:9" hidden="1" x14ac:dyDescent="0.25">
      <c r="A9" s="190" t="s">
        <v>65</v>
      </c>
      <c r="B9" s="190"/>
      <c r="C9" s="190"/>
      <c r="D9" s="190"/>
      <c r="E9" s="190"/>
      <c r="F9" s="190"/>
      <c r="G9" s="190"/>
      <c r="H9" s="190"/>
      <c r="I9" s="75" t="s">
        <v>78</v>
      </c>
    </row>
    <row r="10" spans="1:9" hidden="1" x14ac:dyDescent="0.25">
      <c r="I10" s="174"/>
    </row>
    <row r="11" spans="1:9" x14ac:dyDescent="0.25">
      <c r="A11" s="190" t="s">
        <v>85</v>
      </c>
      <c r="B11" s="190"/>
      <c r="C11" s="190"/>
      <c r="D11" s="190"/>
      <c r="E11" s="190"/>
      <c r="F11" s="190"/>
      <c r="G11" s="190"/>
      <c r="H11" s="190"/>
      <c r="I11" s="75" t="s">
        <v>99</v>
      </c>
    </row>
    <row r="12" spans="1:9" x14ac:dyDescent="0.25">
      <c r="I12" s="174"/>
    </row>
    <row r="13" spans="1:9" hidden="1" x14ac:dyDescent="0.25">
      <c r="A13" s="146" t="s">
        <v>27</v>
      </c>
      <c r="I13" s="75" t="s">
        <v>51</v>
      </c>
    </row>
    <row r="14" spans="1:9" hidden="1" x14ac:dyDescent="0.25">
      <c r="I14" s="174"/>
    </row>
    <row r="15" spans="1:9" x14ac:dyDescent="0.25">
      <c r="A15" s="146" t="s">
        <v>86</v>
      </c>
      <c r="I15" s="75" t="s">
        <v>100</v>
      </c>
    </row>
    <row r="16" spans="1:9" x14ac:dyDescent="0.25">
      <c r="I16" s="174"/>
    </row>
    <row r="17" spans="1:10" x14ac:dyDescent="0.25">
      <c r="A17" s="146" t="s">
        <v>145</v>
      </c>
      <c r="I17" s="75" t="s">
        <v>101</v>
      </c>
    </row>
    <row r="18" spans="1:10" x14ac:dyDescent="0.25">
      <c r="I18" s="174"/>
    </row>
    <row r="19" spans="1:10" ht="30" customHeight="1" x14ac:dyDescent="0.25">
      <c r="A19" s="74" t="s">
        <v>87</v>
      </c>
      <c r="I19" s="174"/>
    </row>
    <row r="20" spans="1:10" ht="6" customHeight="1" x14ac:dyDescent="0.25">
      <c r="I20" s="174"/>
    </row>
    <row r="21" spans="1:10" x14ac:dyDescent="0.25">
      <c r="A21" s="76" t="s">
        <v>52</v>
      </c>
      <c r="H21" s="173" t="s">
        <v>28</v>
      </c>
      <c r="I21" s="174"/>
    </row>
    <row r="22" spans="1:10" ht="9" customHeight="1" x14ac:dyDescent="0.25">
      <c r="A22" s="76"/>
      <c r="I22" s="174"/>
    </row>
    <row r="23" spans="1:10" x14ac:dyDescent="0.25">
      <c r="A23" s="77" t="s">
        <v>29</v>
      </c>
      <c r="B23" s="78"/>
      <c r="C23" s="24"/>
      <c r="D23" s="24"/>
      <c r="E23" s="24"/>
      <c r="F23" s="24"/>
      <c r="G23" s="24"/>
      <c r="H23" s="153"/>
      <c r="I23" s="154" t="s">
        <v>102</v>
      </c>
      <c r="J23" s="24"/>
    </row>
    <row r="24" spans="1:10" ht="6" customHeight="1" x14ac:dyDescent="0.25">
      <c r="A24" s="77"/>
      <c r="B24" s="78"/>
      <c r="C24" s="24"/>
      <c r="D24" s="24"/>
      <c r="E24" s="24"/>
      <c r="F24" s="24"/>
      <c r="G24" s="24"/>
      <c r="H24" s="153"/>
      <c r="I24" s="154"/>
      <c r="J24" s="24"/>
    </row>
    <row r="25" spans="1:10" x14ac:dyDescent="0.25">
      <c r="A25" s="80" t="s">
        <v>30</v>
      </c>
      <c r="B25" s="24"/>
      <c r="C25" s="24"/>
      <c r="D25" s="24"/>
      <c r="E25" s="24"/>
      <c r="F25" s="24"/>
      <c r="G25" s="81">
        <v>1</v>
      </c>
      <c r="H25" s="153"/>
      <c r="I25" s="155" t="s">
        <v>103</v>
      </c>
      <c r="J25" s="24"/>
    </row>
    <row r="26" spans="1:10" ht="6" customHeight="1" x14ac:dyDescent="0.25">
      <c r="A26" s="80"/>
      <c r="B26" s="24"/>
      <c r="C26" s="24"/>
      <c r="D26" s="24"/>
      <c r="E26" s="24"/>
      <c r="F26" s="24"/>
      <c r="G26" s="81"/>
      <c r="H26" s="153"/>
      <c r="I26" s="175"/>
      <c r="J26" s="24"/>
    </row>
    <row r="27" spans="1:10" x14ac:dyDescent="0.25">
      <c r="A27" s="80" t="s">
        <v>88</v>
      </c>
      <c r="B27" s="24"/>
      <c r="C27" s="24"/>
      <c r="D27" s="24"/>
      <c r="E27" s="24"/>
      <c r="F27" s="24"/>
      <c r="G27" s="81">
        <v>3</v>
      </c>
      <c r="H27" s="153"/>
      <c r="I27" s="155" t="s">
        <v>104</v>
      </c>
      <c r="J27" s="24"/>
    </row>
    <row r="28" spans="1:10" ht="6" customHeight="1" x14ac:dyDescent="0.25">
      <c r="A28" s="80"/>
      <c r="B28" s="24"/>
      <c r="C28" s="24"/>
      <c r="D28" s="24"/>
      <c r="E28" s="24"/>
      <c r="F28" s="24"/>
      <c r="G28" s="81"/>
      <c r="H28" s="153"/>
      <c r="I28" s="175"/>
      <c r="J28" s="24"/>
    </row>
    <row r="29" spans="1:10" x14ac:dyDescent="0.25">
      <c r="A29" s="80" t="s">
        <v>31</v>
      </c>
      <c r="B29" s="24"/>
      <c r="C29" s="24"/>
      <c r="D29" s="24"/>
      <c r="E29" s="24"/>
      <c r="F29" s="24"/>
      <c r="G29" s="81">
        <v>4</v>
      </c>
      <c r="H29" s="153"/>
      <c r="I29" s="154" t="s">
        <v>105</v>
      </c>
      <c r="J29" s="24"/>
    </row>
    <row r="30" spans="1:10" ht="6" customHeight="1" x14ac:dyDescent="0.25">
      <c r="A30" s="80"/>
      <c r="B30" s="24"/>
      <c r="C30" s="24"/>
      <c r="D30" s="24"/>
      <c r="E30" s="24"/>
      <c r="F30" s="24"/>
      <c r="G30" s="81"/>
      <c r="H30" s="153"/>
      <c r="I30" s="175"/>
      <c r="J30" s="24"/>
    </row>
    <row r="31" spans="1:10" x14ac:dyDescent="0.25">
      <c r="A31" s="80" t="s">
        <v>107</v>
      </c>
      <c r="B31" s="24"/>
      <c r="C31" s="24"/>
      <c r="D31" s="24"/>
      <c r="E31" s="24"/>
      <c r="F31" s="24"/>
      <c r="G31" s="81">
        <v>5</v>
      </c>
      <c r="H31" s="153"/>
      <c r="I31" s="155" t="s">
        <v>106</v>
      </c>
      <c r="J31" s="24"/>
    </row>
    <row r="32" spans="1:10" ht="6" customHeight="1" x14ac:dyDescent="0.25">
      <c r="A32" s="80"/>
      <c r="B32" s="24"/>
      <c r="C32" s="24"/>
      <c r="D32" s="24"/>
      <c r="E32" s="24"/>
      <c r="F32" s="24"/>
      <c r="G32" s="81"/>
      <c r="H32" s="153"/>
      <c r="I32" s="175"/>
      <c r="J32" s="24"/>
    </row>
    <row r="33" spans="1:10" x14ac:dyDescent="0.25">
      <c r="A33" s="80" t="s">
        <v>32</v>
      </c>
      <c r="B33" s="24"/>
      <c r="C33" s="24"/>
      <c r="D33" s="24"/>
      <c r="E33" s="24"/>
      <c r="F33" s="24"/>
      <c r="G33" s="81">
        <v>6</v>
      </c>
      <c r="H33" s="153"/>
      <c r="I33" s="155" t="s">
        <v>108</v>
      </c>
      <c r="J33" s="24"/>
    </row>
    <row r="34" spans="1:10" ht="6" customHeight="1" x14ac:dyDescent="0.25">
      <c r="A34" s="80"/>
      <c r="B34" s="24"/>
      <c r="C34" s="24"/>
      <c r="D34" s="24"/>
      <c r="E34" s="24"/>
      <c r="F34" s="24"/>
      <c r="G34" s="81"/>
      <c r="H34" s="153"/>
      <c r="I34" s="175"/>
      <c r="J34" s="24"/>
    </row>
    <row r="35" spans="1:10" x14ac:dyDescent="0.25">
      <c r="A35" s="80" t="s">
        <v>33</v>
      </c>
      <c r="B35" s="24"/>
      <c r="C35" s="24"/>
      <c r="D35" s="24"/>
      <c r="E35" s="24"/>
      <c r="F35" s="24"/>
      <c r="G35" s="81">
        <v>7</v>
      </c>
      <c r="H35" s="153"/>
      <c r="I35" s="155" t="s">
        <v>109</v>
      </c>
      <c r="J35" s="24"/>
    </row>
    <row r="36" spans="1:10" ht="6" customHeight="1" x14ac:dyDescent="0.25">
      <c r="A36" s="80"/>
      <c r="B36" s="24"/>
      <c r="C36" s="24"/>
      <c r="D36" s="24"/>
      <c r="E36" s="24"/>
      <c r="F36" s="24"/>
      <c r="G36" s="81"/>
      <c r="H36" s="153"/>
      <c r="I36" s="175"/>
      <c r="J36" s="24"/>
    </row>
    <row r="37" spans="1:10" ht="27.75" customHeight="1" x14ac:dyDescent="0.25">
      <c r="A37" s="193" t="s">
        <v>110</v>
      </c>
      <c r="B37" s="193"/>
      <c r="C37" s="193"/>
      <c r="D37" s="193"/>
      <c r="E37" s="193"/>
      <c r="F37" s="193"/>
      <c r="G37" s="186">
        <v>8</v>
      </c>
      <c r="H37" s="187"/>
      <c r="I37" s="188" t="s">
        <v>111</v>
      </c>
      <c r="J37" s="24"/>
    </row>
    <row r="38" spans="1:10" ht="6" customHeight="1" x14ac:dyDescent="0.25">
      <c r="A38" s="80"/>
      <c r="B38" s="24"/>
      <c r="C38" s="24"/>
      <c r="D38" s="24"/>
      <c r="E38" s="24"/>
      <c r="F38" s="24"/>
      <c r="G38" s="81"/>
      <c r="H38" s="153"/>
      <c r="I38" s="175"/>
      <c r="J38" s="24"/>
    </row>
    <row r="39" spans="1:10" x14ac:dyDescent="0.25">
      <c r="A39" s="80" t="s">
        <v>34</v>
      </c>
      <c r="B39" s="24"/>
      <c r="C39" s="24"/>
      <c r="D39" s="24"/>
      <c r="E39" s="24"/>
      <c r="F39" s="24"/>
      <c r="G39" s="81">
        <v>9</v>
      </c>
      <c r="H39" s="153"/>
      <c r="I39" s="155" t="s">
        <v>112</v>
      </c>
      <c r="J39" s="24"/>
    </row>
    <row r="40" spans="1:10" ht="6" customHeight="1" x14ac:dyDescent="0.25">
      <c r="A40" s="80"/>
      <c r="B40" s="24"/>
      <c r="C40" s="24"/>
      <c r="D40" s="24"/>
      <c r="E40" s="24"/>
      <c r="F40" s="24"/>
      <c r="G40" s="81"/>
      <c r="H40" s="79"/>
      <c r="I40" s="175"/>
      <c r="J40" s="24"/>
    </row>
    <row r="41" spans="1:10" x14ac:dyDescent="0.25">
      <c r="A41" s="80" t="s">
        <v>35</v>
      </c>
      <c r="B41" s="24"/>
      <c r="C41" s="24"/>
      <c r="D41" s="24"/>
      <c r="E41" s="24"/>
      <c r="F41" s="24"/>
      <c r="G41" s="78">
        <v>10</v>
      </c>
      <c r="H41" s="79"/>
      <c r="I41" s="155" t="s">
        <v>113</v>
      </c>
      <c r="J41" s="24"/>
    </row>
    <row r="42" spans="1:10" ht="6" customHeight="1" x14ac:dyDescent="0.25">
      <c r="A42" s="80"/>
      <c r="B42" s="24"/>
      <c r="C42" s="24"/>
      <c r="D42" s="24"/>
      <c r="E42" s="24"/>
      <c r="F42" s="24"/>
      <c r="G42" s="78"/>
      <c r="H42" s="79"/>
      <c r="I42" s="175"/>
      <c r="J42" s="24"/>
    </row>
    <row r="43" spans="1:10" x14ac:dyDescent="0.25">
      <c r="A43" s="80" t="s">
        <v>36</v>
      </c>
      <c r="B43" s="24"/>
      <c r="C43" s="24"/>
      <c r="D43" s="24"/>
      <c r="E43" s="24"/>
      <c r="F43" s="24"/>
      <c r="G43" s="78">
        <v>11</v>
      </c>
      <c r="H43" s="79"/>
      <c r="I43" s="155" t="s">
        <v>114</v>
      </c>
      <c r="J43" s="24"/>
    </row>
    <row r="44" spans="1:10" ht="6" customHeight="1" x14ac:dyDescent="0.25">
      <c r="A44" s="80"/>
      <c r="B44" s="24"/>
      <c r="C44" s="24"/>
      <c r="D44" s="24"/>
      <c r="E44" s="24"/>
      <c r="F44" s="24"/>
      <c r="G44" s="78"/>
      <c r="H44" s="79"/>
      <c r="I44" s="175"/>
      <c r="J44" s="24"/>
    </row>
    <row r="45" spans="1:10" x14ac:dyDescent="0.25">
      <c r="A45" s="80" t="s">
        <v>37</v>
      </c>
      <c r="B45" s="24"/>
      <c r="C45" s="24"/>
      <c r="D45" s="24"/>
      <c r="E45" s="24"/>
      <c r="F45" s="24"/>
      <c r="G45" s="78">
        <v>12</v>
      </c>
      <c r="H45" s="79"/>
      <c r="I45" s="155" t="s">
        <v>115</v>
      </c>
      <c r="J45" s="24"/>
    </row>
    <row r="46" spans="1:10" ht="6" customHeight="1" x14ac:dyDescent="0.25">
      <c r="A46" s="80"/>
      <c r="B46" s="24"/>
      <c r="C46" s="24"/>
      <c r="D46" s="24"/>
      <c r="E46" s="24"/>
      <c r="F46" s="24"/>
      <c r="G46" s="78"/>
      <c r="H46" s="79"/>
      <c r="I46" s="175"/>
      <c r="J46" s="24"/>
    </row>
    <row r="47" spans="1:10" x14ac:dyDescent="0.25">
      <c r="A47" s="80" t="s">
        <v>38</v>
      </c>
      <c r="B47" s="24"/>
      <c r="C47" s="24"/>
      <c r="D47" s="24"/>
      <c r="E47" s="24"/>
      <c r="F47" s="24"/>
      <c r="G47" s="78">
        <v>13</v>
      </c>
      <c r="H47" s="79"/>
      <c r="I47" s="155" t="s">
        <v>116</v>
      </c>
      <c r="J47" s="24"/>
    </row>
    <row r="48" spans="1:10" ht="6" customHeight="1" x14ac:dyDescent="0.25">
      <c r="A48" s="80"/>
      <c r="B48" s="24"/>
      <c r="C48" s="24"/>
      <c r="D48" s="24"/>
      <c r="E48" s="24"/>
      <c r="F48" s="24"/>
      <c r="G48" s="78"/>
      <c r="H48" s="79"/>
      <c r="I48" s="155"/>
      <c r="J48" s="24"/>
    </row>
    <row r="49" spans="1:10" x14ac:dyDescent="0.25">
      <c r="A49" s="80" t="s">
        <v>39</v>
      </c>
      <c r="B49" s="24"/>
      <c r="C49" s="24"/>
      <c r="D49" s="24"/>
      <c r="E49" s="24"/>
      <c r="F49" s="24"/>
      <c r="G49" s="78">
        <v>14</v>
      </c>
      <c r="H49" s="79"/>
      <c r="I49" s="155" t="s">
        <v>117</v>
      </c>
      <c r="J49" s="24"/>
    </row>
    <row r="50" spans="1:10" ht="6" customHeight="1" x14ac:dyDescent="0.25">
      <c r="A50" s="80"/>
      <c r="B50" s="24"/>
      <c r="C50" s="24"/>
      <c r="D50" s="24"/>
      <c r="E50" s="24"/>
      <c r="F50" s="24"/>
      <c r="G50" s="78"/>
      <c r="H50" s="79"/>
      <c r="I50" s="155"/>
      <c r="J50" s="24"/>
    </row>
    <row r="51" spans="1:10" x14ac:dyDescent="0.25">
      <c r="A51" s="24" t="s">
        <v>40</v>
      </c>
      <c r="B51" s="24"/>
      <c r="C51" s="24"/>
      <c r="D51" s="24"/>
      <c r="E51" s="24"/>
      <c r="F51" s="24"/>
      <c r="G51" s="82">
        <v>16</v>
      </c>
      <c r="H51" s="79"/>
      <c r="I51" s="155" t="s">
        <v>118</v>
      </c>
      <c r="J51" s="24"/>
    </row>
    <row r="52" spans="1:10" ht="6" customHeight="1" x14ac:dyDescent="0.25">
      <c r="A52" s="24"/>
      <c r="B52" s="24"/>
      <c r="C52" s="24"/>
      <c r="D52" s="24"/>
      <c r="E52" s="24"/>
      <c r="F52" s="24"/>
      <c r="G52" s="82"/>
      <c r="H52" s="79"/>
      <c r="I52" s="175"/>
      <c r="J52" s="24"/>
    </row>
    <row r="53" spans="1:10" x14ac:dyDescent="0.25">
      <c r="A53" s="24" t="s">
        <v>119</v>
      </c>
      <c r="B53" s="24"/>
      <c r="C53" s="24"/>
      <c r="D53" s="24"/>
      <c r="E53" s="24"/>
      <c r="F53" s="24"/>
      <c r="G53" s="82">
        <v>17</v>
      </c>
      <c r="H53" s="79"/>
      <c r="I53" s="155" t="s">
        <v>120</v>
      </c>
      <c r="J53" s="24"/>
    </row>
    <row r="54" spans="1:10" ht="6" customHeight="1" x14ac:dyDescent="0.25">
      <c r="A54" s="24"/>
      <c r="B54" s="24"/>
      <c r="C54" s="24"/>
      <c r="D54" s="24"/>
      <c r="E54" s="24"/>
      <c r="F54" s="24"/>
      <c r="G54" s="82"/>
      <c r="H54" s="79"/>
      <c r="I54" s="175"/>
      <c r="J54" s="24"/>
    </row>
    <row r="55" spans="1:10" x14ac:dyDescent="0.25">
      <c r="A55" s="24" t="s">
        <v>57</v>
      </c>
      <c r="B55" s="24"/>
      <c r="C55" s="24"/>
      <c r="D55" s="24"/>
      <c r="E55" s="24"/>
      <c r="F55" s="24"/>
      <c r="G55" s="82">
        <v>18</v>
      </c>
      <c r="H55" s="79"/>
      <c r="I55" s="155" t="s">
        <v>121</v>
      </c>
      <c r="J55" s="24"/>
    </row>
    <row r="56" spans="1:10" ht="6" customHeight="1" x14ac:dyDescent="0.25">
      <c r="A56" s="24"/>
      <c r="B56" s="24"/>
      <c r="C56" s="24"/>
      <c r="D56" s="24"/>
      <c r="E56" s="24"/>
      <c r="F56" s="24"/>
      <c r="G56" s="82"/>
      <c r="H56" s="79"/>
      <c r="I56" s="175"/>
      <c r="J56" s="24"/>
    </row>
    <row r="57" spans="1:10" x14ac:dyDescent="0.25">
      <c r="A57" s="24" t="s">
        <v>89</v>
      </c>
      <c r="B57" s="24"/>
      <c r="C57" s="24"/>
      <c r="D57" s="24"/>
      <c r="E57" s="24"/>
      <c r="F57" s="24"/>
      <c r="G57" s="82">
        <v>19</v>
      </c>
      <c r="H57" s="79"/>
      <c r="I57" s="155" t="s">
        <v>122</v>
      </c>
      <c r="J57" s="24"/>
    </row>
    <row r="58" spans="1:10" hidden="1" x14ac:dyDescent="0.25">
      <c r="A58" s="24"/>
      <c r="B58" s="24"/>
      <c r="C58" s="24"/>
      <c r="D58" s="24"/>
      <c r="E58" s="24"/>
      <c r="F58" s="24"/>
      <c r="G58" s="82"/>
      <c r="H58" s="79"/>
      <c r="I58" s="175"/>
      <c r="J58" s="24"/>
    </row>
    <row r="59" spans="1:10" hidden="1" x14ac:dyDescent="0.25">
      <c r="A59" s="24"/>
      <c r="B59" s="24"/>
      <c r="C59" s="24"/>
      <c r="D59" s="24"/>
      <c r="E59" s="24"/>
      <c r="F59" s="24"/>
      <c r="G59" s="82"/>
      <c r="H59" s="79"/>
      <c r="I59" s="176"/>
      <c r="J59" s="24"/>
    </row>
    <row r="60" spans="1:10" hidden="1" x14ac:dyDescent="0.25">
      <c r="A60" s="24"/>
      <c r="B60" s="24"/>
      <c r="C60" s="24"/>
      <c r="D60" s="24"/>
      <c r="E60" s="24"/>
      <c r="F60" s="24"/>
      <c r="G60" s="82"/>
      <c r="H60" s="79"/>
      <c r="I60" s="176"/>
      <c r="J60" s="24"/>
    </row>
    <row r="61" spans="1:10" hidden="1" x14ac:dyDescent="0.25">
      <c r="A61" s="24"/>
      <c r="B61" s="24"/>
      <c r="C61" s="24"/>
      <c r="D61" s="24"/>
      <c r="E61" s="24"/>
      <c r="F61" s="24"/>
      <c r="G61" s="82"/>
      <c r="H61" s="79"/>
      <c r="I61" s="176"/>
      <c r="J61" s="24"/>
    </row>
    <row r="62" spans="1:10" hidden="1" x14ac:dyDescent="0.25">
      <c r="A62" s="24"/>
      <c r="B62" s="24"/>
      <c r="C62" s="24"/>
      <c r="D62" s="24"/>
      <c r="E62" s="24"/>
      <c r="F62" s="24"/>
      <c r="G62" s="82"/>
      <c r="H62" s="79"/>
      <c r="I62" s="176"/>
      <c r="J62" s="24"/>
    </row>
    <row r="63" spans="1:10" hidden="1" x14ac:dyDescent="0.25">
      <c r="A63" s="24"/>
      <c r="B63" s="24"/>
      <c r="C63" s="24"/>
      <c r="D63" s="24"/>
      <c r="E63" s="24"/>
      <c r="F63" s="24"/>
      <c r="G63" s="82"/>
      <c r="H63" s="79"/>
      <c r="I63" s="176"/>
      <c r="J63" s="24"/>
    </row>
    <row r="64" spans="1:10" hidden="1" x14ac:dyDescent="0.25">
      <c r="A64" s="114"/>
      <c r="B64" s="114"/>
      <c r="C64" s="114"/>
      <c r="D64" s="114"/>
      <c r="E64" s="114"/>
      <c r="F64" s="114"/>
      <c r="G64" s="114"/>
      <c r="H64" s="177"/>
      <c r="I64" s="156" t="s">
        <v>26</v>
      </c>
    </row>
    <row r="65" spans="1:10" s="178" customFormat="1" x14ac:dyDescent="0.25">
      <c r="A65" s="114"/>
      <c r="B65" s="114"/>
      <c r="C65" s="114"/>
      <c r="D65" s="114"/>
      <c r="E65" s="114"/>
      <c r="F65" s="114"/>
      <c r="G65" s="114"/>
      <c r="H65" s="177"/>
      <c r="I65" s="156"/>
    </row>
    <row r="66" spans="1:10" s="178" customFormat="1" x14ac:dyDescent="0.25">
      <c r="A66" s="114"/>
      <c r="B66" s="114"/>
      <c r="C66" s="114"/>
      <c r="D66" s="114"/>
      <c r="E66" s="114"/>
      <c r="F66" s="114"/>
      <c r="G66" s="114"/>
      <c r="H66" s="177"/>
      <c r="I66" s="156"/>
    </row>
    <row r="67" spans="1:10" s="178" customFormat="1" x14ac:dyDescent="0.25">
      <c r="A67" s="114"/>
      <c r="B67" s="114"/>
      <c r="C67" s="114"/>
      <c r="D67" s="114"/>
      <c r="E67" s="114"/>
      <c r="F67" s="114"/>
      <c r="G67" s="114"/>
      <c r="H67" s="177"/>
      <c r="I67" s="156"/>
    </row>
    <row r="68" spans="1:10" s="178" customFormat="1" x14ac:dyDescent="0.25">
      <c r="A68" s="114"/>
      <c r="B68" s="114"/>
      <c r="C68" s="114"/>
      <c r="D68" s="114"/>
      <c r="E68" s="114"/>
      <c r="F68" s="114"/>
      <c r="G68" s="114"/>
      <c r="H68" s="177"/>
      <c r="I68" s="156"/>
    </row>
    <row r="69" spans="1:10" ht="15.75" thickBot="1" x14ac:dyDescent="0.3">
      <c r="A69" s="72"/>
      <c r="B69" s="72"/>
      <c r="C69" s="72"/>
      <c r="D69" s="72"/>
      <c r="E69" s="72"/>
      <c r="F69" s="72"/>
      <c r="G69" s="72"/>
      <c r="H69" s="172"/>
      <c r="I69" s="160" t="s">
        <v>26</v>
      </c>
    </row>
    <row r="70" spans="1:10" ht="15.75" thickTop="1" x14ac:dyDescent="0.25">
      <c r="A70" s="76" t="s">
        <v>41</v>
      </c>
      <c r="B70" s="24"/>
      <c r="C70" s="24"/>
      <c r="D70" s="24"/>
      <c r="E70" s="24"/>
      <c r="F70" s="24"/>
      <c r="G70" s="24"/>
      <c r="H70" s="79"/>
      <c r="I70" s="175"/>
      <c r="J70" s="24"/>
    </row>
    <row r="71" spans="1:10" x14ac:dyDescent="0.25">
      <c r="A71" s="77" t="s">
        <v>29</v>
      </c>
      <c r="I71" s="155" t="s">
        <v>123</v>
      </c>
      <c r="J71" s="179"/>
    </row>
    <row r="72" spans="1:10" ht="6" customHeight="1" x14ac:dyDescent="0.25">
      <c r="A72" s="77"/>
      <c r="I72" s="176"/>
      <c r="J72" s="179"/>
    </row>
    <row r="73" spans="1:10" x14ac:dyDescent="0.25">
      <c r="A73" s="80" t="s">
        <v>42</v>
      </c>
      <c r="B73" s="24"/>
      <c r="C73" s="24"/>
      <c r="D73" s="24"/>
      <c r="E73" s="24"/>
      <c r="F73" s="24"/>
      <c r="G73" s="82">
        <v>19</v>
      </c>
      <c r="H73" s="79"/>
      <c r="I73" s="155" t="s">
        <v>124</v>
      </c>
      <c r="J73" s="158"/>
    </row>
    <row r="74" spans="1:10" ht="6" customHeight="1" x14ac:dyDescent="0.25">
      <c r="A74" s="80"/>
      <c r="B74" s="24"/>
      <c r="C74" s="24"/>
      <c r="D74" s="24"/>
      <c r="E74" s="24"/>
      <c r="F74" s="24"/>
      <c r="G74" s="82"/>
      <c r="H74" s="79"/>
      <c r="I74" s="153"/>
      <c r="J74" s="158"/>
    </row>
    <row r="75" spans="1:10" x14ac:dyDescent="0.25">
      <c r="A75" s="80" t="s">
        <v>45</v>
      </c>
      <c r="D75" s="24"/>
      <c r="E75" s="24"/>
      <c r="F75" s="24"/>
      <c r="G75" s="81">
        <v>19</v>
      </c>
      <c r="I75" s="155" t="s">
        <v>125</v>
      </c>
      <c r="J75" s="158"/>
    </row>
    <row r="76" spans="1:10" ht="6" customHeight="1" x14ac:dyDescent="0.25">
      <c r="A76" s="80"/>
      <c r="B76" s="78"/>
      <c r="D76" s="24"/>
      <c r="E76" s="24"/>
      <c r="F76" s="24"/>
      <c r="G76" s="82"/>
      <c r="H76" s="79"/>
      <c r="I76" s="159"/>
      <c r="J76" s="158"/>
    </row>
    <row r="77" spans="1:10" x14ac:dyDescent="0.25">
      <c r="A77" s="80" t="s">
        <v>43</v>
      </c>
      <c r="B77" s="78"/>
      <c r="D77" s="24"/>
      <c r="E77" s="24"/>
      <c r="F77" s="24"/>
      <c r="G77" s="82">
        <v>19</v>
      </c>
      <c r="H77" s="79"/>
      <c r="I77" s="155" t="s">
        <v>126</v>
      </c>
      <c r="J77" s="158"/>
    </row>
    <row r="78" spans="1:10" ht="6" customHeight="1" x14ac:dyDescent="0.25">
      <c r="A78" s="80"/>
      <c r="D78" s="24"/>
      <c r="E78" s="24"/>
      <c r="F78" s="24"/>
      <c r="G78" s="81"/>
      <c r="I78" s="159"/>
      <c r="J78" s="158"/>
    </row>
    <row r="79" spans="1:10" x14ac:dyDescent="0.25">
      <c r="A79" s="80" t="s">
        <v>44</v>
      </c>
      <c r="D79" s="24"/>
      <c r="E79" s="24"/>
      <c r="F79" s="24"/>
      <c r="G79" s="81">
        <v>19</v>
      </c>
      <c r="I79" s="155" t="s">
        <v>127</v>
      </c>
      <c r="J79" s="158"/>
    </row>
    <row r="80" spans="1:10" ht="6" customHeight="1" x14ac:dyDescent="0.25">
      <c r="A80" s="80"/>
      <c r="D80" s="24"/>
      <c r="E80" s="24"/>
      <c r="F80" s="24"/>
      <c r="G80" s="81"/>
      <c r="I80" s="159"/>
      <c r="J80" s="158"/>
    </row>
    <row r="81" spans="1:11" x14ac:dyDescent="0.25">
      <c r="A81" s="80" t="s">
        <v>46</v>
      </c>
      <c r="D81" s="24"/>
      <c r="E81" s="24"/>
      <c r="F81" s="24"/>
      <c r="G81" s="81">
        <v>19</v>
      </c>
      <c r="I81" s="155" t="s">
        <v>128</v>
      </c>
      <c r="J81" s="158"/>
    </row>
    <row r="82" spans="1:11" x14ac:dyDescent="0.25">
      <c r="A82" s="24"/>
      <c r="D82" s="24"/>
      <c r="E82" s="24"/>
      <c r="F82" s="24"/>
      <c r="G82" s="81"/>
      <c r="H82" s="176"/>
      <c r="I82" s="157"/>
      <c r="J82" s="158"/>
      <c r="K82" s="179"/>
    </row>
    <row r="83" spans="1:11" x14ac:dyDescent="0.25">
      <c r="A83" s="76" t="s">
        <v>47</v>
      </c>
      <c r="B83" s="24"/>
      <c r="C83" s="24"/>
      <c r="D83" s="24"/>
      <c r="E83" s="24"/>
      <c r="F83" s="24"/>
      <c r="G83" s="24"/>
      <c r="H83" s="153"/>
      <c r="I83" s="155" t="s">
        <v>129</v>
      </c>
      <c r="J83" s="158"/>
      <c r="K83" s="179"/>
    </row>
    <row r="84" spans="1:11" x14ac:dyDescent="0.25">
      <c r="A84" s="76"/>
      <c r="B84" s="24"/>
      <c r="C84" s="24"/>
      <c r="D84" s="24"/>
      <c r="E84" s="24"/>
      <c r="F84" s="24"/>
      <c r="G84" s="24"/>
      <c r="H84" s="153"/>
      <c r="I84" s="155"/>
      <c r="J84" s="158"/>
      <c r="K84" s="179"/>
    </row>
    <row r="85" spans="1:11" x14ac:dyDescent="0.25">
      <c r="A85" s="191" t="s">
        <v>48</v>
      </c>
      <c r="B85" s="192"/>
      <c r="C85" s="192"/>
      <c r="D85" s="192"/>
      <c r="E85" s="192"/>
      <c r="F85" s="192"/>
      <c r="G85" s="192"/>
      <c r="H85" s="79"/>
      <c r="I85" s="155" t="s">
        <v>130</v>
      </c>
      <c r="J85" s="24"/>
    </row>
    <row r="86" spans="1:11" ht="15" customHeight="1" x14ac:dyDescent="0.25">
      <c r="A86" s="192"/>
      <c r="B86" s="192"/>
      <c r="C86" s="192"/>
      <c r="D86" s="192"/>
      <c r="E86" s="192"/>
      <c r="F86" s="192"/>
      <c r="G86" s="192"/>
      <c r="H86" s="79"/>
      <c r="I86" s="153"/>
      <c r="J86" s="24"/>
    </row>
    <row r="87" spans="1:11" x14ac:dyDescent="0.25">
      <c r="B87" s="24"/>
      <c r="C87" s="24"/>
      <c r="D87" s="24"/>
      <c r="E87" s="24"/>
      <c r="F87" s="24"/>
      <c r="G87" s="24"/>
      <c r="H87" s="79"/>
      <c r="I87" s="153"/>
      <c r="J87" s="24"/>
    </row>
    <row r="88" spans="1:11" x14ac:dyDescent="0.25">
      <c r="A88" s="76" t="s">
        <v>49</v>
      </c>
      <c r="B88" s="24"/>
      <c r="C88" s="24"/>
      <c r="D88" s="24"/>
      <c r="E88" s="24"/>
      <c r="F88" s="24"/>
      <c r="G88" s="24"/>
      <c r="H88" s="79"/>
      <c r="I88" s="155" t="s">
        <v>131</v>
      </c>
      <c r="J88" s="24"/>
    </row>
    <row r="89" spans="1:11" ht="12.75" customHeight="1" x14ac:dyDescent="0.25">
      <c r="A89" s="76"/>
      <c r="B89" s="24"/>
      <c r="C89" s="24"/>
      <c r="D89" s="24"/>
      <c r="E89" s="24"/>
      <c r="F89" s="24"/>
      <c r="G89" s="24"/>
      <c r="H89" s="79"/>
      <c r="I89" s="153"/>
      <c r="J89" s="24"/>
    </row>
    <row r="90" spans="1:11" x14ac:dyDescent="0.25">
      <c r="A90" s="76" t="s">
        <v>50</v>
      </c>
      <c r="B90" s="24"/>
      <c r="C90" s="24"/>
      <c r="D90" s="24"/>
      <c r="E90" s="24"/>
      <c r="F90" s="24"/>
      <c r="G90" s="24"/>
      <c r="H90" s="79"/>
      <c r="I90" s="155" t="s">
        <v>132</v>
      </c>
      <c r="J90" s="24"/>
    </row>
    <row r="91" spans="1:11" x14ac:dyDescent="0.25">
      <c r="A91" s="76"/>
      <c r="B91" s="24"/>
      <c r="C91" s="24"/>
      <c r="D91" s="24"/>
      <c r="E91" s="24"/>
      <c r="F91" s="24"/>
      <c r="G91" s="24"/>
      <c r="H91" s="79"/>
      <c r="I91" s="153"/>
      <c r="J91" s="24"/>
    </row>
    <row r="92" spans="1:11" x14ac:dyDescent="0.25">
      <c r="A92" s="74" t="s">
        <v>90</v>
      </c>
      <c r="B92" s="83"/>
      <c r="C92" s="83"/>
      <c r="D92" s="83"/>
      <c r="E92" s="24"/>
      <c r="F92" s="24"/>
      <c r="G92" s="24"/>
      <c r="H92" s="79"/>
      <c r="I92" s="155" t="s">
        <v>133</v>
      </c>
      <c r="J92" s="24"/>
    </row>
    <row r="93" spans="1:11" x14ac:dyDescent="0.25">
      <c r="A93" s="76"/>
      <c r="B93" s="24"/>
      <c r="C93" s="24"/>
      <c r="D93" s="24"/>
      <c r="E93" s="24"/>
      <c r="F93" s="24"/>
      <c r="G93" s="24"/>
      <c r="H93" s="79"/>
      <c r="I93" s="153"/>
      <c r="J93" s="24"/>
    </row>
    <row r="94" spans="1:11" x14ac:dyDescent="0.25">
      <c r="A94" s="74" t="s">
        <v>91</v>
      </c>
      <c r="B94" s="24"/>
      <c r="C94" s="24"/>
      <c r="D94" s="24"/>
      <c r="E94" s="24"/>
      <c r="F94" s="24"/>
      <c r="G94" s="24"/>
      <c r="H94" s="79"/>
      <c r="I94" s="155" t="s">
        <v>134</v>
      </c>
      <c r="J94" s="24"/>
    </row>
    <row r="95" spans="1:11" x14ac:dyDescent="0.25">
      <c r="A95" s="24"/>
      <c r="B95" s="24"/>
      <c r="C95" s="24"/>
      <c r="D95" s="24"/>
      <c r="E95" s="24"/>
      <c r="F95" s="24"/>
      <c r="G95" s="24"/>
      <c r="H95" s="79"/>
      <c r="I95" s="155"/>
      <c r="J95" s="24"/>
    </row>
    <row r="96" spans="1:11" x14ac:dyDescent="0.25">
      <c r="A96" s="20" t="s">
        <v>92</v>
      </c>
      <c r="B96" s="83"/>
      <c r="C96" s="83"/>
      <c r="D96" s="83"/>
      <c r="E96" s="24"/>
      <c r="F96" s="24"/>
      <c r="G96" s="24"/>
      <c r="H96" s="79"/>
      <c r="I96" s="155" t="s">
        <v>135</v>
      </c>
      <c r="J96" s="24"/>
    </row>
    <row r="97" spans="1:10" ht="6" customHeight="1" x14ac:dyDescent="0.25">
      <c r="A97" s="20"/>
      <c r="B97" s="83"/>
      <c r="C97" s="83"/>
      <c r="D97" s="83"/>
      <c r="E97" s="24"/>
      <c r="F97" s="24"/>
      <c r="G97" s="24"/>
      <c r="H97" s="79"/>
      <c r="I97" s="155"/>
      <c r="J97" s="24"/>
    </row>
    <row r="98" spans="1:10" x14ac:dyDescent="0.25">
      <c r="A98" s="20" t="s">
        <v>136</v>
      </c>
      <c r="B98" s="83"/>
      <c r="C98" s="83"/>
      <c r="D98" s="83"/>
      <c r="E98" s="24"/>
      <c r="F98" s="24"/>
      <c r="G98" s="24"/>
      <c r="H98" s="79"/>
      <c r="I98" s="155" t="s">
        <v>137</v>
      </c>
      <c r="J98" s="24"/>
    </row>
    <row r="99" spans="1:10" ht="6" customHeight="1" x14ac:dyDescent="0.25">
      <c r="A99" s="20"/>
      <c r="B99" s="83"/>
      <c r="C99" s="83"/>
      <c r="D99" s="83"/>
      <c r="E99" s="24"/>
      <c r="F99" s="24"/>
      <c r="G99" s="24"/>
      <c r="H99" s="79"/>
      <c r="I99" s="155"/>
      <c r="J99" s="24"/>
    </row>
    <row r="100" spans="1:10" x14ac:dyDescent="0.25">
      <c r="A100" s="20" t="s">
        <v>147</v>
      </c>
      <c r="B100" s="83"/>
      <c r="C100" s="83"/>
      <c r="D100" s="83"/>
      <c r="E100" s="24"/>
      <c r="F100" s="24"/>
      <c r="G100" s="24"/>
      <c r="H100" s="79"/>
      <c r="I100" s="155" t="s">
        <v>150</v>
      </c>
      <c r="J100" s="24"/>
    </row>
    <row r="101" spans="1:10" x14ac:dyDescent="0.25">
      <c r="A101" s="20"/>
      <c r="B101" s="83"/>
      <c r="C101" s="83"/>
      <c r="D101" s="83"/>
      <c r="E101" s="24"/>
      <c r="F101" s="24"/>
      <c r="G101" s="24"/>
      <c r="H101" s="79"/>
      <c r="I101" s="155"/>
      <c r="J101" s="24"/>
    </row>
    <row r="102" spans="1:10" x14ac:dyDescent="0.25">
      <c r="A102" s="74" t="s">
        <v>138</v>
      </c>
      <c r="B102" s="83"/>
      <c r="C102" s="83"/>
      <c r="D102" s="83"/>
      <c r="E102" s="24"/>
      <c r="F102" s="24"/>
      <c r="G102" s="24"/>
      <c r="H102" s="79"/>
      <c r="I102" s="155" t="s">
        <v>151</v>
      </c>
      <c r="J102" s="24"/>
    </row>
    <row r="103" spans="1:10" x14ac:dyDescent="0.25">
      <c r="A103" s="20"/>
      <c r="B103" s="83"/>
      <c r="C103" s="83"/>
      <c r="D103" s="83"/>
      <c r="E103" s="24"/>
      <c r="F103" s="24"/>
      <c r="G103" s="24"/>
      <c r="H103" s="79"/>
      <c r="I103" s="155"/>
      <c r="J103" s="24"/>
    </row>
    <row r="104" spans="1:10" ht="15.75" customHeight="1" x14ac:dyDescent="0.25">
      <c r="A104" s="74" t="s">
        <v>144</v>
      </c>
      <c r="B104" s="83"/>
      <c r="C104" s="83"/>
      <c r="D104" s="83"/>
      <c r="E104" s="24"/>
      <c r="F104" s="24"/>
      <c r="G104" s="24"/>
      <c r="H104" s="79"/>
      <c r="I104" s="155"/>
      <c r="J104" s="24"/>
    </row>
    <row r="105" spans="1:10" ht="15.75" customHeight="1" x14ac:dyDescent="0.25">
      <c r="A105" s="74"/>
      <c r="B105" s="83"/>
      <c r="C105" s="83"/>
      <c r="D105" s="83"/>
      <c r="E105" s="24"/>
      <c r="F105" s="24"/>
      <c r="G105" s="24"/>
      <c r="H105" s="79"/>
      <c r="I105" s="155"/>
      <c r="J105" s="24"/>
    </row>
    <row r="106" spans="1:10" x14ac:dyDescent="0.25">
      <c r="A106" s="80" t="s">
        <v>139</v>
      </c>
      <c r="B106" s="24"/>
      <c r="C106" s="24"/>
      <c r="D106" s="24"/>
      <c r="E106" s="24"/>
      <c r="F106" s="24"/>
      <c r="G106" s="82">
        <v>19</v>
      </c>
      <c r="H106" s="79"/>
      <c r="I106" s="155" t="s">
        <v>152</v>
      </c>
      <c r="J106" s="179"/>
    </row>
    <row r="107" spans="1:10" ht="6" customHeight="1" x14ac:dyDescent="0.25">
      <c r="A107" s="80"/>
      <c r="B107" s="24"/>
      <c r="C107" s="24"/>
      <c r="D107" s="24"/>
      <c r="E107" s="24"/>
      <c r="F107" s="24"/>
      <c r="G107" s="82"/>
      <c r="H107" s="79"/>
      <c r="I107" s="153"/>
      <c r="J107" s="179"/>
    </row>
    <row r="108" spans="1:10" x14ac:dyDescent="0.25">
      <c r="A108" s="80" t="s">
        <v>140</v>
      </c>
      <c r="D108" s="24"/>
      <c r="E108" s="24"/>
      <c r="F108" s="24"/>
      <c r="G108" s="81">
        <v>19</v>
      </c>
      <c r="I108" s="155" t="s">
        <v>153</v>
      </c>
    </row>
    <row r="109" spans="1:10" ht="6" customHeight="1" x14ac:dyDescent="0.25">
      <c r="A109" s="80"/>
      <c r="B109" s="78"/>
      <c r="D109" s="24"/>
      <c r="E109" s="24"/>
      <c r="F109" s="24"/>
      <c r="G109" s="82"/>
      <c r="H109" s="79"/>
      <c r="I109" s="159"/>
    </row>
    <row r="110" spans="1:10" x14ac:dyDescent="0.25">
      <c r="A110" s="80" t="s">
        <v>141</v>
      </c>
      <c r="B110" s="78"/>
      <c r="D110" s="24"/>
      <c r="E110" s="24"/>
      <c r="F110" s="24"/>
      <c r="G110" s="82">
        <v>19</v>
      </c>
      <c r="H110" s="79"/>
      <c r="I110" s="155" t="s">
        <v>146</v>
      </c>
    </row>
    <row r="111" spans="1:10" ht="6" customHeight="1" x14ac:dyDescent="0.25">
      <c r="A111" s="80"/>
      <c r="D111" s="24"/>
      <c r="E111" s="24"/>
      <c r="F111" s="24"/>
      <c r="G111" s="81"/>
      <c r="I111" s="159"/>
    </row>
    <row r="112" spans="1:10" x14ac:dyDescent="0.25">
      <c r="A112" s="80" t="s">
        <v>142</v>
      </c>
      <c r="D112" s="24"/>
      <c r="E112" s="24"/>
      <c r="F112" s="24"/>
      <c r="G112" s="81">
        <v>19</v>
      </c>
      <c r="I112" s="155" t="s">
        <v>148</v>
      </c>
    </row>
    <row r="113" spans="1:9" ht="6" customHeight="1" x14ac:dyDescent="0.25">
      <c r="A113" s="80"/>
      <c r="D113" s="24"/>
      <c r="E113" s="24"/>
      <c r="F113" s="24"/>
      <c r="G113" s="81"/>
      <c r="I113" s="159"/>
    </row>
    <row r="114" spans="1:9" x14ac:dyDescent="0.25">
      <c r="A114" s="80" t="s">
        <v>143</v>
      </c>
      <c r="D114" s="24"/>
      <c r="E114" s="24"/>
      <c r="F114" s="24"/>
      <c r="G114" s="81">
        <v>19</v>
      </c>
      <c r="I114" s="155" t="s">
        <v>149</v>
      </c>
    </row>
  </sheetData>
  <mergeCells count="5">
    <mergeCell ref="A3:H3"/>
    <mergeCell ref="A9:H9"/>
    <mergeCell ref="A11:H11"/>
    <mergeCell ref="A85:G86"/>
    <mergeCell ref="A37:F37"/>
  </mergeCells>
  <pageMargins left="0.70866141732283472" right="0.70866141732283472" top="0.78740157480314965" bottom="0.78740157480314965" header="0.31496062992125984" footer="0.31496062992125984"/>
  <pageSetup paperSize="9" scale="99" firstPageNumber="8" orientation="portrait" useFirstPageNumber="1" r:id="rId1"/>
  <headerFooter>
    <oddFooter>&amp;L&amp;"-,Kurzíva"Zastupitelstvo Olomouckého kraje 18-12-2015
5. - Rozpočet Olomouckého kraje 2016 - návrh rozpočtu&amp;R&amp;"-,Kurzíva"Strana &amp;P (celkem 154)</oddFooter>
  </headerFooter>
  <rowBreaks count="1" manualBreakCount="1">
    <brk id="6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view="pageBreakPreview" zoomScaleNormal="100" zoomScaleSheetLayoutView="100" workbookViewId="0">
      <selection activeCell="L100" sqref="L100"/>
    </sheetView>
  </sheetViews>
  <sheetFormatPr defaultRowHeight="15" x14ac:dyDescent="0.25"/>
  <cols>
    <col min="1" max="1" width="5.28515625" style="102" customWidth="1"/>
    <col min="2" max="2" width="52" style="1" customWidth="1"/>
    <col min="3" max="3" width="23.140625" style="1" customWidth="1"/>
    <col min="4" max="4" width="21" style="1" hidden="1" customWidth="1"/>
    <col min="5" max="5" width="21" style="146" customWidth="1"/>
    <col min="6" max="6" width="9.42578125" style="1" customWidth="1"/>
    <col min="7" max="7" width="9.140625" style="1"/>
    <col min="8" max="8" width="11.7109375" style="22" bestFit="1" customWidth="1"/>
    <col min="9" max="16384" width="9.140625" style="1"/>
  </cols>
  <sheetData>
    <row r="1" spans="1:8" ht="16.5" x14ac:dyDescent="0.25">
      <c r="A1" s="194" t="s">
        <v>79</v>
      </c>
      <c r="B1" s="195"/>
      <c r="C1" s="195"/>
    </row>
    <row r="3" spans="1:8" ht="16.5" thickBot="1" x14ac:dyDescent="0.3">
      <c r="A3" s="113" t="s">
        <v>56</v>
      </c>
      <c r="F3" s="2" t="s">
        <v>0</v>
      </c>
    </row>
    <row r="4" spans="1:8" ht="36" customHeight="1" thickTop="1" thickBot="1" x14ac:dyDescent="0.3">
      <c r="A4" s="99" t="s">
        <v>1</v>
      </c>
      <c r="B4" s="86" t="s">
        <v>54</v>
      </c>
      <c r="C4" s="40" t="s">
        <v>80</v>
      </c>
      <c r="D4" s="40" t="s">
        <v>58</v>
      </c>
      <c r="E4" s="130" t="s">
        <v>81</v>
      </c>
      <c r="F4" s="36" t="s">
        <v>2</v>
      </c>
    </row>
    <row r="5" spans="1:8" s="3" customFormat="1" ht="12.75" thickTop="1" thickBot="1" x14ac:dyDescent="0.25">
      <c r="A5" s="37">
        <v>1</v>
      </c>
      <c r="B5" s="38">
        <v>2</v>
      </c>
      <c r="C5" s="39">
        <v>3</v>
      </c>
      <c r="D5" s="55">
        <v>4</v>
      </c>
      <c r="E5" s="88">
        <v>4</v>
      </c>
      <c r="F5" s="43" t="s">
        <v>74</v>
      </c>
      <c r="H5" s="92"/>
    </row>
    <row r="6" spans="1:8" ht="15.75" thickTop="1" x14ac:dyDescent="0.25">
      <c r="A6" s="4">
        <v>1</v>
      </c>
      <c r="B6" s="5" t="s">
        <v>3</v>
      </c>
      <c r="C6" s="6">
        <v>3365000</v>
      </c>
      <c r="D6" s="46">
        <f>SUM([1]Příjmy!$G$14)</f>
        <v>3195000</v>
      </c>
      <c r="E6" s="132">
        <f>SUM([2]Příjmy!$F$13)</f>
        <v>3828000</v>
      </c>
      <c r="F6" s="44">
        <f>E6/C6*100</f>
        <v>113.75928677563149</v>
      </c>
    </row>
    <row r="7" spans="1:8" x14ac:dyDescent="0.25">
      <c r="A7" s="8">
        <v>2</v>
      </c>
      <c r="B7" s="9" t="s">
        <v>4</v>
      </c>
      <c r="C7" s="10">
        <v>867</v>
      </c>
      <c r="D7" s="27">
        <v>1712</v>
      </c>
      <c r="E7" s="26">
        <f>SUM([2]Příjmy!$F$14)</f>
        <v>980</v>
      </c>
      <c r="F7" s="44">
        <f>E7/C7*100</f>
        <v>113.03344867358709</v>
      </c>
    </row>
    <row r="8" spans="1:8" x14ac:dyDescent="0.25">
      <c r="A8" s="4">
        <v>3</v>
      </c>
      <c r="B8" s="9" t="s">
        <v>95</v>
      </c>
      <c r="C8" s="10"/>
      <c r="D8" s="27"/>
      <c r="E8" s="26">
        <f>SUM([3]Příjmy!$F$15)</f>
        <v>1000</v>
      </c>
      <c r="F8" s="44"/>
    </row>
    <row r="9" spans="1:8" x14ac:dyDescent="0.25">
      <c r="A9" s="8">
        <v>4</v>
      </c>
      <c r="B9" s="9" t="s">
        <v>5</v>
      </c>
      <c r="C9" s="10">
        <v>37965</v>
      </c>
      <c r="D9" s="27">
        <f>20+43+37873+22.2</f>
        <v>37958.199999999997</v>
      </c>
      <c r="E9" s="26">
        <f>SUM([2]Příjmy!$F$16:$F$19)</f>
        <v>38231.199999999997</v>
      </c>
      <c r="F9" s="44">
        <f t="shared" ref="F9:F18" si="0">E9/C9*100</f>
        <v>100.70117213222704</v>
      </c>
    </row>
    <row r="10" spans="1:8" x14ac:dyDescent="0.25">
      <c r="A10" s="4">
        <v>5</v>
      </c>
      <c r="B10" s="9" t="s">
        <v>6</v>
      </c>
      <c r="C10" s="10">
        <v>2030</v>
      </c>
      <c r="D10" s="27">
        <f>200+1630</f>
        <v>1830</v>
      </c>
      <c r="E10" s="26">
        <f>SUM([2]Příjmy!$F$20:$F$23)</f>
        <v>2380</v>
      </c>
      <c r="F10" s="44">
        <f>E10/C10*100</f>
        <v>117.24137931034481</v>
      </c>
    </row>
    <row r="11" spans="1:8" x14ac:dyDescent="0.25">
      <c r="A11" s="8">
        <v>6</v>
      </c>
      <c r="B11" s="9" t="s">
        <v>7</v>
      </c>
      <c r="C11" s="10">
        <v>37922</v>
      </c>
      <c r="D11" s="27">
        <v>0</v>
      </c>
      <c r="E11" s="26">
        <f>SUM([4]Příjmy!$F$24:$F$25)</f>
        <v>38495</v>
      </c>
      <c r="F11" s="44">
        <f t="shared" si="0"/>
        <v>101.51099625547175</v>
      </c>
    </row>
    <row r="12" spans="1:8" x14ac:dyDescent="0.25">
      <c r="A12" s="4">
        <v>7</v>
      </c>
      <c r="B12" s="9" t="s">
        <v>8</v>
      </c>
      <c r="C12" s="10">
        <v>15800</v>
      </c>
      <c r="D12" s="27">
        <f>400+18000</f>
        <v>18400</v>
      </c>
      <c r="E12" s="26">
        <f>SUM([2]Příjmy!$F$27:$F$29)</f>
        <v>54900</v>
      </c>
      <c r="F12" s="44">
        <f t="shared" si="0"/>
        <v>347.46835443037975</v>
      </c>
    </row>
    <row r="13" spans="1:8" x14ac:dyDescent="0.25">
      <c r="A13" s="8">
        <v>8</v>
      </c>
      <c r="B13" s="9" t="s">
        <v>9</v>
      </c>
      <c r="C13" s="10">
        <v>998</v>
      </c>
      <c r="D13" s="27">
        <v>4000.8</v>
      </c>
      <c r="E13" s="26">
        <f>SUM([2]Příjmy!$F$30)</f>
        <v>1800.8</v>
      </c>
      <c r="F13" s="44">
        <f t="shared" si="0"/>
        <v>180.44088176352705</v>
      </c>
    </row>
    <row r="14" spans="1:8" x14ac:dyDescent="0.25">
      <c r="A14" s="4">
        <v>9</v>
      </c>
      <c r="B14" s="11" t="s">
        <v>10</v>
      </c>
      <c r="C14" s="12">
        <v>73854</v>
      </c>
      <c r="D14" s="27">
        <v>73854</v>
      </c>
      <c r="E14" s="26">
        <f>SUM([2]Příjmy!$F$31)</f>
        <v>76028</v>
      </c>
      <c r="F14" s="44">
        <f t="shared" si="0"/>
        <v>102.94364557099141</v>
      </c>
    </row>
    <row r="15" spans="1:8" x14ac:dyDescent="0.25">
      <c r="A15" s="8">
        <v>10</v>
      </c>
      <c r="B15" s="11" t="s">
        <v>11</v>
      </c>
      <c r="C15" s="12">
        <v>150776</v>
      </c>
      <c r="D15" s="27">
        <f>SUM([1]Příjmy!$G$17)</f>
        <v>141823</v>
      </c>
      <c r="E15" s="26">
        <f>SUM([2]Příjmy!$F$15)</f>
        <v>158757</v>
      </c>
      <c r="F15" s="44">
        <f t="shared" si="0"/>
        <v>105.29328275057037</v>
      </c>
    </row>
    <row r="16" spans="1:8" x14ac:dyDescent="0.25">
      <c r="A16" s="4">
        <v>11</v>
      </c>
      <c r="B16" s="11" t="s">
        <v>12</v>
      </c>
      <c r="C16" s="12">
        <v>6768</v>
      </c>
      <c r="D16" s="27">
        <v>6391</v>
      </c>
      <c r="E16" s="26">
        <f>SUM([3]Příjmy!$F$41)</f>
        <v>8085</v>
      </c>
      <c r="F16" s="44">
        <f t="shared" si="0"/>
        <v>119.45921985815602</v>
      </c>
    </row>
    <row r="17" spans="1:9" s="13" customFormat="1" ht="42.75" x14ac:dyDescent="0.2">
      <c r="A17" s="8">
        <v>12</v>
      </c>
      <c r="B17" s="11" t="s">
        <v>13</v>
      </c>
      <c r="C17" s="12">
        <v>40000</v>
      </c>
      <c r="D17" s="12">
        <v>40000</v>
      </c>
      <c r="E17" s="28">
        <f>SUM([2]Příjmy!$F$49)</f>
        <v>50000</v>
      </c>
      <c r="F17" s="183">
        <f t="shared" si="0"/>
        <v>125</v>
      </c>
      <c r="H17" s="93"/>
    </row>
    <row r="18" spans="1:9" s="15" customFormat="1" x14ac:dyDescent="0.25">
      <c r="A18" s="4">
        <v>13</v>
      </c>
      <c r="B18" s="14" t="s">
        <v>14</v>
      </c>
      <c r="C18" s="117">
        <v>5366</v>
      </c>
      <c r="D18" s="47">
        <f>400+9500</f>
        <v>9900</v>
      </c>
      <c r="E18" s="133">
        <f>SUM([3]Příjmy!$F$27)</f>
        <v>9218</v>
      </c>
      <c r="F18" s="44">
        <f t="shared" si="0"/>
        <v>171.785314945956</v>
      </c>
      <c r="H18" s="87"/>
    </row>
    <row r="19" spans="1:9" s="19" customFormat="1" ht="15.75" x14ac:dyDescent="0.25">
      <c r="A19" s="16">
        <v>14</v>
      </c>
      <c r="B19" s="17" t="s">
        <v>15</v>
      </c>
      <c r="C19" s="18">
        <f>SUM(C6:C18)</f>
        <v>3737346</v>
      </c>
      <c r="D19" s="18">
        <f>SUM(D6:D18)</f>
        <v>3530869</v>
      </c>
      <c r="E19" s="18">
        <f>SUM(E6:E18)</f>
        <v>4267875</v>
      </c>
      <c r="F19" s="45">
        <f t="shared" ref="F19:F21" si="1">E19/C19*100</f>
        <v>114.19534075785329</v>
      </c>
      <c r="H19" s="94"/>
    </row>
    <row r="20" spans="1:9" s="20" customFormat="1" ht="14.25" x14ac:dyDescent="0.2">
      <c r="A20" s="16">
        <v>15</v>
      </c>
      <c r="B20" s="48" t="s">
        <v>16</v>
      </c>
      <c r="C20" s="49">
        <v>-6766</v>
      </c>
      <c r="D20" s="50">
        <v>-6388</v>
      </c>
      <c r="E20" s="134">
        <v>-8083</v>
      </c>
      <c r="F20" s="51">
        <f t="shared" si="1"/>
        <v>119.46497191841561</v>
      </c>
      <c r="H20" s="95"/>
    </row>
    <row r="21" spans="1:9" ht="30.75" thickBot="1" x14ac:dyDescent="0.3">
      <c r="A21" s="70">
        <v>16</v>
      </c>
      <c r="B21" s="52" t="s">
        <v>22</v>
      </c>
      <c r="C21" s="53">
        <f>SUM(C19:C20)</f>
        <v>3730580</v>
      </c>
      <c r="D21" s="53">
        <f>SUM(D19:D20)</f>
        <v>3524481</v>
      </c>
      <c r="E21" s="53">
        <f>SUM(E19:E20)</f>
        <v>4259792</v>
      </c>
      <c r="F21" s="54">
        <f t="shared" si="1"/>
        <v>114.18578344386128</v>
      </c>
      <c r="G21" s="22"/>
    </row>
    <row r="22" spans="1:9" ht="15.75" thickTop="1" x14ac:dyDescent="0.25"/>
    <row r="23" spans="1:9" ht="16.5" thickBot="1" x14ac:dyDescent="0.3">
      <c r="A23" s="112" t="s">
        <v>55</v>
      </c>
      <c r="B23" s="23"/>
      <c r="F23" s="2" t="s">
        <v>0</v>
      </c>
    </row>
    <row r="24" spans="1:9" s="24" customFormat="1" ht="33.75" customHeight="1" thickTop="1" thickBot="1" x14ac:dyDescent="0.25">
      <c r="A24" s="103" t="s">
        <v>1</v>
      </c>
      <c r="B24" s="35" t="s">
        <v>17</v>
      </c>
      <c r="C24" s="40" t="s">
        <v>80</v>
      </c>
      <c r="D24" s="40" t="s">
        <v>58</v>
      </c>
      <c r="E24" s="130" t="s">
        <v>81</v>
      </c>
      <c r="F24" s="36" t="s">
        <v>2</v>
      </c>
      <c r="G24" s="161"/>
      <c r="H24" s="98"/>
    </row>
    <row r="25" spans="1:9" s="3" customFormat="1" ht="12.75" thickTop="1" thickBot="1" x14ac:dyDescent="0.25">
      <c r="A25" s="41">
        <v>1</v>
      </c>
      <c r="B25" s="42">
        <v>2</v>
      </c>
      <c r="C25" s="39">
        <v>3</v>
      </c>
      <c r="D25" s="55">
        <v>4</v>
      </c>
      <c r="E25" s="88">
        <v>4</v>
      </c>
      <c r="F25" s="43" t="s">
        <v>74</v>
      </c>
      <c r="G25" s="162"/>
      <c r="H25" s="92"/>
    </row>
    <row r="26" spans="1:9" ht="15.75" thickTop="1" x14ac:dyDescent="0.25">
      <c r="A26" s="4">
        <v>1</v>
      </c>
      <c r="B26" s="25" t="s">
        <v>82</v>
      </c>
      <c r="C26" s="118">
        <f>SUM(C27:C28)</f>
        <v>846199</v>
      </c>
      <c r="D26" s="119">
        <v>1474168</v>
      </c>
      <c r="E26" s="180">
        <f>SUM(E27:E28)</f>
        <v>968003</v>
      </c>
      <c r="F26" s="171">
        <f>E26/C26*100</f>
        <v>114.39425005229266</v>
      </c>
      <c r="G26" s="163"/>
    </row>
    <row r="27" spans="1:9" s="109" customFormat="1" x14ac:dyDescent="0.25">
      <c r="A27" s="107"/>
      <c r="B27" s="108" t="s">
        <v>59</v>
      </c>
      <c r="C27" s="120">
        <v>585506</v>
      </c>
      <c r="D27" s="120"/>
      <c r="E27" s="121">
        <f>SUM([5]celkem!$F$67)</f>
        <v>622850</v>
      </c>
      <c r="F27" s="111">
        <f>E27/C27*100</f>
        <v>106.37807298302664</v>
      </c>
      <c r="G27" s="164"/>
      <c r="H27" s="110"/>
    </row>
    <row r="28" spans="1:9" s="109" customFormat="1" x14ac:dyDescent="0.25">
      <c r="A28" s="107"/>
      <c r="B28" s="108" t="s">
        <v>60</v>
      </c>
      <c r="C28" s="120">
        <v>260693</v>
      </c>
      <c r="D28" s="120"/>
      <c r="E28" s="121">
        <f>SUM([6]celkem!$F$69)</f>
        <v>345153</v>
      </c>
      <c r="F28" s="111">
        <f t="shared" ref="F28" si="2">E28/C28*100</f>
        <v>132.39826155669695</v>
      </c>
      <c r="G28" s="164"/>
      <c r="H28" s="110"/>
    </row>
    <row r="29" spans="1:9" x14ac:dyDescent="0.25">
      <c r="A29" s="8">
        <v>2</v>
      </c>
      <c r="B29" s="9" t="s">
        <v>18</v>
      </c>
      <c r="C29" s="26">
        <f>SUM(C30:C34)</f>
        <v>2290698</v>
      </c>
      <c r="D29" s="26">
        <f t="shared" ref="D29" si="3">SUM(D30:D34)</f>
        <v>0</v>
      </c>
      <c r="E29" s="26">
        <f>SUM(E30:E34)</f>
        <v>2395371</v>
      </c>
      <c r="F29" s="171">
        <f>E29/C29*100</f>
        <v>104.56948056880479</v>
      </c>
      <c r="G29" s="163"/>
      <c r="I29" s="22"/>
    </row>
    <row r="30" spans="1:9" x14ac:dyDescent="0.25">
      <c r="A30" s="4"/>
      <c r="B30" s="106" t="s">
        <v>61</v>
      </c>
      <c r="C30" s="105">
        <v>930025</v>
      </c>
      <c r="D30" s="90"/>
      <c r="E30" s="135">
        <f>954701+10000</f>
        <v>964701</v>
      </c>
      <c r="F30" s="111">
        <f t="shared" ref="F30:F33" si="4">E30/C30*100</f>
        <v>103.72850192199135</v>
      </c>
      <c r="G30" s="163"/>
    </row>
    <row r="31" spans="1:9" x14ac:dyDescent="0.25">
      <c r="A31" s="4"/>
      <c r="B31" s="106" t="s">
        <v>62</v>
      </c>
      <c r="C31" s="105">
        <v>279537</v>
      </c>
      <c r="D31" s="90"/>
      <c r="E31" s="135">
        <v>296153</v>
      </c>
      <c r="F31" s="111">
        <f t="shared" si="4"/>
        <v>105.94411473257566</v>
      </c>
      <c r="G31" s="163"/>
    </row>
    <row r="32" spans="1:9" x14ac:dyDescent="0.25">
      <c r="A32" s="4"/>
      <c r="B32" s="106" t="s">
        <v>63</v>
      </c>
      <c r="C32" s="105">
        <v>202984</v>
      </c>
      <c r="D32" s="90"/>
      <c r="E32" s="135">
        <v>211135</v>
      </c>
      <c r="F32" s="111">
        <f t="shared" si="4"/>
        <v>104.01558743546289</v>
      </c>
      <c r="G32" s="163"/>
    </row>
    <row r="33" spans="1:8" x14ac:dyDescent="0.25">
      <c r="A33" s="4"/>
      <c r="B33" s="106" t="s">
        <v>64</v>
      </c>
      <c r="C33" s="105">
        <v>10598</v>
      </c>
      <c r="D33" s="90"/>
      <c r="E33" s="135">
        <f>10463+200+9849+40</f>
        <v>20552</v>
      </c>
      <c r="F33" s="111">
        <f t="shared" si="4"/>
        <v>193.92338177014531</v>
      </c>
      <c r="G33" s="163"/>
    </row>
    <row r="34" spans="1:8" x14ac:dyDescent="0.25">
      <c r="A34" s="4"/>
      <c r="B34" s="106" t="s">
        <v>70</v>
      </c>
      <c r="C34" s="105">
        <v>867554</v>
      </c>
      <c r="D34" s="90"/>
      <c r="E34" s="135">
        <v>902830</v>
      </c>
      <c r="F34" s="111">
        <f>E34/C34*100</f>
        <v>104.06614458581254</v>
      </c>
      <c r="G34" s="163"/>
    </row>
    <row r="35" spans="1:8" x14ac:dyDescent="0.25">
      <c r="A35" s="4">
        <v>3</v>
      </c>
      <c r="B35" s="9" t="s">
        <v>19</v>
      </c>
      <c r="C35" s="26">
        <v>6768</v>
      </c>
      <c r="D35" s="90">
        <v>6391</v>
      </c>
      <c r="E35" s="85">
        <v>8085</v>
      </c>
      <c r="F35" s="7">
        <f t="shared" ref="F35:F44" si="5">E35/C35*100</f>
        <v>119.45921985815602</v>
      </c>
      <c r="G35" s="163"/>
    </row>
    <row r="36" spans="1:8" s="13" customFormat="1" ht="31.5" customHeight="1" x14ac:dyDescent="0.2">
      <c r="A36" s="8">
        <v>4</v>
      </c>
      <c r="B36" s="11" t="s">
        <v>13</v>
      </c>
      <c r="C36" s="28">
        <v>40000</v>
      </c>
      <c r="D36" s="122">
        <v>40000</v>
      </c>
      <c r="E36" s="123">
        <v>50000</v>
      </c>
      <c r="F36" s="7">
        <f t="shared" si="5"/>
        <v>125</v>
      </c>
      <c r="G36" s="165"/>
      <c r="H36" s="93"/>
    </row>
    <row r="37" spans="1:8" s="15" customFormat="1" x14ac:dyDescent="0.25">
      <c r="A37" s="4">
        <v>5</v>
      </c>
      <c r="B37" s="29" t="s">
        <v>20</v>
      </c>
      <c r="C37" s="124">
        <v>24657</v>
      </c>
      <c r="D37" s="122">
        <v>39914</v>
      </c>
      <c r="E37" s="123">
        <v>21114</v>
      </c>
      <c r="F37" s="7">
        <f t="shared" si="5"/>
        <v>85.63085533519893</v>
      </c>
      <c r="G37" s="166"/>
      <c r="H37" s="87"/>
    </row>
    <row r="38" spans="1:8" s="15" customFormat="1" x14ac:dyDescent="0.25">
      <c r="A38" s="8">
        <v>6</v>
      </c>
      <c r="B38" s="29" t="s">
        <v>75</v>
      </c>
      <c r="C38" s="28">
        <f>SUM(C39:C44)</f>
        <v>835569</v>
      </c>
      <c r="D38" s="28">
        <f t="shared" ref="D38" si="6">SUM(D39:E43)</f>
        <v>808836</v>
      </c>
      <c r="E38" s="28">
        <f>SUM(E39:E44)</f>
        <v>846115</v>
      </c>
      <c r="F38" s="7">
        <f t="shared" si="5"/>
        <v>101.26213394704686</v>
      </c>
      <c r="G38" s="166"/>
      <c r="H38" s="87"/>
    </row>
    <row r="39" spans="1:8" s="116" customFormat="1" x14ac:dyDescent="0.25">
      <c r="A39" s="4"/>
      <c r="B39" s="126" t="s">
        <v>71</v>
      </c>
      <c r="C39" s="128">
        <v>81513</v>
      </c>
      <c r="D39" s="127"/>
      <c r="E39" s="128">
        <v>240821</v>
      </c>
      <c r="F39" s="111">
        <f>E39/C39*100</f>
        <v>295.43876436887365</v>
      </c>
      <c r="G39" s="166"/>
      <c r="H39" s="87"/>
    </row>
    <row r="40" spans="1:8" s="116" customFormat="1" x14ac:dyDescent="0.25">
      <c r="A40" s="4"/>
      <c r="B40" s="126" t="s">
        <v>72</v>
      </c>
      <c r="C40" s="128">
        <v>325672</v>
      </c>
      <c r="D40" s="127"/>
      <c r="E40" s="128"/>
      <c r="F40" s="111">
        <f t="shared" ref="F40:F43" si="7">E40/C40*100</f>
        <v>0</v>
      </c>
      <c r="G40" s="166"/>
      <c r="H40" s="87"/>
    </row>
    <row r="41" spans="1:8" s="116" customFormat="1" x14ac:dyDescent="0.25">
      <c r="A41" s="4"/>
      <c r="B41" s="126" t="s">
        <v>73</v>
      </c>
      <c r="C41" s="128">
        <v>297642</v>
      </c>
      <c r="D41" s="127"/>
      <c r="E41" s="128">
        <v>26000</v>
      </c>
      <c r="F41" s="111">
        <f t="shared" si="7"/>
        <v>8.7353263316333045</v>
      </c>
      <c r="G41" s="166"/>
      <c r="H41" s="87">
        <f>SUM(E39:E41)</f>
        <v>266821</v>
      </c>
    </row>
    <row r="42" spans="1:8" s="136" customFormat="1" x14ac:dyDescent="0.25">
      <c r="A42" s="4"/>
      <c r="B42" s="143" t="s">
        <v>76</v>
      </c>
      <c r="C42" s="144">
        <v>1220</v>
      </c>
      <c r="D42" s="145"/>
      <c r="E42" s="144"/>
      <c r="F42" s="111">
        <f t="shared" si="7"/>
        <v>0</v>
      </c>
      <c r="G42" s="166"/>
      <c r="H42" s="87">
        <v>68386</v>
      </c>
    </row>
    <row r="43" spans="1:8" s="136" customFormat="1" x14ac:dyDescent="0.25">
      <c r="A43" s="4"/>
      <c r="B43" s="143" t="s">
        <v>77</v>
      </c>
      <c r="C43" s="144">
        <v>85772</v>
      </c>
      <c r="D43" s="145"/>
      <c r="E43" s="144">
        <v>542015</v>
      </c>
      <c r="F43" s="111">
        <f t="shared" si="7"/>
        <v>631.92533693979385</v>
      </c>
      <c r="G43" s="166"/>
      <c r="H43" s="87">
        <f>SUM(H41:H42)</f>
        <v>335207</v>
      </c>
    </row>
    <row r="44" spans="1:8" s="84" customFormat="1" x14ac:dyDescent="0.25">
      <c r="A44" s="4"/>
      <c r="B44" s="129" t="s">
        <v>94</v>
      </c>
      <c r="C44" s="184">
        <v>43750</v>
      </c>
      <c r="D44" s="185">
        <f>7879+20000</f>
        <v>27879</v>
      </c>
      <c r="E44" s="184">
        <v>37279</v>
      </c>
      <c r="F44" s="111">
        <f t="shared" si="5"/>
        <v>85.209142857142865</v>
      </c>
      <c r="G44" s="166"/>
      <c r="H44" s="87"/>
    </row>
    <row r="45" spans="1:8" ht="24.75" customHeight="1" x14ac:dyDescent="0.25">
      <c r="A45" s="16">
        <v>7</v>
      </c>
      <c r="B45" s="30" t="s">
        <v>21</v>
      </c>
      <c r="C45" s="31">
        <f>SUM(C26,C29,C35:C38)</f>
        <v>4043891</v>
      </c>
      <c r="D45" s="31">
        <f>SUM(D26,D29,D35:D44)</f>
        <v>2397188</v>
      </c>
      <c r="E45" s="31">
        <f>SUM(E26,E29,E35,E36,E37,E38)</f>
        <v>4288688</v>
      </c>
      <c r="F45" s="32">
        <f>E45/C45*100</f>
        <v>106.05350144205173</v>
      </c>
      <c r="G45" s="163"/>
    </row>
    <row r="46" spans="1:8" s="20" customFormat="1" ht="14.25" x14ac:dyDescent="0.2">
      <c r="A46" s="16">
        <v>8</v>
      </c>
      <c r="B46" s="33" t="s">
        <v>16</v>
      </c>
      <c r="C46" s="34">
        <v>-6766</v>
      </c>
      <c r="D46" s="91">
        <v>-6388</v>
      </c>
      <c r="E46" s="89">
        <v>-8083</v>
      </c>
      <c r="F46" s="21">
        <f t="shared" ref="F46" si="8">E46/C46*100</f>
        <v>119.46497191841561</v>
      </c>
      <c r="G46" s="167"/>
      <c r="H46" s="95"/>
    </row>
    <row r="47" spans="1:8" ht="33.75" customHeight="1" thickBot="1" x14ac:dyDescent="0.3">
      <c r="A47" s="66">
        <v>9</v>
      </c>
      <c r="B47" s="67" t="s">
        <v>53</v>
      </c>
      <c r="C47" s="68">
        <f>SUM(C45:C46)</f>
        <v>4037125</v>
      </c>
      <c r="D47" s="131">
        <f t="shared" ref="D47" si="9">SUM(D45:D46)</f>
        <v>2390800</v>
      </c>
      <c r="E47" s="68">
        <f>SUM(E45:E46)</f>
        <v>4280605</v>
      </c>
      <c r="F47" s="69">
        <f>E47/C47*100</f>
        <v>106.03102455336409</v>
      </c>
      <c r="G47" s="163"/>
    </row>
    <row r="48" spans="1:8" ht="15.75" thickTop="1" x14ac:dyDescent="0.25">
      <c r="A48" s="1"/>
      <c r="G48" s="163"/>
    </row>
    <row r="49" spans="1:8" ht="16.5" thickBot="1" x14ac:dyDescent="0.3">
      <c r="A49" s="115" t="s">
        <v>66</v>
      </c>
      <c r="B49" s="23"/>
      <c r="F49" s="2" t="s">
        <v>0</v>
      </c>
      <c r="G49" s="163"/>
    </row>
    <row r="50" spans="1:8" s="24" customFormat="1" ht="33.75" customHeight="1" thickTop="1" thickBot="1" x14ac:dyDescent="0.25">
      <c r="A50" s="103" t="s">
        <v>1</v>
      </c>
      <c r="B50" s="35" t="s">
        <v>17</v>
      </c>
      <c r="C50" s="40" t="s">
        <v>80</v>
      </c>
      <c r="D50" s="40" t="s">
        <v>58</v>
      </c>
      <c r="E50" s="130" t="s">
        <v>81</v>
      </c>
      <c r="F50" s="36" t="s">
        <v>2</v>
      </c>
      <c r="G50" s="161"/>
      <c r="H50" s="98"/>
    </row>
    <row r="51" spans="1:8" s="3" customFormat="1" ht="12.75" thickTop="1" thickBot="1" x14ac:dyDescent="0.25">
      <c r="A51" s="41">
        <v>1</v>
      </c>
      <c r="B51" s="42">
        <v>2</v>
      </c>
      <c r="C51" s="39">
        <v>3</v>
      </c>
      <c r="D51" s="55">
        <v>4</v>
      </c>
      <c r="E51" s="88">
        <v>4</v>
      </c>
      <c r="F51" s="43" t="s">
        <v>74</v>
      </c>
      <c r="G51" s="162"/>
      <c r="H51" s="92"/>
    </row>
    <row r="52" spans="1:8" s="56" customFormat="1" ht="31.5" customHeight="1" thickTop="1" x14ac:dyDescent="0.2">
      <c r="A52" s="100">
        <v>1</v>
      </c>
      <c r="B52" s="59" t="s">
        <v>24</v>
      </c>
      <c r="C52" s="57">
        <v>307323</v>
      </c>
      <c r="D52" s="57">
        <v>0</v>
      </c>
      <c r="E52" s="181">
        <f>SUM([3]Příjmy!$F$65)</f>
        <v>219400</v>
      </c>
      <c r="F52" s="63">
        <f>E52/C52*100</f>
        <v>71.390686671677685</v>
      </c>
      <c r="G52" s="168"/>
      <c r="H52" s="96"/>
    </row>
    <row r="53" spans="1:8" s="56" customFormat="1" ht="17.25" customHeight="1" x14ac:dyDescent="0.2">
      <c r="A53" s="137">
        <v>2</v>
      </c>
      <c r="B53" s="138" t="s">
        <v>96</v>
      </c>
      <c r="C53" s="139">
        <v>200000</v>
      </c>
      <c r="D53" s="139"/>
      <c r="E53" s="141">
        <v>26000</v>
      </c>
      <c r="F53" s="140"/>
      <c r="G53" s="168"/>
      <c r="H53" s="96"/>
    </row>
    <row r="54" spans="1:8" s="56" customFormat="1" ht="15" customHeight="1" x14ac:dyDescent="0.2">
      <c r="A54" s="104">
        <v>3</v>
      </c>
      <c r="B54" s="58" t="s">
        <v>23</v>
      </c>
      <c r="C54" s="125">
        <v>-200778</v>
      </c>
      <c r="D54" s="125">
        <v>176968</v>
      </c>
      <c r="E54" s="142">
        <v>-224587</v>
      </c>
      <c r="F54" s="64">
        <f>E54/C54*100</f>
        <v>111.85837093705486</v>
      </c>
      <c r="G54" s="168"/>
      <c r="H54" s="71"/>
    </row>
    <row r="55" spans="1:8" s="62" customFormat="1" ht="21.75" customHeight="1" thickBot="1" x14ac:dyDescent="0.3">
      <c r="A55" s="101">
        <v>3</v>
      </c>
      <c r="B55" s="60" t="s">
        <v>25</v>
      </c>
      <c r="C55" s="61">
        <f>C52+C54+C53</f>
        <v>306545</v>
      </c>
      <c r="D55" s="61">
        <f>SUM(D52:D52)</f>
        <v>0</v>
      </c>
      <c r="E55" s="68">
        <f>SUM(E52:E54)</f>
        <v>20813</v>
      </c>
      <c r="F55" s="65">
        <f>E55/C55*100</f>
        <v>6.7895415028788602</v>
      </c>
      <c r="G55" s="169"/>
      <c r="H55" s="97"/>
    </row>
    <row r="56" spans="1:8" ht="16.5" thickTop="1" x14ac:dyDescent="0.25">
      <c r="B56" s="148" t="s">
        <v>67</v>
      </c>
      <c r="C56" s="149">
        <f>SUM(C21,C52:D53)</f>
        <v>4237903</v>
      </c>
      <c r="D56" s="149" t="e">
        <f>SUM(D21,D52,#REF!)</f>
        <v>#REF!</v>
      </c>
      <c r="E56" s="149">
        <f>SUM(E21,E52:E53)</f>
        <v>4505192</v>
      </c>
      <c r="F56" s="150"/>
      <c r="G56" s="170"/>
    </row>
    <row r="57" spans="1:8" ht="15.75" x14ac:dyDescent="0.25">
      <c r="B57" s="148" t="s">
        <v>68</v>
      </c>
      <c r="C57" s="149">
        <f>SUM(C47-C54)</f>
        <v>4237903</v>
      </c>
      <c r="D57" s="149">
        <f>SUM(D47-D54)</f>
        <v>2213832</v>
      </c>
      <c r="E57" s="149">
        <f>SUM(E47-E54)</f>
        <v>4505192</v>
      </c>
      <c r="F57" s="151"/>
      <c r="G57" s="150"/>
    </row>
    <row r="58" spans="1:8" ht="15.75" x14ac:dyDescent="0.25">
      <c r="B58" s="148" t="s">
        <v>69</v>
      </c>
      <c r="C58" s="149">
        <f>C57-C56</f>
        <v>0</v>
      </c>
      <c r="D58" s="149" t="e">
        <f t="shared" ref="D58" si="10">D57-D56</f>
        <v>#REF!</v>
      </c>
      <c r="E58" s="149">
        <f>E56-E57</f>
        <v>0</v>
      </c>
      <c r="F58" s="151"/>
      <c r="G58" s="150"/>
    </row>
    <row r="59" spans="1:8" x14ac:dyDescent="0.25">
      <c r="A59" s="1"/>
      <c r="B59" s="151"/>
      <c r="C59" s="152"/>
      <c r="D59" s="152"/>
      <c r="E59" s="147"/>
      <c r="F59" s="151"/>
      <c r="G59" s="150"/>
      <c r="H59" s="1"/>
    </row>
    <row r="60" spans="1:8" x14ac:dyDescent="0.25">
      <c r="C60" s="22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75" firstPageNumber="10" orientation="portrait" useFirstPageNumber="1" r:id="rId1"/>
  <headerFooter>
    <oddFooter>&amp;L&amp;"Arial,Kurzíva"Zastupitelstvo Olomouckého kraje 18-12-2015
5. - Rozpočet Olomouckého kraje 2016 - návrh rozpočtu
Příloha. 1 - Bilance příjmů, výdajů a financování Olomouckého kraje&amp;R&amp;"Arial,Kurzíva"Strana &amp;P (celkem 154)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stránky</vt:lpstr>
      <vt:lpstr>bilance</vt:lpstr>
      <vt:lpstr>bilance!Oblast_tisku</vt:lpstr>
      <vt:lpstr>stránky!Oblast_tisku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2015-11-30T11:27:19Z</cp:lastPrinted>
  <dcterms:created xsi:type="dcterms:W3CDTF">2012-11-29T09:19:31Z</dcterms:created>
  <dcterms:modified xsi:type="dcterms:W3CDTF">2015-11-30T11:27:23Z</dcterms:modified>
</cp:coreProperties>
</file>