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bory-Plnička\Rozbory hospodaření - 2017\Plnění rozpočtu k 30. 6. 2017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Financování!$A$1:$F$19</definedName>
    <definedName name="_xlnm.Print_Area" localSheetId="0">Příjmy!$A$1:$F$20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Výdaje!$A$1:$F$153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E11" i="10" l="1"/>
  <c r="E10" i="10"/>
  <c r="E9" i="10"/>
  <c r="E15" i="1"/>
  <c r="E14" i="1"/>
  <c r="E13" i="1"/>
  <c r="E12" i="1"/>
  <c r="E11" i="1"/>
  <c r="E10" i="1"/>
  <c r="E9" i="1"/>
  <c r="E147" i="2" l="1"/>
  <c r="E27" i="2" l="1"/>
  <c r="E14" i="2"/>
  <c r="E124" i="2" l="1"/>
  <c r="D124" i="2"/>
  <c r="C124" i="2"/>
  <c r="E125" i="2"/>
  <c r="D125" i="2"/>
  <c r="F109" i="2"/>
  <c r="F84" i="2"/>
  <c r="E62" i="2"/>
  <c r="D62" i="2"/>
  <c r="C62" i="2"/>
  <c r="E8" i="2" l="1"/>
  <c r="C45" i="2" l="1"/>
  <c r="F56" i="2"/>
  <c r="E39" i="2"/>
  <c r="E33" i="2"/>
  <c r="D33" i="2"/>
  <c r="D27" i="2"/>
  <c r="E22" i="2"/>
  <c r="D14" i="2"/>
  <c r="F15" i="2"/>
  <c r="D8" i="2"/>
  <c r="C8" i="2"/>
  <c r="D11" i="10" l="1"/>
  <c r="D12" i="1" l="1"/>
  <c r="D129" i="2" l="1"/>
  <c r="E129" i="2"/>
  <c r="C129" i="2"/>
  <c r="E104" i="2" l="1"/>
  <c r="D104" i="2"/>
  <c r="C104" i="2"/>
  <c r="D86" i="2"/>
  <c r="E86" i="2"/>
  <c r="C86" i="2"/>
  <c r="F92" i="2"/>
  <c r="E74" i="2"/>
  <c r="D74" i="2"/>
  <c r="C74" i="2"/>
  <c r="F79" i="2"/>
  <c r="F67" i="2" l="1"/>
  <c r="C44" i="2"/>
  <c r="F50" i="2" l="1"/>
  <c r="D38" i="2"/>
  <c r="C38" i="2"/>
  <c r="C32" i="2"/>
  <c r="E38" i="2"/>
  <c r="F43" i="2"/>
  <c r="E32" i="2"/>
  <c r="D32" i="2"/>
  <c r="C33" i="2"/>
  <c r="F37" i="2"/>
  <c r="E26" i="2"/>
  <c r="D26" i="2"/>
  <c r="C27" i="2"/>
  <c r="C26" i="2" s="1"/>
  <c r="C14" i="2"/>
  <c r="F18" i="2"/>
  <c r="E13" i="2" l="1"/>
  <c r="F97" i="2"/>
  <c r="D45" i="2" l="1"/>
  <c r="E45" i="2"/>
  <c r="D22" i="2"/>
  <c r="D13" i="2"/>
  <c r="B13" i="1" l="1"/>
  <c r="D13" i="1"/>
  <c r="E9" i="3" l="1"/>
  <c r="E51" i="2"/>
  <c r="D51" i="2"/>
  <c r="C51" i="2"/>
  <c r="D12" i="10" l="1"/>
  <c r="G9" i="3" s="1"/>
  <c r="C12" i="10"/>
  <c r="B12" i="10"/>
  <c r="C11" i="10"/>
  <c r="B11" i="10"/>
  <c r="F9" i="3" l="1"/>
  <c r="H9" i="3" s="1"/>
  <c r="E12" i="10"/>
  <c r="E149" i="2" l="1"/>
  <c r="D149" i="2"/>
  <c r="C149" i="2"/>
  <c r="F148" i="2"/>
  <c r="F147" i="2" l="1"/>
  <c r="F149" i="2"/>
  <c r="F98" i="2" l="1"/>
  <c r="F122" i="2"/>
  <c r="E123" i="2" l="1"/>
  <c r="D123" i="2"/>
  <c r="C123" i="2"/>
  <c r="C100" i="2"/>
  <c r="F65" i="2"/>
  <c r="D68" i="2"/>
  <c r="D54" i="2" l="1"/>
  <c r="E54" i="2"/>
  <c r="C54" i="2"/>
  <c r="C22" i="2"/>
  <c r="C13" i="2"/>
  <c r="D7" i="2"/>
  <c r="D80" i="2" l="1"/>
  <c r="F82" i="2" l="1"/>
  <c r="F16" i="2" l="1"/>
  <c r="E119" i="2" l="1"/>
  <c r="D119" i="2" l="1"/>
  <c r="F12" i="2"/>
  <c r="F39" i="2" l="1"/>
  <c r="F41" i="2"/>
  <c r="E7" i="2"/>
  <c r="C7" i="2"/>
  <c r="F63" i="2" l="1"/>
  <c r="F101" i="2" l="1"/>
  <c r="D61" i="2" l="1"/>
  <c r="D93" i="2" l="1"/>
  <c r="F71" i="2"/>
  <c r="E68" i="2"/>
  <c r="E61" i="2" s="1"/>
  <c r="C68" i="2"/>
  <c r="F68" i="2" l="1"/>
  <c r="C61" i="2" l="1"/>
  <c r="D15" i="1" l="1"/>
  <c r="G7" i="3" l="1"/>
  <c r="F117" i="2" l="1"/>
  <c r="F121" i="2" l="1"/>
  <c r="F120" i="2" l="1"/>
  <c r="E116" i="2"/>
  <c r="E114" i="2" s="1"/>
  <c r="D116" i="2"/>
  <c r="C119" i="2"/>
  <c r="C116" i="2"/>
  <c r="F116" i="2" l="1"/>
  <c r="D114" i="2"/>
  <c r="F119" i="2"/>
  <c r="C114" i="2"/>
  <c r="C13" i="1" l="1"/>
  <c r="C15" i="1" s="1"/>
  <c r="F7" i="3" l="1"/>
  <c r="H7" i="3" s="1"/>
  <c r="F126" i="2"/>
  <c r="F114" i="2"/>
  <c r="F127" i="2" l="1"/>
  <c r="F104" i="2" l="1"/>
  <c r="F89" i="2" l="1"/>
  <c r="E20" i="2" l="1"/>
  <c r="D20" i="2"/>
  <c r="D44" i="2" l="1"/>
  <c r="D73" i="2"/>
  <c r="E80" i="2"/>
  <c r="E44" i="2" l="1"/>
  <c r="F45" i="2"/>
  <c r="E73" i="2"/>
  <c r="F8" i="2"/>
  <c r="F44" i="2" l="1"/>
  <c r="D85" i="2" l="1"/>
  <c r="D137" i="2" l="1"/>
  <c r="D150" i="2" s="1"/>
  <c r="D151" i="2" s="1"/>
  <c r="C137" i="2"/>
  <c r="C150" i="2" s="1"/>
  <c r="C151" i="2" s="1"/>
  <c r="F105" i="2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E137" i="2" l="1"/>
  <c r="E150" i="2" s="1"/>
  <c r="F150" i="2" l="1"/>
  <c r="E151" i="2"/>
  <c r="F151" i="2" s="1"/>
  <c r="G30" i="5" l="1"/>
  <c r="C44" i="5" s="1"/>
  <c r="C3" i="5" l="1"/>
  <c r="C48" i="5" s="1"/>
  <c r="F62" i="2" l="1"/>
  <c r="F19" i="2"/>
  <c r="F96" i="2"/>
  <c r="F13" i="2"/>
  <c r="D99" i="2"/>
  <c r="E93" i="2"/>
  <c r="F20" i="2"/>
  <c r="E99" i="2"/>
  <c r="E133" i="2"/>
  <c r="C133" i="2"/>
  <c r="D133" i="2"/>
  <c r="C99" i="2"/>
  <c r="C93" i="2"/>
  <c r="C80" i="2"/>
  <c r="C20" i="2"/>
  <c r="F27" i="2"/>
  <c r="B15" i="1"/>
  <c r="F137" i="2"/>
  <c r="F134" i="2"/>
  <c r="F130" i="2"/>
  <c r="F125" i="2"/>
  <c r="F124" i="2"/>
  <c r="F100" i="2"/>
  <c r="F75" i="2"/>
  <c r="F55" i="2"/>
  <c r="F52" i="2"/>
  <c r="F46" i="2"/>
  <c r="F34" i="2"/>
  <c r="F33" i="2"/>
  <c r="F23" i="2"/>
  <c r="F22" i="2"/>
  <c r="F14" i="2"/>
  <c r="E7" i="3" l="1"/>
  <c r="D136" i="2"/>
  <c r="C85" i="2"/>
  <c r="F87" i="2"/>
  <c r="E85" i="2"/>
  <c r="E136" i="2" s="1"/>
  <c r="E138" i="2" s="1"/>
  <c r="C73" i="2"/>
  <c r="F129" i="2"/>
  <c r="G7" i="8"/>
  <c r="F51" i="2"/>
  <c r="F80" i="2"/>
  <c r="F133" i="2"/>
  <c r="F74" i="2"/>
  <c r="F32" i="2"/>
  <c r="F99" i="2"/>
  <c r="F38" i="2"/>
  <c r="F26" i="2"/>
  <c r="F7" i="2"/>
  <c r="B6" i="4"/>
  <c r="F54" i="2"/>
  <c r="F73" i="2"/>
  <c r="F123" i="2"/>
  <c r="F93" i="2"/>
  <c r="F61" i="2"/>
  <c r="F86" i="2" l="1"/>
  <c r="C136" i="2"/>
  <c r="B4" i="4"/>
  <c r="E41" i="8"/>
  <c r="E7" i="8"/>
  <c r="F85" i="2"/>
  <c r="B35" i="4"/>
  <c r="G41" i="8"/>
  <c r="F7" i="8"/>
  <c r="H7" i="8" s="1"/>
  <c r="B33" i="4"/>
  <c r="G8" i="3" l="1"/>
  <c r="G10" i="3" s="1"/>
  <c r="D138" i="2"/>
  <c r="F8" i="3" s="1"/>
  <c r="F136" i="2"/>
  <c r="C138" i="2"/>
  <c r="E8" i="3" s="1"/>
  <c r="C4" i="4" s="1"/>
  <c r="F41" i="8"/>
  <c r="H41" i="8" s="1"/>
  <c r="H8" i="3" l="1"/>
  <c r="E9" i="8"/>
  <c r="C33" i="4"/>
  <c r="F9" i="8"/>
  <c r="F42" i="8"/>
  <c r="F138" i="2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534x výdaje bez ORJ 7
UCRSB 041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Foret Oldřich</author>
    <author>Ing. Alice Hradilová</author>
    <author>Hradilová Alice</author>
  </authors>
  <commentList>
    <comment ref="G26" authorId="0" shape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G2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Konsolidace
</t>
        </r>
      </text>
    </comment>
    <comment ref="A71" authorId="1" shapeId="0">
      <text>
        <r>
          <rPr>
            <b/>
            <sz val="9"/>
            <color indexed="81"/>
            <rFont val="Tahoma"/>
            <family val="2"/>
            <charset val="238"/>
          </rPr>
          <t>5336</t>
        </r>
      </text>
    </comment>
    <comment ref="G124" authorId="2" shapeId="0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37" authorId="3" shapeId="0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</text>
    </comment>
    <comment ref="E147" authorId="2" shapeId="0">
      <text>
        <r>
          <rPr>
            <sz val="8"/>
            <color indexed="81"/>
            <rFont val="Tahoma"/>
            <family val="2"/>
            <charset val="238"/>
          </rPr>
          <t xml:space="preserve">běžné výdaje z fin - konsolidace ORJ 07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  <author>Ing. Alice Hradilová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8124, 8224 - Finka
</t>
        </r>
      </text>
    </comment>
    <comment ref="F11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38"/>
          </rPr>
          <t>Komentář od Alice:
8113, 8123,8223,8115-z RU
8905-skutečnost</t>
        </r>
      </text>
    </comment>
  </commentList>
</comments>
</file>

<file path=xl/comments4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5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6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<sst xmlns="http://schemas.openxmlformats.org/spreadsheetml/2006/main" count="295" uniqueCount="126">
  <si>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</si>
  <si>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</si>
  <si>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</si>
  <si>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</si>
  <si>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</si>
  <si>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</si>
  <si>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</si>
  <si>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</si>
  <si>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</si>
  <si>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</si>
  <si>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</si>
  <si>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</si>
  <si>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</si>
  <si>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</si>
  <si>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</si>
  <si>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</si>
  <si>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</si>
  <si>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</si>
  <si>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</si>
  <si>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</si>
  <si>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</si>
  <si>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</si>
  <si>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</si>
  <si>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</si>
  <si>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</si>
  <si>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</si>
  <si>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</si>
  <si>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</si>
  <si>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</si>
  <si>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</si>
  <si>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</si>
  <si>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</si>
  <si>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</si>
  <si>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</si>
  <si>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</si>
  <si>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</si>
  <si>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</si>
  <si>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</si>
  <si>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</si>
  <si>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</si>
  <si>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</si>
  <si>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</si>
  <si>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</si>
  <si>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</si>
  <si>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</si>
  <si>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</si>
  <si>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</si>
  <si>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</si>
  <si>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</si>
  <si>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</si>
  <si>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</si>
  <si>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</si>
  <si>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</si>
  <si>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</si>
  <si>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</si>
  <si>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</si>
  <si>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</si>
  <si>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</si>
  <si>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</si>
  <si>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</si>
  <si>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</si>
  <si>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</si>
  <si>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</si>
  <si>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</si>
  <si>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</si>
  <si>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</si>
  <si>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</si>
  <si>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</si>
  <si>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</si>
  <si>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</si>
  <si>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</si>
  <si>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</si>
  <si>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</si>
  <si>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</si>
  <si>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</si>
  <si>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</si>
  <si>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</si>
  <si>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</si>
  <si>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</si>
  <si>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</si>
  <si>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</si>
  <si>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</si>
  <si>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</si>
  <si>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</si>
  <si>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</si>
  <si>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</si>
  <si>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</si>
  <si>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</si>
  <si>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</si>
  <si>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</si>
  <si>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</si>
  <si>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</si>
  <si>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</si>
  <si>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veřejných zakázek a investic</t>
  </si>
  <si>
    <t>Odbor podpory řízení příspěvkových organizací</t>
  </si>
  <si>
    <t>Odbor kancelář ředitele</t>
  </si>
  <si>
    <t>30-77</t>
  </si>
  <si>
    <t>Odbor majetkový, právní a správních činností</t>
  </si>
  <si>
    <t>Odbor strategického rozvoje kraje</t>
  </si>
  <si>
    <t>Odbor školství,sportu a kultury</t>
  </si>
  <si>
    <t>Financování</t>
  </si>
  <si>
    <t>Financování celkem</t>
  </si>
  <si>
    <t>Krátkodobé přijaté půjčené prostředky</t>
  </si>
  <si>
    <t>Změna stavu krátkodobých prostředků na bank. účtech</t>
  </si>
  <si>
    <t>dotace z MŠMT pro PO, soukromé a obecní školy</t>
  </si>
  <si>
    <t>Splátky úvěrů</t>
  </si>
  <si>
    <t>Odbor kontroly</t>
  </si>
  <si>
    <t>Výdaje</t>
  </si>
  <si>
    <t>5 = 4 / 3</t>
  </si>
  <si>
    <r>
      <t>•</t>
    </r>
    <r>
      <rPr>
        <sz val="11"/>
        <rFont val="Arial"/>
        <family val="2"/>
        <charset val="238"/>
      </rPr>
      <t xml:space="preserve"> Běžné výdaje</t>
    </r>
  </si>
  <si>
    <r>
      <t xml:space="preserve">• </t>
    </r>
    <r>
      <rPr>
        <sz val="11"/>
        <rFont val="Arial"/>
        <family val="2"/>
        <charset val="238"/>
      </rPr>
      <t>Kapitálové výdaje</t>
    </r>
  </si>
  <si>
    <t xml:space="preserve">Výdaje celkem  </t>
  </si>
  <si>
    <t xml:space="preserve">Výdaje Olomouckého kraje                                (po konsolidaci)                </t>
  </si>
  <si>
    <t xml:space="preserve">Saldo příjmů a výdajů Olomouckého kraje po konsolidaci celkem </t>
  </si>
  <si>
    <t>Rekapitulace dle druhu výdajů</t>
  </si>
  <si>
    <t>Přehled financování Olomouckého kraje, které zahrnuje zapojení úvěrů (úvěr z ČS), zapojení přebytku hospodaření a splátky úvěrů.</t>
  </si>
  <si>
    <t xml:space="preserve"> - dotační programy/tituly</t>
  </si>
  <si>
    <t xml:space="preserve"> - neinvestiční  příspěvky</t>
  </si>
  <si>
    <t xml:space="preserve"> - investiční  příspěvky</t>
  </si>
  <si>
    <t xml:space="preserve"> - účelové neinvestiční příspěvky</t>
  </si>
  <si>
    <t xml:space="preserve"> - účelové investiční příspěvky</t>
  </si>
  <si>
    <t>Přehled celkových příjmů Olomouckého kraje, které zahrnují  příjmy běžné (daňové, nedaňové, kapitálové)                     a přijaté účelové dotace ze státního rozpočtu.</t>
  </si>
  <si>
    <t>Rekapitulace k 30. 6. 2017:</t>
  </si>
  <si>
    <t>1. Plnění rozpočtu příjmů Olomouckého kraje k 30. 6. 2017</t>
  </si>
  <si>
    <t>2. Plnění rozpočtu výdajů Olomouckého kraje k 30. 6. 2017</t>
  </si>
  <si>
    <t>3. Financování Olomouckého kraje k 30. 6.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</si>
</sst>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64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1" xfId="0" applyFont="1" applyBorder="1" applyAlignment="1">
      <alignment horizontal="right"/>
    </xf>
    <xf numFmtId="3" fontId="9" fillId="0" borderId="22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9" fillId="0" borderId="26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7" xfId="1" applyNumberFormat="1" applyFont="1" applyFill="1" applyBorder="1"/>
    <xf numFmtId="3" fontId="20" fillId="0" borderId="28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0" xfId="0" applyFont="1" applyFill="1" applyBorder="1" applyAlignment="1"/>
    <xf numFmtId="3" fontId="3" fillId="3" borderId="20" xfId="0" applyFont="1" applyFill="1" applyBorder="1" applyAlignment="1">
      <alignment horizontal="right"/>
    </xf>
    <xf numFmtId="3" fontId="2" fillId="4" borderId="20" xfId="0" applyFont="1" applyFill="1" applyBorder="1" applyAlignment="1">
      <alignment horizontal="right"/>
    </xf>
    <xf numFmtId="3" fontId="3" fillId="3" borderId="31" xfId="0" applyFont="1" applyFill="1" applyBorder="1" applyAlignment="1">
      <alignment horizontal="right"/>
    </xf>
    <xf numFmtId="3" fontId="0" fillId="0" borderId="29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2" xfId="0" applyNumberFormat="1" applyFont="1" applyFill="1" applyBorder="1" applyAlignment="1">
      <alignment horizontal="left"/>
    </xf>
    <xf numFmtId="3" fontId="48" fillId="5" borderId="33" xfId="0" applyFont="1" applyFill="1" applyBorder="1"/>
    <xf numFmtId="3" fontId="49" fillId="5" borderId="33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8" xfId="1" applyNumberFormat="1" applyFont="1" applyFill="1" applyBorder="1" applyAlignment="1">
      <alignment horizontal="center"/>
    </xf>
    <xf numFmtId="1" fontId="13" fillId="6" borderId="32" xfId="0" applyNumberFormat="1" applyFont="1" applyFill="1" applyBorder="1" applyAlignment="1">
      <alignment horizontal="left"/>
    </xf>
    <xf numFmtId="3" fontId="4" fillId="6" borderId="33" xfId="0" applyFont="1" applyFill="1" applyBorder="1"/>
    <xf numFmtId="3" fontId="8" fillId="5" borderId="34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5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5" xfId="0" applyNumberFormat="1" applyFont="1" applyFill="1" applyBorder="1" applyAlignment="1">
      <alignment horizontal="right"/>
    </xf>
    <xf numFmtId="3" fontId="1" fillId="6" borderId="35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32" fillId="0" borderId="10" xfId="1" applyFont="1" applyFill="1" applyBorder="1" applyAlignment="1">
      <alignment wrapText="1"/>
    </xf>
    <xf numFmtId="165" fontId="31" fillId="0" borderId="36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17" fillId="0" borderId="4" xfId="1" applyNumberFormat="1" applyFont="1" applyFill="1" applyBorder="1" applyAlignment="1">
      <alignment horizontal="center" vertical="center"/>
    </xf>
    <xf numFmtId="3" fontId="4" fillId="6" borderId="30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2" xfId="0" applyFont="1" applyFill="1" applyBorder="1" applyAlignment="1"/>
    <xf numFmtId="3" fontId="8" fillId="6" borderId="28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5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48" fillId="5" borderId="46" xfId="0" applyFont="1" applyFill="1" applyBorder="1" applyAlignment="1">
      <alignment horizontal="right"/>
    </xf>
    <xf numFmtId="3" fontId="50" fillId="5" borderId="22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1" xfId="0" applyNumberFormat="1" applyFont="1" applyFill="1" applyBorder="1" applyAlignment="1">
      <alignment horizontal="left"/>
    </xf>
    <xf numFmtId="3" fontId="5" fillId="0" borderId="44" xfId="0" applyFont="1" applyFill="1" applyBorder="1"/>
    <xf numFmtId="3" fontId="5" fillId="0" borderId="40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13" fillId="3" borderId="36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7" xfId="1" applyFont="1" applyFill="1" applyBorder="1"/>
    <xf numFmtId="3" fontId="13" fillId="0" borderId="48" xfId="0" applyFont="1" applyBorder="1" applyAlignment="1">
      <alignment horizontal="right"/>
    </xf>
    <xf numFmtId="0" fontId="16" fillId="0" borderId="49" xfId="1" applyFont="1" applyFill="1" applyBorder="1"/>
    <xf numFmtId="3" fontId="9" fillId="0" borderId="50" xfId="0" applyFont="1" applyBorder="1" applyAlignment="1">
      <alignment horizontal="right"/>
    </xf>
    <xf numFmtId="0" fontId="4" fillId="0" borderId="51" xfId="1" applyFont="1" applyFill="1" applyBorder="1"/>
    <xf numFmtId="0" fontId="4" fillId="0" borderId="52" xfId="1" applyFont="1" applyFill="1" applyBorder="1"/>
    <xf numFmtId="165" fontId="19" fillId="0" borderId="53" xfId="1" applyNumberFormat="1" applyFont="1" applyFill="1" applyBorder="1" applyAlignment="1">
      <alignment horizontal="center"/>
    </xf>
    <xf numFmtId="3" fontId="7" fillId="0" borderId="53" xfId="1" applyNumberFormat="1" applyFont="1" applyFill="1" applyBorder="1"/>
    <xf numFmtId="3" fontId="9" fillId="0" borderId="54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0" fillId="0" borderId="3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0" fontId="0" fillId="0" borderId="0" xfId="2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2" xfId="0" applyFont="1" applyBorder="1" applyAlignment="1">
      <alignment horizontal="right" vertical="top"/>
    </xf>
    <xf numFmtId="3" fontId="13" fillId="0" borderId="55" xfId="0" applyFont="1" applyFill="1" applyBorder="1"/>
    <xf numFmtId="3" fontId="8" fillId="0" borderId="19" xfId="0" applyNumberFormat="1" applyFont="1" applyFill="1" applyBorder="1"/>
    <xf numFmtId="3" fontId="13" fillId="0" borderId="23" xfId="0" applyFont="1" applyBorder="1" applyAlignment="1">
      <alignment horizontal="right"/>
    </xf>
    <xf numFmtId="3" fontId="17" fillId="7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 wrapText="1"/>
    </xf>
    <xf numFmtId="3" fontId="16" fillId="7" borderId="2" xfId="0" applyNumberFormat="1" applyFont="1" applyFill="1" applyBorder="1" applyAlignment="1">
      <alignment horizontal="center" vertical="center"/>
    </xf>
    <xf numFmtId="3" fontId="17" fillId="7" borderId="2" xfId="0" applyNumberFormat="1" applyFont="1" applyFill="1" applyBorder="1" applyAlignment="1">
      <alignment horizontal="center" vertical="center"/>
    </xf>
    <xf numFmtId="3" fontId="7" fillId="7" borderId="6" xfId="0" applyNumberFormat="1" applyFont="1" applyFill="1" applyBorder="1"/>
    <xf numFmtId="164" fontId="7" fillId="7" borderId="35" xfId="0" applyNumberFormat="1" applyFont="1" applyFill="1" applyBorder="1"/>
    <xf numFmtId="3" fontId="7" fillId="7" borderId="9" xfId="0" applyNumberFormat="1" applyFont="1" applyFill="1" applyBorder="1"/>
    <xf numFmtId="164" fontId="32" fillId="7" borderId="24" xfId="0" applyNumberFormat="1" applyFont="1" applyFill="1" applyBorder="1"/>
    <xf numFmtId="164" fontId="9" fillId="7" borderId="35" xfId="0" applyNumberFormat="1" applyFont="1" applyFill="1" applyBorder="1"/>
    <xf numFmtId="164" fontId="8" fillId="7" borderId="31" xfId="0" applyNumberFormat="1" applyFont="1" applyFill="1" applyBorder="1"/>
    <xf numFmtId="3" fontId="32" fillId="7" borderId="19" xfId="0" applyNumberFormat="1" applyFont="1" applyFill="1" applyBorder="1" applyAlignment="1"/>
    <xf numFmtId="0" fontId="20" fillId="0" borderId="39" xfId="1" applyFont="1" applyFill="1" applyBorder="1"/>
    <xf numFmtId="3" fontId="21" fillId="0" borderId="39" xfId="1" applyNumberFormat="1" applyFont="1" applyFill="1" applyBorder="1" applyAlignment="1">
      <alignment horizontal="center"/>
    </xf>
    <xf numFmtId="3" fontId="20" fillId="0" borderId="39" xfId="1" applyNumberFormat="1" applyFont="1" applyFill="1" applyBorder="1"/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8" xfId="0" applyNumberFormat="1" applyFont="1" applyFill="1" applyBorder="1"/>
    <xf numFmtId="3" fontId="9" fillId="7" borderId="28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0" fontId="20" fillId="0" borderId="13" xfId="1" applyFont="1" applyFill="1" applyBorder="1"/>
    <xf numFmtId="3" fontId="13" fillId="0" borderId="22" xfId="0" applyFont="1" applyFill="1" applyBorder="1" applyAlignment="1">
      <alignment horizontal="right"/>
    </xf>
    <xf numFmtId="4" fontId="20" fillId="0" borderId="0" xfId="1" applyNumberFormat="1" applyFont="1" applyFill="1"/>
    <xf numFmtId="165" fontId="16" fillId="0" borderId="6" xfId="1" applyNumberFormat="1" applyFont="1" applyFill="1" applyBorder="1" applyAlignment="1">
      <alignment horizontal="center"/>
    </xf>
    <xf numFmtId="3" fontId="9" fillId="0" borderId="22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165" fontId="16" fillId="0" borderId="9" xfId="1" applyNumberFormat="1" applyFont="1" applyFill="1" applyBorder="1" applyAlignment="1">
      <alignment horizontal="center"/>
    </xf>
    <xf numFmtId="3" fontId="9" fillId="0" borderId="26" xfId="0" applyFont="1" applyFill="1" applyBorder="1" applyAlignment="1">
      <alignment horizontal="right"/>
    </xf>
    <xf numFmtId="0" fontId="20" fillId="0" borderId="15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20" fillId="0" borderId="16" xfId="1" applyNumberFormat="1" applyFont="1" applyFill="1" applyBorder="1"/>
    <xf numFmtId="164" fontId="62" fillId="0" borderId="0" xfId="1" applyNumberFormat="1" applyFont="1" applyFill="1" applyBorder="1"/>
    <xf numFmtId="0" fontId="20" fillId="0" borderId="15" xfId="1" applyFont="1" applyFill="1" applyBorder="1" applyAlignment="1"/>
    <xf numFmtId="0" fontId="20" fillId="0" borderId="5" xfId="1" applyFont="1" applyFill="1" applyBorder="1" applyAlignment="1"/>
    <xf numFmtId="3" fontId="40" fillId="0" borderId="0" xfId="1" applyNumberFormat="1" applyFont="1" applyFill="1" applyBorder="1"/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4" fontId="25" fillId="0" borderId="0" xfId="1" applyNumberFormat="1" applyFont="1" applyFill="1" applyBorder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19" fillId="0" borderId="0" xfId="1" applyFont="1" applyFill="1" applyBorder="1"/>
    <xf numFmtId="164" fontId="44" fillId="0" borderId="0" xfId="1" applyNumberFormat="1" applyFont="1" applyFill="1" applyBorder="1"/>
    <xf numFmtId="0" fontId="26" fillId="0" borderId="5" xfId="1" applyFont="1" applyFill="1" applyBorder="1" applyAlignment="1">
      <alignment wrapText="1"/>
    </xf>
    <xf numFmtId="0" fontId="0" fillId="0" borderId="55" xfId="2" applyFont="1" applyFill="1" applyBorder="1"/>
    <xf numFmtId="3" fontId="16" fillId="0" borderId="43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164" fontId="25" fillId="0" borderId="0" xfId="1" applyNumberFormat="1" applyFont="1" applyFill="1" applyBorder="1"/>
    <xf numFmtId="3" fontId="21" fillId="0" borderId="9" xfId="1" applyNumberFormat="1" applyFont="1" applyFill="1" applyBorder="1" applyAlignment="1">
      <alignment horizontal="center"/>
    </xf>
    <xf numFmtId="164" fontId="63" fillId="0" borderId="0" xfId="1" applyNumberFormat="1" applyFont="1" applyFill="1" applyBorder="1"/>
    <xf numFmtId="4" fontId="64" fillId="0" borderId="0" xfId="1" applyNumberFormat="1" applyFont="1" applyFill="1" applyBorder="1"/>
    <xf numFmtId="0" fontId="20" fillId="0" borderId="5" xfId="1" applyFont="1" applyFill="1" applyBorder="1"/>
    <xf numFmtId="1" fontId="21" fillId="0" borderId="16" xfId="1" applyNumberFormat="1" applyFont="1" applyFill="1" applyBorder="1" applyAlignment="1">
      <alignment horizontal="center"/>
    </xf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165" fontId="16" fillId="0" borderId="19" xfId="1" applyNumberFormat="1" applyFont="1" applyFill="1" applyBorder="1" applyAlignment="1">
      <alignment horizontal="center"/>
    </xf>
    <xf numFmtId="0" fontId="20" fillId="0" borderId="8" xfId="1" applyFont="1" applyFill="1" applyBorder="1"/>
    <xf numFmtId="0" fontId="4" fillId="0" borderId="17" xfId="1" applyFont="1" applyFill="1" applyBorder="1"/>
    <xf numFmtId="0" fontId="29" fillId="0" borderId="0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3" fontId="9" fillId="0" borderId="26" xfId="0" applyFont="1" applyBorder="1" applyAlignment="1">
      <alignment horizontal="right" vertical="top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13" fillId="0" borderId="56" xfId="0" applyFont="1" applyFill="1" applyBorder="1" applyAlignment="1">
      <alignment horizontal="right"/>
    </xf>
    <xf numFmtId="3" fontId="25" fillId="0" borderId="6" xfId="1" applyNumberFormat="1" applyFont="1" applyFill="1" applyBorder="1"/>
    <xf numFmtId="3" fontId="25" fillId="0" borderId="6" xfId="1" applyNumberFormat="1" applyFont="1" applyFill="1" applyBorder="1" applyAlignment="1">
      <alignment vertical="top"/>
    </xf>
    <xf numFmtId="3" fontId="9" fillId="0" borderId="22" xfId="0" applyFont="1" applyFill="1" applyBorder="1" applyAlignment="1">
      <alignment horizontal="right" vertical="top"/>
    </xf>
    <xf numFmtId="3" fontId="7" fillId="0" borderId="19" xfId="1" applyNumberFormat="1" applyFont="1" applyFill="1" applyBorder="1"/>
    <xf numFmtId="3" fontId="9" fillId="0" borderId="23" xfId="0" applyFont="1" applyFill="1" applyBorder="1" applyAlignment="1">
      <alignment horizontal="right"/>
    </xf>
    <xf numFmtId="3" fontId="25" fillId="0" borderId="0" xfId="1" applyNumberFormat="1" applyFont="1" applyFill="1" applyBorder="1"/>
    <xf numFmtId="3" fontId="26" fillId="0" borderId="22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13" fillId="0" borderId="25" xfId="0" applyFont="1" applyFill="1" applyBorder="1" applyAlignment="1">
      <alignment horizontal="right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0" fontId="30" fillId="0" borderId="37" xfId="1" applyFont="1" applyFill="1" applyBorder="1" applyAlignment="1"/>
    <xf numFmtId="0" fontId="30" fillId="0" borderId="38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13" fillId="0" borderId="5" xfId="1" applyFont="1" applyFill="1" applyBorder="1" applyAlignment="1">
      <alignment wrapText="1"/>
    </xf>
    <xf numFmtId="3" fontId="4" fillId="0" borderId="5" xfId="0" applyFont="1" applyFill="1" applyBorder="1" applyAlignment="1">
      <alignment wrapText="1"/>
    </xf>
    <xf numFmtId="0" fontId="20" fillId="0" borderId="15" xfId="1" applyFont="1" applyFill="1" applyBorder="1" applyAlignment="1">
      <alignment wrapText="1"/>
    </xf>
    <xf numFmtId="3" fontId="0" fillId="0" borderId="5" xfId="0" applyFill="1" applyBorder="1" applyAlignment="1">
      <alignment wrapText="1"/>
    </xf>
    <xf numFmtId="1" fontId="12" fillId="7" borderId="37" xfId="0" applyNumberFormat="1" applyFont="1" applyFill="1" applyBorder="1" applyAlignment="1">
      <alignment horizontal="left" wrapText="1"/>
    </xf>
    <xf numFmtId="3" fontId="0" fillId="7" borderId="38" xfId="0" applyFill="1" applyBorder="1" applyAlignment="1">
      <alignment wrapText="1"/>
    </xf>
    <xf numFmtId="1" fontId="8" fillId="7" borderId="10" xfId="0" applyNumberFormat="1" applyFont="1" applyFill="1" applyBorder="1" applyAlignment="1">
      <alignment horizontal="left" wrapText="1"/>
    </xf>
    <xf numFmtId="3" fontId="0" fillId="7" borderId="36" xfId="0" applyFill="1" applyBorder="1" applyAlignment="1"/>
    <xf numFmtId="3" fontId="17" fillId="7" borderId="41" xfId="0" applyFont="1" applyFill="1" applyBorder="1" applyAlignment="1">
      <alignment horizontal="center" vertical="center" wrapText="1"/>
    </xf>
    <xf numFmtId="3" fontId="0" fillId="7" borderId="40" xfId="0" applyFill="1" applyBorder="1" applyAlignment="1">
      <alignment wrapText="1"/>
    </xf>
    <xf numFmtId="3" fontId="7" fillId="7" borderId="32" xfId="0" applyFont="1" applyFill="1" applyBorder="1" applyAlignment="1">
      <alignment wrapText="1"/>
    </xf>
    <xf numFmtId="3" fontId="0" fillId="7" borderId="30" xfId="0" applyFill="1" applyBorder="1" applyAlignment="1">
      <alignment wrapText="1"/>
    </xf>
    <xf numFmtId="3" fontId="7" fillId="7" borderId="17" xfId="0" applyFont="1" applyFill="1" applyBorder="1" applyAlignment="1">
      <alignment wrapText="1"/>
    </xf>
    <xf numFmtId="3" fontId="0" fillId="7" borderId="42" xfId="0" applyFill="1" applyBorder="1" applyAlignment="1">
      <alignment wrapText="1"/>
    </xf>
    <xf numFmtId="3" fontId="32" fillId="7" borderId="10" xfId="0" applyFont="1" applyFill="1" applyBorder="1" applyAlignment="1">
      <alignment wrapText="1"/>
    </xf>
    <xf numFmtId="3" fontId="0" fillId="7" borderId="36" xfId="0" applyFill="1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39" xfId="0" applyFont="1" applyBorder="1" applyAlignment="1">
      <alignment horizontal="center"/>
    </xf>
    <xf numFmtId="3" fontId="5" fillId="0" borderId="43" xfId="0" applyFont="1" applyBorder="1" applyAlignment="1">
      <alignment horizontal="center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11509372</c:v>
                </c:pt>
                <c:pt idx="1">
                  <c:v>11787347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7344309</c:v>
                </c:pt>
                <c:pt idx="1">
                  <c:v>5939023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11509372</c:v>
                </c:pt>
                <c:pt idx="1">
                  <c:v>11787347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7344309</c:v>
                </c:pt>
                <c:pt idx="1">
                  <c:v>5939023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4554855</c:v>
                </c:pt>
                <c:pt idx="1">
                  <c:v>4621790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11509372</c:v>
                </c:pt>
                <c:pt idx="1">
                  <c:v>11787347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7344309</c:v>
                </c:pt>
                <c:pt idx="1">
                  <c:v>5939023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Normal="100" zoomScaleSheetLayoutView="100" workbookViewId="0">
      <selection activeCell="E29" sqref="E29"/>
    </sheetView>
  </sheetViews>
  <sheetFormatPr defaultColWidth="9.140625" defaultRowHeight="12.75" x14ac:dyDescent="0.2"/>
  <cols>
    <col min="1" max="1" width="40.5703125" style="2" customWidth="1"/>
    <col min="2" max="2" width="15.85546875" style="2" customWidth="1"/>
    <col min="3" max="3" width="15.5703125" style="177" customWidth="1"/>
    <col min="4" max="4" width="15.7109375" style="177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123</v>
      </c>
    </row>
    <row r="3" spans="1:7" x14ac:dyDescent="0.2">
      <c r="A3" s="334" t="s">
        <v>121</v>
      </c>
      <c r="B3" s="334"/>
      <c r="C3" s="334"/>
      <c r="D3" s="334"/>
      <c r="E3" s="334"/>
    </row>
    <row r="4" spans="1:7" ht="30.75" customHeight="1" x14ac:dyDescent="0.2">
      <c r="A4" s="334"/>
      <c r="B4" s="334"/>
      <c r="C4" s="334"/>
      <c r="D4" s="334"/>
      <c r="E4" s="334"/>
    </row>
    <row r="6" spans="1:7" ht="13.5" thickBot="1" x14ac:dyDescent="0.25">
      <c r="B6" s="12"/>
      <c r="C6" s="183"/>
      <c r="D6" s="178"/>
      <c r="E6" s="3" t="s">
        <v>0</v>
      </c>
    </row>
    <row r="7" spans="1:7" s="14" customFormat="1" ht="18.75" customHeight="1" thickTop="1" thickBot="1" x14ac:dyDescent="0.25">
      <c r="A7" s="13" t="s">
        <v>1</v>
      </c>
      <c r="B7" s="4" t="s">
        <v>2</v>
      </c>
      <c r="C7" s="179" t="s">
        <v>3</v>
      </c>
      <c r="D7" s="179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179">
        <v>3</v>
      </c>
      <c r="D8" s="179">
        <v>4</v>
      </c>
      <c r="E8" s="8" t="s">
        <v>6</v>
      </c>
    </row>
    <row r="9" spans="1:7" ht="18.95" customHeight="1" thickTop="1" x14ac:dyDescent="0.2">
      <c r="A9" s="232" t="s">
        <v>11</v>
      </c>
      <c r="B9" s="237">
        <v>4101290</v>
      </c>
      <c r="C9" s="243">
        <v>4149872</v>
      </c>
      <c r="D9" s="243">
        <v>2114778</v>
      </c>
      <c r="E9" s="84">
        <f t="shared" ref="E9:E15" si="0">(D9/C9)*100</f>
        <v>50.960077804809401</v>
      </c>
    </row>
    <row r="10" spans="1:7" ht="18.95" customHeight="1" x14ac:dyDescent="0.2">
      <c r="A10" s="232" t="s">
        <v>12</v>
      </c>
      <c r="B10" s="238">
        <v>302929</v>
      </c>
      <c r="C10" s="243">
        <v>344517</v>
      </c>
      <c r="D10" s="243">
        <v>224026</v>
      </c>
      <c r="E10" s="85">
        <f t="shared" si="0"/>
        <v>65.026109016391061</v>
      </c>
    </row>
    <row r="11" spans="1:7" ht="18.95" customHeight="1" x14ac:dyDescent="0.2">
      <c r="A11" s="232" t="s">
        <v>13</v>
      </c>
      <c r="B11" s="238">
        <v>13200</v>
      </c>
      <c r="C11" s="243">
        <v>13200</v>
      </c>
      <c r="D11" s="243">
        <v>4509</v>
      </c>
      <c r="E11" s="85">
        <f t="shared" si="0"/>
        <v>34.159090909090914</v>
      </c>
    </row>
    <row r="12" spans="1:7" ht="18.95" customHeight="1" x14ac:dyDescent="0.2">
      <c r="A12" s="233" t="s">
        <v>14</v>
      </c>
      <c r="B12" s="239">
        <v>145676</v>
      </c>
      <c r="C12" s="244">
        <v>7010023</v>
      </c>
      <c r="D12" s="244">
        <f>11275476-6274480+D14</f>
        <v>5132547</v>
      </c>
      <c r="E12" s="85">
        <f t="shared" si="0"/>
        <v>73.217263338508303</v>
      </c>
      <c r="G12" s="15"/>
    </row>
    <row r="13" spans="1:7" ht="18.95" customHeight="1" x14ac:dyDescent="0.25">
      <c r="A13" s="16" t="s">
        <v>9</v>
      </c>
      <c r="B13" s="240">
        <f>SUM(B9:B12)</f>
        <v>4563095</v>
      </c>
      <c r="C13" s="245">
        <f>SUM(C9:C12)</f>
        <v>11517612</v>
      </c>
      <c r="D13" s="245">
        <f>SUM(D9:D12)</f>
        <v>7475860</v>
      </c>
      <c r="E13" s="87">
        <f t="shared" si="0"/>
        <v>64.908072958179176</v>
      </c>
    </row>
    <row r="14" spans="1:7" s="9" customFormat="1" ht="21.75" customHeight="1" x14ac:dyDescent="0.2">
      <c r="A14" s="10" t="s">
        <v>7</v>
      </c>
      <c r="B14" s="237">
        <v>8240</v>
      </c>
      <c r="C14" s="246">
        <v>8240</v>
      </c>
      <c r="D14" s="243">
        <v>131551</v>
      </c>
      <c r="E14" s="85">
        <f t="shared" si="0"/>
        <v>1596.4927184466019</v>
      </c>
    </row>
    <row r="15" spans="1:7" s="9" customFormat="1" ht="52.5" customHeight="1" thickBot="1" x14ac:dyDescent="0.3">
      <c r="A15" s="11" t="s">
        <v>8</v>
      </c>
      <c r="B15" s="241">
        <f>B13-B14</f>
        <v>4554855</v>
      </c>
      <c r="C15" s="247">
        <f>C13-C14</f>
        <v>11509372</v>
      </c>
      <c r="D15" s="247">
        <f>D13-D14</f>
        <v>7344309</v>
      </c>
      <c r="E15" s="86">
        <f t="shared" si="0"/>
        <v>63.811552880556818</v>
      </c>
    </row>
    <row r="16" spans="1:7" ht="13.5" thickTop="1" x14ac:dyDescent="0.2">
      <c r="A16" s="234"/>
      <c r="B16" s="234"/>
      <c r="C16" s="235"/>
      <c r="D16" s="235"/>
      <c r="E16" s="234"/>
    </row>
    <row r="17" spans="1:7" x14ac:dyDescent="0.2">
      <c r="A17" s="335" t="s">
        <v>10</v>
      </c>
      <c r="B17" s="335"/>
      <c r="C17" s="335"/>
      <c r="D17" s="335"/>
      <c r="E17" s="335"/>
    </row>
    <row r="18" spans="1:7" x14ac:dyDescent="0.2">
      <c r="A18" s="335"/>
      <c r="B18" s="335"/>
      <c r="C18" s="335"/>
      <c r="D18" s="335"/>
      <c r="E18" s="335"/>
      <c r="F18" s="17"/>
      <c r="G18" s="17"/>
    </row>
    <row r="19" spans="1:7" x14ac:dyDescent="0.2">
      <c r="A19" s="234"/>
      <c r="B19" s="234"/>
      <c r="C19" s="235"/>
      <c r="D19" s="235"/>
      <c r="E19" s="234"/>
      <c r="F19" s="17"/>
      <c r="G19" s="17"/>
    </row>
    <row r="20" spans="1:7" x14ac:dyDescent="0.2">
      <c r="A20" s="234"/>
      <c r="B20" s="234"/>
      <c r="C20" s="235"/>
      <c r="D20" s="235"/>
      <c r="E20" s="234"/>
      <c r="F20" s="17"/>
      <c r="G20" s="17"/>
    </row>
    <row r="21" spans="1:7" x14ac:dyDescent="0.2">
      <c r="A21" s="234"/>
      <c r="B21" s="234"/>
      <c r="C21" s="235"/>
      <c r="D21" s="235"/>
      <c r="E21" s="234"/>
    </row>
    <row r="27" spans="1:7" x14ac:dyDescent="0.2">
      <c r="C27" s="2"/>
      <c r="D27" s="2"/>
    </row>
  </sheetData>
  <mergeCells count="2">
    <mergeCell ref="A3:E4"/>
    <mergeCell ref="A17:E18"/>
  </mergeCells>
  <phoneticPr fontId="5" type="noConversion"/>
  <pageMargins left="0.98425196850393704" right="0" top="0.98425196850393704" bottom="0.98425196850393704" header="0.51181102362204722" footer="0.51181102362204722"/>
  <pageSetup paperSize="9" scale="83" firstPageNumber="2" orientation="portrait" cellComments="asDisplayed" useFirstPageNumber="1" r:id="rId1"/>
  <headerFooter alignWithMargins="0">
    <oddFooter xml:space="preserve">&amp;L&amp;"Arial CE,Kurzíva"Zastupitelstvo Olomouckého kraje 18. 9. 2017
5.2. - Rozpočet Olomouckého kraje 2017 - plnění rozpočtu k 30. 6. 2017
Příloha č. 1 - Plnění rozpočtu Olomouckého kraje k 30. 6. 2017&amp;R&amp;"Arial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53"/>
  <sheetViews>
    <sheetView showGridLines="0" view="pageBreakPreview" zoomScale="110" zoomScaleNormal="100" zoomScaleSheetLayoutView="110" workbookViewId="0">
      <selection activeCell="E29" sqref="E29"/>
    </sheetView>
  </sheetViews>
  <sheetFormatPr defaultColWidth="9.140625" defaultRowHeight="14.25" x14ac:dyDescent="0.2"/>
  <cols>
    <col min="1" max="1" width="42" style="231" customWidth="1"/>
    <col min="2" max="2" width="5.140625" style="117" customWidth="1"/>
    <col min="3" max="3" width="14.85546875" style="129" customWidth="1"/>
    <col min="4" max="4" width="17.140625" style="129" customWidth="1"/>
    <col min="5" max="5" width="15.7109375" style="129" customWidth="1"/>
    <col min="6" max="6" width="7.85546875" style="129" customWidth="1"/>
    <col min="7" max="8" width="16.28515625" style="24" customWidth="1"/>
    <col min="9" max="9" width="16.7109375" style="24" customWidth="1"/>
    <col min="10" max="10" width="18.140625" style="19" customWidth="1"/>
    <col min="11" max="11" width="21" style="25" customWidth="1"/>
    <col min="12" max="12" width="2.7109375" style="21" customWidth="1"/>
    <col min="13" max="13" width="16.5703125" style="21" customWidth="1"/>
    <col min="14" max="14" width="17.5703125" style="20" customWidth="1"/>
    <col min="15" max="16" width="9.140625" style="21"/>
    <col min="17" max="17" width="11.140625" style="21" bestFit="1" customWidth="1"/>
    <col min="18" max="16384" width="9.140625" style="21"/>
  </cols>
  <sheetData>
    <row r="1" spans="1:14" ht="23.25" x14ac:dyDescent="0.35">
      <c r="A1" s="338" t="s">
        <v>124</v>
      </c>
      <c r="B1" s="339"/>
      <c r="C1" s="339"/>
      <c r="D1" s="339"/>
      <c r="E1" s="339"/>
      <c r="F1" s="339"/>
      <c r="G1" s="18"/>
      <c r="H1" s="18"/>
      <c r="I1" s="18"/>
      <c r="K1" s="20"/>
    </row>
    <row r="2" spans="1:14" ht="23.25" x14ac:dyDescent="0.35">
      <c r="A2" s="340"/>
      <c r="B2" s="340"/>
      <c r="C2" s="340"/>
      <c r="D2" s="340"/>
      <c r="E2" s="340"/>
      <c r="F2" s="340"/>
      <c r="G2" s="22"/>
      <c r="H2" s="22"/>
      <c r="I2" s="22"/>
      <c r="K2" s="20"/>
    </row>
    <row r="3" spans="1:14" ht="15" x14ac:dyDescent="0.25">
      <c r="A3" s="23"/>
    </row>
    <row r="4" spans="1:14" ht="15" thickBot="1" x14ac:dyDescent="0.25">
      <c r="F4" s="27" t="s">
        <v>0</v>
      </c>
      <c r="G4" s="27"/>
      <c r="H4" s="27"/>
      <c r="I4" s="27"/>
    </row>
    <row r="5" spans="1:14" s="29" customFormat="1" thickTop="1" thickBot="1" x14ac:dyDescent="0.25">
      <c r="A5" s="166" t="s">
        <v>15</v>
      </c>
      <c r="B5" s="167" t="s">
        <v>16</v>
      </c>
      <c r="C5" s="168" t="s">
        <v>17</v>
      </c>
      <c r="D5" s="168" t="s">
        <v>18</v>
      </c>
      <c r="E5" s="168" t="s">
        <v>4</v>
      </c>
      <c r="F5" s="169" t="s">
        <v>5</v>
      </c>
      <c r="G5" s="28"/>
      <c r="H5" s="28"/>
      <c r="I5" s="28"/>
      <c r="J5" s="77"/>
      <c r="K5" s="70"/>
      <c r="N5" s="30"/>
    </row>
    <row r="6" spans="1:14" s="29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147" t="s">
        <v>79</v>
      </c>
      <c r="G6" s="28"/>
      <c r="H6" s="28"/>
      <c r="I6" s="28"/>
      <c r="J6" s="77"/>
      <c r="K6" s="70"/>
      <c r="N6" s="30"/>
    </row>
    <row r="7" spans="1:14" s="23" customFormat="1" ht="15.75" thickTop="1" x14ac:dyDescent="0.25">
      <c r="A7" s="273" t="s">
        <v>19</v>
      </c>
      <c r="B7" s="118">
        <v>1</v>
      </c>
      <c r="C7" s="91">
        <f>C8+C9+C10+C11+C12</f>
        <v>28939</v>
      </c>
      <c r="D7" s="91">
        <f>D8+D9+D10+D11+D12</f>
        <v>30530</v>
      </c>
      <c r="E7" s="91">
        <f>E8+E9+E10+E11+E12</f>
        <v>10228</v>
      </c>
      <c r="F7" s="274">
        <f t="shared" ref="F7:F43" si="0">(E7/D7)*100</f>
        <v>33.501473960039306</v>
      </c>
      <c r="G7" s="31"/>
      <c r="H7" s="31"/>
      <c r="I7" s="31"/>
      <c r="J7" s="202"/>
      <c r="K7" s="71"/>
      <c r="N7" s="275"/>
    </row>
    <row r="8" spans="1:14" s="36" customFormat="1" x14ac:dyDescent="0.2">
      <c r="A8" s="32" t="s">
        <v>20</v>
      </c>
      <c r="B8" s="276"/>
      <c r="C8" s="34">
        <f>28939-C12</f>
        <v>28633</v>
      </c>
      <c r="D8" s="34">
        <f>30530-D12-D9</f>
        <v>28693</v>
      </c>
      <c r="E8" s="34">
        <f>10228-E12</f>
        <v>10040</v>
      </c>
      <c r="F8" s="277">
        <f t="shared" si="0"/>
        <v>34.99111281497229</v>
      </c>
      <c r="G8" s="35"/>
      <c r="H8" s="35"/>
      <c r="I8" s="35"/>
      <c r="J8" s="202"/>
      <c r="K8" s="59"/>
      <c r="N8" s="37"/>
    </row>
    <row r="9" spans="1:14" s="36" customFormat="1" x14ac:dyDescent="0.2">
      <c r="A9" s="32" t="s">
        <v>21</v>
      </c>
      <c r="B9" s="132"/>
      <c r="C9" s="34">
        <v>0</v>
      </c>
      <c r="D9" s="34">
        <v>1531</v>
      </c>
      <c r="E9" s="34">
        <v>0</v>
      </c>
      <c r="F9" s="277">
        <v>0</v>
      </c>
      <c r="G9" s="35"/>
      <c r="H9" s="35"/>
      <c r="I9" s="35"/>
      <c r="J9" s="202"/>
      <c r="K9" s="59"/>
      <c r="N9" s="37"/>
    </row>
    <row r="10" spans="1:14" s="36" customFormat="1" x14ac:dyDescent="0.2">
      <c r="A10" s="278" t="s">
        <v>22</v>
      </c>
      <c r="B10" s="276"/>
      <c r="C10" s="34">
        <v>0</v>
      </c>
      <c r="D10" s="34">
        <v>0</v>
      </c>
      <c r="E10" s="34">
        <v>0</v>
      </c>
      <c r="F10" s="277">
        <v>0</v>
      </c>
      <c r="G10" s="35"/>
      <c r="H10" s="93"/>
      <c r="I10" s="93"/>
      <c r="J10" s="93"/>
      <c r="K10" s="59"/>
      <c r="N10" s="37"/>
    </row>
    <row r="11" spans="1:14" s="36" customFormat="1" x14ac:dyDescent="0.2">
      <c r="A11" s="278" t="s">
        <v>23</v>
      </c>
      <c r="B11" s="276"/>
      <c r="C11" s="34">
        <v>0</v>
      </c>
      <c r="D11" s="34">
        <v>0</v>
      </c>
      <c r="E11" s="34">
        <v>0</v>
      </c>
      <c r="F11" s="277">
        <v>0</v>
      </c>
      <c r="G11" s="35"/>
      <c r="H11" s="35"/>
      <c r="I11" s="35"/>
      <c r="J11" s="35"/>
      <c r="K11" s="59"/>
      <c r="N11" s="37"/>
    </row>
    <row r="12" spans="1:14" s="36" customFormat="1" x14ac:dyDescent="0.2">
      <c r="A12" s="279" t="s">
        <v>49</v>
      </c>
      <c r="B12" s="280"/>
      <c r="C12" s="320">
        <v>306</v>
      </c>
      <c r="D12" s="320">
        <v>306</v>
      </c>
      <c r="E12" s="320">
        <v>188</v>
      </c>
      <c r="F12" s="281">
        <f t="shared" si="0"/>
        <v>61.437908496732028</v>
      </c>
      <c r="G12" s="35"/>
      <c r="H12" s="35"/>
      <c r="I12" s="35"/>
      <c r="J12" s="35"/>
      <c r="K12" s="59"/>
      <c r="N12" s="37"/>
    </row>
    <row r="13" spans="1:14" s="39" customFormat="1" ht="15" x14ac:dyDescent="0.25">
      <c r="A13" s="282" t="s">
        <v>95</v>
      </c>
      <c r="B13" s="283">
        <v>3</v>
      </c>
      <c r="C13" s="284">
        <f>C14+C15+C16+C17+C19+C18</f>
        <v>375861</v>
      </c>
      <c r="D13" s="284">
        <f t="shared" ref="D13:E13" si="1">D14+D15+D16+D17+D19+D18</f>
        <v>403526</v>
      </c>
      <c r="E13" s="284">
        <f t="shared" si="1"/>
        <v>146752</v>
      </c>
      <c r="F13" s="274">
        <f t="shared" si="0"/>
        <v>36.367421182278221</v>
      </c>
      <c r="G13" s="285"/>
      <c r="H13" s="31"/>
      <c r="I13" s="31"/>
      <c r="J13" s="31"/>
      <c r="K13" s="71"/>
      <c r="N13" s="40"/>
    </row>
    <row r="14" spans="1:14" s="39" customFormat="1" x14ac:dyDescent="0.2">
      <c r="A14" s="32" t="s">
        <v>20</v>
      </c>
      <c r="B14" s="41"/>
      <c r="C14" s="34">
        <f>375861-C15-C16-C17-C19-C18</f>
        <v>350867</v>
      </c>
      <c r="D14" s="34">
        <f>403526-D15-D16-D17-D19-D18</f>
        <v>354044</v>
      </c>
      <c r="E14" s="34">
        <f>146752-E15-E16-E17-E19-E18</f>
        <v>136022</v>
      </c>
      <c r="F14" s="277">
        <f t="shared" si="0"/>
        <v>38.419518477929302</v>
      </c>
      <c r="G14" s="35"/>
      <c r="H14" s="35"/>
      <c r="I14" s="35"/>
      <c r="J14" s="35"/>
      <c r="K14" s="59"/>
      <c r="N14" s="40"/>
    </row>
    <row r="15" spans="1:14" s="39" customFormat="1" x14ac:dyDescent="0.2">
      <c r="A15" s="32" t="s">
        <v>21</v>
      </c>
      <c r="B15" s="41"/>
      <c r="C15" s="34">
        <v>560</v>
      </c>
      <c r="D15" s="34">
        <v>24817</v>
      </c>
      <c r="E15" s="34">
        <v>290</v>
      </c>
      <c r="F15" s="277">
        <f>(E15/D15)*100</f>
        <v>1.1685538139178788</v>
      </c>
      <c r="G15" s="35"/>
      <c r="H15" s="35"/>
      <c r="I15" s="35"/>
      <c r="J15" s="35"/>
      <c r="K15" s="59"/>
      <c r="N15" s="40"/>
    </row>
    <row r="16" spans="1:14" s="36" customFormat="1" x14ac:dyDescent="0.2">
      <c r="A16" s="278" t="s">
        <v>22</v>
      </c>
      <c r="B16" s="276"/>
      <c r="C16" s="34">
        <v>0</v>
      </c>
      <c r="D16" s="34">
        <v>1691</v>
      </c>
      <c r="E16" s="34">
        <v>580</v>
      </c>
      <c r="F16" s="277">
        <f t="shared" si="0"/>
        <v>34.299231224127738</v>
      </c>
      <c r="G16" s="35"/>
      <c r="H16" s="93"/>
      <c r="I16" s="93"/>
      <c r="J16" s="93"/>
      <c r="K16" s="59"/>
      <c r="N16" s="37"/>
    </row>
    <row r="17" spans="1:14" s="36" customFormat="1" x14ac:dyDescent="0.2">
      <c r="A17" s="278" t="s">
        <v>23</v>
      </c>
      <c r="B17" s="276"/>
      <c r="C17" s="34">
        <v>0</v>
      </c>
      <c r="D17" s="34">
        <v>0</v>
      </c>
      <c r="E17" s="34">
        <v>0</v>
      </c>
      <c r="F17" s="277">
        <v>0</v>
      </c>
      <c r="G17" s="35"/>
      <c r="H17" s="35"/>
      <c r="I17" s="35"/>
      <c r="J17" s="35"/>
      <c r="K17" s="59"/>
      <c r="N17" s="37"/>
    </row>
    <row r="18" spans="1:14" s="36" customFormat="1" x14ac:dyDescent="0.2">
      <c r="A18" s="278" t="s">
        <v>116</v>
      </c>
      <c r="B18" s="276"/>
      <c r="C18" s="34">
        <v>16500</v>
      </c>
      <c r="D18" s="34">
        <v>15040</v>
      </c>
      <c r="E18" s="34">
        <v>6360</v>
      </c>
      <c r="F18" s="277">
        <f t="shared" si="0"/>
        <v>42.287234042553187</v>
      </c>
      <c r="G18" s="35"/>
      <c r="H18" s="35"/>
      <c r="I18" s="35"/>
      <c r="J18" s="35"/>
      <c r="K18" s="59"/>
      <c r="N18" s="37"/>
    </row>
    <row r="19" spans="1:14" s="36" customFormat="1" x14ac:dyDescent="0.2">
      <c r="A19" s="279" t="s">
        <v>49</v>
      </c>
      <c r="B19" s="276"/>
      <c r="C19" s="34">
        <v>7934</v>
      </c>
      <c r="D19" s="34">
        <v>7934</v>
      </c>
      <c r="E19" s="34">
        <v>3500</v>
      </c>
      <c r="F19" s="281">
        <f t="shared" si="0"/>
        <v>44.113940005041592</v>
      </c>
      <c r="G19" s="35"/>
      <c r="H19" s="35"/>
      <c r="I19" s="35"/>
      <c r="J19" s="35"/>
      <c r="K19" s="59"/>
      <c r="N19" s="37"/>
    </row>
    <row r="20" spans="1:14" s="39" customFormat="1" ht="15" x14ac:dyDescent="0.25">
      <c r="A20" s="343" t="s">
        <v>97</v>
      </c>
      <c r="B20" s="283">
        <v>4</v>
      </c>
      <c r="C20" s="284">
        <f>C22+C23+C24+C25</f>
        <v>7508</v>
      </c>
      <c r="D20" s="284">
        <f>D22+D23+D24+D25</f>
        <v>8962</v>
      </c>
      <c r="E20" s="284">
        <f>E22+E23+E24+E25</f>
        <v>5483</v>
      </c>
      <c r="F20" s="274">
        <f t="shared" si="0"/>
        <v>61.180540058022757</v>
      </c>
      <c r="G20" s="285"/>
      <c r="H20" s="31"/>
      <c r="I20" s="31"/>
      <c r="J20" s="31"/>
      <c r="K20" s="71"/>
      <c r="N20" s="40"/>
    </row>
    <row r="21" spans="1:14" s="39" customFormat="1" ht="15" x14ac:dyDescent="0.25">
      <c r="A21" s="344"/>
      <c r="B21" s="41"/>
      <c r="C21" s="34"/>
      <c r="D21" s="34"/>
      <c r="E21" s="321"/>
      <c r="F21" s="274"/>
      <c r="G21" s="285"/>
      <c r="H21" s="31"/>
      <c r="I21" s="31"/>
      <c r="J21" s="31"/>
      <c r="K21" s="71"/>
      <c r="N21" s="40"/>
    </row>
    <row r="22" spans="1:14" s="39" customFormat="1" x14ac:dyDescent="0.2">
      <c r="A22" s="32" t="s">
        <v>20</v>
      </c>
      <c r="B22" s="41"/>
      <c r="C22" s="34">
        <f>7508-C23</f>
        <v>4307</v>
      </c>
      <c r="D22" s="34">
        <f>8962-D23</f>
        <v>4567</v>
      </c>
      <c r="E22" s="34">
        <f>5483-E23</f>
        <v>2378</v>
      </c>
      <c r="F22" s="277">
        <f t="shared" si="0"/>
        <v>52.069192029778847</v>
      </c>
      <c r="G22" s="35"/>
      <c r="H22" s="35"/>
      <c r="I22" s="35"/>
      <c r="J22" s="35"/>
      <c r="K22" s="59"/>
      <c r="N22" s="40"/>
    </row>
    <row r="23" spans="1:14" s="39" customFormat="1" x14ac:dyDescent="0.2">
      <c r="A23" s="32" t="s">
        <v>21</v>
      </c>
      <c r="B23" s="41"/>
      <c r="C23" s="34">
        <v>3201</v>
      </c>
      <c r="D23" s="34">
        <v>4395</v>
      </c>
      <c r="E23" s="34">
        <v>3105</v>
      </c>
      <c r="F23" s="277">
        <f t="shared" si="0"/>
        <v>70.648464163822524</v>
      </c>
      <c r="G23" s="35"/>
      <c r="H23" s="35"/>
      <c r="I23" s="35"/>
      <c r="J23" s="35"/>
      <c r="K23" s="59"/>
      <c r="N23" s="40"/>
    </row>
    <row r="24" spans="1:14" s="36" customFormat="1" x14ac:dyDescent="0.2">
      <c r="A24" s="278" t="s">
        <v>22</v>
      </c>
      <c r="B24" s="276"/>
      <c r="C24" s="34">
        <v>0</v>
      </c>
      <c r="D24" s="34">
        <v>0</v>
      </c>
      <c r="E24" s="34">
        <v>0</v>
      </c>
      <c r="F24" s="277">
        <v>0</v>
      </c>
      <c r="G24" s="35"/>
      <c r="H24" s="93"/>
      <c r="I24" s="93"/>
      <c r="J24" s="93"/>
      <c r="K24" s="59"/>
      <c r="N24" s="37"/>
    </row>
    <row r="25" spans="1:14" s="36" customFormat="1" x14ac:dyDescent="0.2">
      <c r="A25" s="278" t="s">
        <v>23</v>
      </c>
      <c r="B25" s="280"/>
      <c r="C25" s="320">
        <v>0</v>
      </c>
      <c r="D25" s="320">
        <v>0</v>
      </c>
      <c r="E25" s="320">
        <v>0</v>
      </c>
      <c r="F25" s="281">
        <v>0</v>
      </c>
      <c r="G25" s="35"/>
      <c r="H25" s="35"/>
      <c r="I25" s="35"/>
      <c r="J25" s="35"/>
      <c r="K25" s="59"/>
      <c r="N25" s="37"/>
    </row>
    <row r="26" spans="1:14" s="39" customFormat="1" ht="15" x14ac:dyDescent="0.25">
      <c r="A26" s="282" t="s">
        <v>25</v>
      </c>
      <c r="B26" s="283">
        <v>7</v>
      </c>
      <c r="C26" s="284">
        <f>C27+C28+C29+C30+C31</f>
        <v>583373</v>
      </c>
      <c r="D26" s="284">
        <f>D27+D28+D29+D30+D31</f>
        <v>211596</v>
      </c>
      <c r="E26" s="284">
        <f>E27+E28+E29+E30+E31</f>
        <v>66677</v>
      </c>
      <c r="F26" s="274">
        <f t="shared" si="0"/>
        <v>31.511465245089699</v>
      </c>
      <c r="G26" s="31"/>
      <c r="H26" s="31"/>
      <c r="I26" s="31"/>
      <c r="J26" s="31"/>
      <c r="K26" s="71"/>
      <c r="N26" s="40"/>
    </row>
    <row r="27" spans="1:14" s="39" customFormat="1" x14ac:dyDescent="0.2">
      <c r="A27" s="32" t="s">
        <v>20</v>
      </c>
      <c r="B27" s="41"/>
      <c r="C27" s="34">
        <f>583373-C31</f>
        <v>523743</v>
      </c>
      <c r="D27" s="34">
        <f>211596-D29</f>
        <v>209960</v>
      </c>
      <c r="E27" s="34">
        <f>6209605-G27</f>
        <v>66677</v>
      </c>
      <c r="F27" s="277">
        <f>(E27/D27)*100</f>
        <v>31.757001333587347</v>
      </c>
      <c r="G27" s="93">
        <v>6142928</v>
      </c>
      <c r="H27" s="35"/>
      <c r="I27" s="35"/>
      <c r="J27" s="35"/>
      <c r="K27" s="59"/>
      <c r="N27" s="40"/>
    </row>
    <row r="28" spans="1:14" s="39" customFormat="1" x14ac:dyDescent="0.2">
      <c r="A28" s="32" t="s">
        <v>21</v>
      </c>
      <c r="B28" s="41"/>
      <c r="C28" s="34">
        <v>0</v>
      </c>
      <c r="D28" s="34">
        <v>0</v>
      </c>
      <c r="E28" s="34">
        <v>0</v>
      </c>
      <c r="F28" s="277">
        <v>0</v>
      </c>
      <c r="G28" s="35"/>
      <c r="H28" s="35"/>
      <c r="I28" s="35"/>
      <c r="J28" s="35"/>
      <c r="K28" s="59"/>
      <c r="N28" s="40"/>
    </row>
    <row r="29" spans="1:14" s="36" customFormat="1" x14ac:dyDescent="0.2">
      <c r="A29" s="278" t="s">
        <v>22</v>
      </c>
      <c r="B29" s="276"/>
      <c r="C29" s="34">
        <v>0</v>
      </c>
      <c r="D29" s="34">
        <v>1636</v>
      </c>
      <c r="E29" s="34">
        <v>0</v>
      </c>
      <c r="F29" s="277">
        <v>0</v>
      </c>
      <c r="G29" s="35"/>
      <c r="H29" s="93"/>
      <c r="I29" s="93"/>
      <c r="J29" s="93"/>
      <c r="K29" s="59"/>
      <c r="N29" s="37"/>
    </row>
    <row r="30" spans="1:14" s="36" customFormat="1" x14ac:dyDescent="0.2">
      <c r="A30" s="278" t="s">
        <v>23</v>
      </c>
      <c r="B30" s="276"/>
      <c r="C30" s="34">
        <v>0</v>
      </c>
      <c r="D30" s="34">
        <v>0</v>
      </c>
      <c r="E30" s="34">
        <v>0</v>
      </c>
      <c r="F30" s="277">
        <v>0</v>
      </c>
      <c r="G30" s="35"/>
      <c r="H30" s="35"/>
      <c r="I30" s="35"/>
      <c r="J30" s="35"/>
      <c r="K30" s="59"/>
      <c r="N30" s="37"/>
    </row>
    <row r="31" spans="1:14" s="36" customFormat="1" x14ac:dyDescent="0.2">
      <c r="A31" s="278" t="s">
        <v>116</v>
      </c>
      <c r="B31" s="276"/>
      <c r="C31" s="34">
        <v>59630</v>
      </c>
      <c r="D31" s="34">
        <v>0</v>
      </c>
      <c r="E31" s="34">
        <v>0</v>
      </c>
      <c r="F31" s="281">
        <v>0</v>
      </c>
      <c r="G31" s="35"/>
      <c r="H31" s="35"/>
      <c r="I31" s="35"/>
      <c r="J31" s="35"/>
      <c r="K31" s="59"/>
      <c r="N31" s="37"/>
    </row>
    <row r="32" spans="1:14" s="39" customFormat="1" ht="15" x14ac:dyDescent="0.25">
      <c r="A32" s="286" t="s">
        <v>98</v>
      </c>
      <c r="B32" s="283">
        <v>8</v>
      </c>
      <c r="C32" s="284">
        <f>C33+C34+C35+C36+C37</f>
        <v>46241</v>
      </c>
      <c r="D32" s="284">
        <f>D33+D34+D35+D36+D37</f>
        <v>58488</v>
      </c>
      <c r="E32" s="284">
        <f>E33+E34+E35+E36+E37</f>
        <v>5889</v>
      </c>
      <c r="F32" s="274">
        <f t="shared" si="0"/>
        <v>10.068732047599507</v>
      </c>
      <c r="G32" s="31"/>
      <c r="H32" s="31"/>
      <c r="I32" s="31"/>
      <c r="J32" s="31"/>
      <c r="K32" s="71"/>
      <c r="N32" s="40"/>
    </row>
    <row r="33" spans="1:15" s="39" customFormat="1" x14ac:dyDescent="0.2">
      <c r="A33" s="32" t="s">
        <v>20</v>
      </c>
      <c r="B33" s="41"/>
      <c r="C33" s="34">
        <f>46241-C34-C37</f>
        <v>11097</v>
      </c>
      <c r="D33" s="34">
        <f>58488-D34-D37</f>
        <v>11094</v>
      </c>
      <c r="E33" s="34">
        <f>5889-E34-E37</f>
        <v>1853</v>
      </c>
      <c r="F33" s="277">
        <f t="shared" si="0"/>
        <v>16.702722192175951</v>
      </c>
      <c r="G33" s="35"/>
      <c r="H33" s="35"/>
      <c r="I33" s="35"/>
      <c r="J33" s="35"/>
      <c r="K33" s="59"/>
      <c r="N33" s="40"/>
    </row>
    <row r="34" spans="1:15" s="39" customFormat="1" x14ac:dyDescent="0.2">
      <c r="A34" s="32" t="s">
        <v>21</v>
      </c>
      <c r="B34" s="41"/>
      <c r="C34" s="34">
        <v>1544</v>
      </c>
      <c r="D34" s="34">
        <v>1544</v>
      </c>
      <c r="E34" s="34">
        <v>812</v>
      </c>
      <c r="F34" s="277">
        <f t="shared" si="0"/>
        <v>52.590673575129529</v>
      </c>
      <c r="G34" s="35"/>
      <c r="H34" s="35"/>
      <c r="I34" s="35"/>
      <c r="J34" s="35"/>
      <c r="K34" s="59"/>
      <c r="N34" s="40"/>
    </row>
    <row r="35" spans="1:15" s="36" customFormat="1" x14ac:dyDescent="0.2">
      <c r="A35" s="278" t="s">
        <v>22</v>
      </c>
      <c r="B35" s="276"/>
      <c r="C35" s="34">
        <v>0</v>
      </c>
      <c r="D35" s="34">
        <v>0</v>
      </c>
      <c r="E35" s="34">
        <v>0</v>
      </c>
      <c r="F35" s="277">
        <v>0</v>
      </c>
      <c r="G35" s="35"/>
      <c r="H35" s="93"/>
      <c r="I35" s="93"/>
      <c r="J35" s="93"/>
      <c r="K35" s="59"/>
      <c r="N35" s="37"/>
    </row>
    <row r="36" spans="1:15" s="36" customFormat="1" x14ac:dyDescent="0.2">
      <c r="A36" s="278" t="s">
        <v>23</v>
      </c>
      <c r="B36" s="276"/>
      <c r="C36" s="34">
        <v>0</v>
      </c>
      <c r="D36" s="34">
        <v>0</v>
      </c>
      <c r="E36" s="34">
        <v>0</v>
      </c>
      <c r="F36" s="277">
        <v>0</v>
      </c>
      <c r="G36" s="35"/>
      <c r="H36" s="35"/>
      <c r="I36" s="35"/>
      <c r="J36" s="202"/>
      <c r="K36" s="59"/>
      <c r="N36" s="37"/>
    </row>
    <row r="37" spans="1:15" s="36" customFormat="1" x14ac:dyDescent="0.2">
      <c r="A37" s="279" t="s">
        <v>116</v>
      </c>
      <c r="B37" s="280"/>
      <c r="C37" s="320">
        <v>33600</v>
      </c>
      <c r="D37" s="320">
        <v>45850</v>
      </c>
      <c r="E37" s="320">
        <v>3224</v>
      </c>
      <c r="F37" s="281">
        <f t="shared" si="0"/>
        <v>7.0316248636859324</v>
      </c>
      <c r="G37" s="35"/>
      <c r="H37" s="35"/>
      <c r="I37" s="35"/>
      <c r="J37" s="202"/>
      <c r="K37" s="59"/>
      <c r="N37" s="37"/>
    </row>
    <row r="38" spans="1:15" ht="15" customHeight="1" x14ac:dyDescent="0.25">
      <c r="A38" s="287" t="s">
        <v>26</v>
      </c>
      <c r="B38" s="41">
        <v>9</v>
      </c>
      <c r="C38" s="321">
        <f>C39+C40+C41+C42+C43</f>
        <v>21479</v>
      </c>
      <c r="D38" s="321">
        <f>D39+D40+D41+D42+D43</f>
        <v>22153</v>
      </c>
      <c r="E38" s="321">
        <f>E39+E40+E41+E42+E43</f>
        <v>799</v>
      </c>
      <c r="F38" s="274">
        <f t="shared" si="0"/>
        <v>3.6067349794610211</v>
      </c>
      <c r="G38" s="285"/>
      <c r="H38" s="31"/>
      <c r="I38" s="31"/>
      <c r="J38" s="202"/>
      <c r="K38" s="71"/>
    </row>
    <row r="39" spans="1:15" ht="15" customHeight="1" x14ac:dyDescent="0.2">
      <c r="A39" s="32" t="s">
        <v>20</v>
      </c>
      <c r="B39" s="41"/>
      <c r="C39" s="34">
        <v>6079</v>
      </c>
      <c r="D39" s="322">
        <v>6079</v>
      </c>
      <c r="E39" s="34">
        <f>799-E41-E43</f>
        <v>286</v>
      </c>
      <c r="F39" s="277">
        <f t="shared" si="0"/>
        <v>4.7047211712452706</v>
      </c>
      <c r="G39" s="35"/>
      <c r="H39" s="35"/>
      <c r="I39" s="35"/>
      <c r="J39" s="202"/>
      <c r="K39" s="59"/>
    </row>
    <row r="40" spans="1:15" ht="15" customHeight="1" x14ac:dyDescent="0.2">
      <c r="A40" s="32" t="s">
        <v>21</v>
      </c>
      <c r="B40" s="41"/>
      <c r="C40" s="34">
        <v>0</v>
      </c>
      <c r="D40" s="322">
        <v>0</v>
      </c>
      <c r="E40" s="34">
        <v>0</v>
      </c>
      <c r="F40" s="277">
        <v>0</v>
      </c>
      <c r="G40" s="35"/>
      <c r="H40" s="35"/>
      <c r="I40" s="93"/>
      <c r="J40" s="93"/>
      <c r="K40" s="59"/>
    </row>
    <row r="41" spans="1:15" s="36" customFormat="1" x14ac:dyDescent="0.2">
      <c r="A41" s="278" t="s">
        <v>22</v>
      </c>
      <c r="B41" s="276"/>
      <c r="C41" s="34">
        <v>0</v>
      </c>
      <c r="D41" s="322">
        <v>233</v>
      </c>
      <c r="E41" s="34">
        <v>233</v>
      </c>
      <c r="F41" s="277">
        <f t="shared" si="0"/>
        <v>100</v>
      </c>
      <c r="G41" s="35"/>
      <c r="H41" s="93"/>
      <c r="I41" s="93"/>
      <c r="J41" s="93"/>
      <c r="K41" s="59"/>
      <c r="N41" s="37"/>
    </row>
    <row r="42" spans="1:15" s="36" customFormat="1" x14ac:dyDescent="0.2">
      <c r="A42" s="278" t="s">
        <v>23</v>
      </c>
      <c r="B42" s="276"/>
      <c r="C42" s="34">
        <v>0</v>
      </c>
      <c r="D42" s="322">
        <v>0</v>
      </c>
      <c r="E42" s="322">
        <v>0</v>
      </c>
      <c r="F42" s="277">
        <v>0</v>
      </c>
      <c r="G42" s="35"/>
      <c r="H42" s="288"/>
      <c r="I42" s="288"/>
      <c r="J42" s="288"/>
      <c r="K42" s="59"/>
      <c r="N42" s="37"/>
    </row>
    <row r="43" spans="1:15" s="36" customFormat="1" x14ac:dyDescent="0.2">
      <c r="A43" s="279" t="s">
        <v>116</v>
      </c>
      <c r="B43" s="280"/>
      <c r="C43" s="320">
        <v>15400</v>
      </c>
      <c r="D43" s="323">
        <v>15841</v>
      </c>
      <c r="E43" s="323">
        <v>280</v>
      </c>
      <c r="F43" s="277">
        <f t="shared" si="0"/>
        <v>1.7675651789659745</v>
      </c>
      <c r="G43" s="35"/>
      <c r="H43" s="288"/>
      <c r="I43" s="288"/>
      <c r="J43" s="288"/>
      <c r="K43" s="59"/>
      <c r="N43" s="37"/>
    </row>
    <row r="44" spans="1:15" s="52" customFormat="1" ht="15" x14ac:dyDescent="0.25">
      <c r="A44" s="289" t="s">
        <v>99</v>
      </c>
      <c r="B44" s="290">
        <v>10</v>
      </c>
      <c r="C44" s="284">
        <f>C45+C51+C54</f>
        <v>120422</v>
      </c>
      <c r="D44" s="284">
        <f>D45+D51+D54</f>
        <v>6183645</v>
      </c>
      <c r="E44" s="284">
        <f>E45+E51+E54</f>
        <v>3188816</v>
      </c>
      <c r="F44" s="324">
        <f t="shared" ref="F44:F84" si="2">(E44/D44)*100</f>
        <v>51.568548970712257</v>
      </c>
      <c r="G44" s="31"/>
      <c r="H44" s="71"/>
      <c r="I44" s="71"/>
      <c r="J44" s="202"/>
      <c r="K44" s="71"/>
      <c r="N44" s="291"/>
    </row>
    <row r="45" spans="1:15" s="52" customFormat="1" x14ac:dyDescent="0.2">
      <c r="A45" s="292" t="s">
        <v>27</v>
      </c>
      <c r="B45" s="293"/>
      <c r="C45" s="325">
        <f>C46+C47+C48+C49+C50</f>
        <v>102696</v>
      </c>
      <c r="D45" s="325">
        <f>D46+D47+D48+D49+D50</f>
        <v>175999</v>
      </c>
      <c r="E45" s="325">
        <f>E46+E47+E48+E49+E50</f>
        <v>141911</v>
      </c>
      <c r="F45" s="277">
        <f t="shared" si="2"/>
        <v>80.63170813470532</v>
      </c>
      <c r="G45" s="35"/>
      <c r="H45" s="35"/>
      <c r="I45" s="35"/>
      <c r="J45" s="73"/>
      <c r="K45" s="294"/>
      <c r="L45" s="80"/>
      <c r="M45" s="80"/>
      <c r="N45" s="73"/>
      <c r="O45" s="80"/>
    </row>
    <row r="46" spans="1:15" s="52" customFormat="1" x14ac:dyDescent="0.2">
      <c r="A46" s="32" t="s">
        <v>20</v>
      </c>
      <c r="B46" s="295"/>
      <c r="C46" s="34">
        <v>3756</v>
      </c>
      <c r="D46" s="34">
        <v>14997</v>
      </c>
      <c r="E46" s="34">
        <v>11677</v>
      </c>
      <c r="F46" s="277">
        <f t="shared" si="2"/>
        <v>77.862239114489569</v>
      </c>
      <c r="G46" s="35"/>
      <c r="H46" s="35"/>
      <c r="I46" s="35"/>
      <c r="J46" s="73"/>
      <c r="K46" s="59"/>
      <c r="L46" s="45"/>
      <c r="M46" s="80"/>
      <c r="N46" s="73"/>
      <c r="O46" s="80"/>
    </row>
    <row r="47" spans="1:15" s="52" customFormat="1" x14ac:dyDescent="0.2">
      <c r="A47" s="32" t="s">
        <v>21</v>
      </c>
      <c r="B47" s="296"/>
      <c r="C47" s="34">
        <v>0</v>
      </c>
      <c r="D47" s="34">
        <v>0</v>
      </c>
      <c r="E47" s="34">
        <v>0</v>
      </c>
      <c r="F47" s="277">
        <v>0</v>
      </c>
      <c r="G47" s="35"/>
      <c r="H47" s="35"/>
      <c r="I47" s="35"/>
      <c r="J47" s="73"/>
      <c r="K47" s="59"/>
      <c r="L47" s="297"/>
      <c r="M47" s="80"/>
      <c r="N47" s="73"/>
      <c r="O47" s="80"/>
    </row>
    <row r="48" spans="1:15" s="52" customFormat="1" x14ac:dyDescent="0.2">
      <c r="A48" s="278" t="s">
        <v>22</v>
      </c>
      <c r="B48" s="296"/>
      <c r="C48" s="34">
        <v>0</v>
      </c>
      <c r="D48" s="34">
        <v>0</v>
      </c>
      <c r="E48" s="34">
        <v>0</v>
      </c>
      <c r="F48" s="277">
        <v>0</v>
      </c>
      <c r="G48" s="35"/>
      <c r="H48" s="35"/>
      <c r="I48" s="35"/>
      <c r="J48" s="73"/>
      <c r="K48" s="59"/>
      <c r="L48" s="81"/>
      <c r="M48" s="80"/>
      <c r="N48" s="73"/>
      <c r="O48" s="80"/>
    </row>
    <row r="49" spans="1:15" s="52" customFormat="1" x14ac:dyDescent="0.2">
      <c r="A49" s="278" t="s">
        <v>23</v>
      </c>
      <c r="B49" s="296"/>
      <c r="C49" s="34">
        <v>0</v>
      </c>
      <c r="D49" s="34">
        <v>0</v>
      </c>
      <c r="E49" s="34">
        <v>0</v>
      </c>
      <c r="F49" s="277">
        <v>0</v>
      </c>
      <c r="G49" s="35"/>
      <c r="H49" s="35"/>
      <c r="I49" s="35"/>
      <c r="J49" s="73"/>
      <c r="K49" s="59"/>
      <c r="L49" s="297"/>
      <c r="M49" s="80"/>
      <c r="N49" s="73"/>
      <c r="O49" s="80"/>
    </row>
    <row r="50" spans="1:15" s="52" customFormat="1" x14ac:dyDescent="0.2">
      <c r="A50" s="278" t="s">
        <v>116</v>
      </c>
      <c r="B50" s="296"/>
      <c r="C50" s="34">
        <v>98940</v>
      </c>
      <c r="D50" s="34">
        <v>161002</v>
      </c>
      <c r="E50" s="34">
        <v>130234</v>
      </c>
      <c r="F50" s="277">
        <f t="shared" si="2"/>
        <v>80.889678389088331</v>
      </c>
      <c r="G50" s="35"/>
      <c r="H50" s="35"/>
      <c r="I50" s="35"/>
      <c r="J50" s="73"/>
      <c r="K50" s="59"/>
      <c r="L50" s="297"/>
      <c r="M50" s="80"/>
      <c r="N50" s="73"/>
      <c r="O50" s="80"/>
    </row>
    <row r="51" spans="1:15" s="52" customFormat="1" x14ac:dyDescent="0.2">
      <c r="A51" s="55" t="s">
        <v>28</v>
      </c>
      <c r="B51" s="296"/>
      <c r="C51" s="325">
        <f>C52+C53</f>
        <v>17726</v>
      </c>
      <c r="D51" s="325">
        <f>D52+D53</f>
        <v>8686</v>
      </c>
      <c r="E51" s="325">
        <f>E52+E53</f>
        <v>4582</v>
      </c>
      <c r="F51" s="277">
        <f t="shared" si="2"/>
        <v>52.751554225189956</v>
      </c>
      <c r="G51" s="35"/>
      <c r="H51" s="35"/>
      <c r="I51" s="35"/>
      <c r="J51" s="202"/>
      <c r="K51" s="294"/>
      <c r="L51" s="80"/>
      <c r="M51" s="80"/>
      <c r="N51" s="73"/>
      <c r="O51" s="80"/>
    </row>
    <row r="52" spans="1:15" s="52" customFormat="1" x14ac:dyDescent="0.2">
      <c r="A52" s="278" t="s">
        <v>117</v>
      </c>
      <c r="B52" s="296"/>
      <c r="C52" s="34">
        <v>17726</v>
      </c>
      <c r="D52" s="34">
        <v>8686</v>
      </c>
      <c r="E52" s="34">
        <v>4582</v>
      </c>
      <c r="F52" s="277">
        <f t="shared" si="2"/>
        <v>52.751554225189956</v>
      </c>
      <c r="G52" s="298"/>
      <c r="H52" s="298"/>
      <c r="I52" s="35"/>
      <c r="J52" s="202"/>
      <c r="K52" s="59"/>
      <c r="L52" s="80"/>
      <c r="M52" s="80"/>
      <c r="N52" s="73"/>
      <c r="O52" s="80"/>
    </row>
    <row r="53" spans="1:15" s="52" customFormat="1" x14ac:dyDescent="0.2">
      <c r="A53" s="278" t="s">
        <v>118</v>
      </c>
      <c r="B53" s="296"/>
      <c r="C53" s="34">
        <v>0</v>
      </c>
      <c r="D53" s="34">
        <v>0</v>
      </c>
      <c r="E53" s="34">
        <v>0</v>
      </c>
      <c r="F53" s="277">
        <v>0</v>
      </c>
      <c r="G53" s="35"/>
      <c r="H53" s="35"/>
      <c r="I53" s="35"/>
      <c r="J53" s="202"/>
      <c r="K53" s="59"/>
      <c r="L53" s="80"/>
      <c r="M53" s="80"/>
      <c r="N53" s="73"/>
      <c r="O53" s="80"/>
    </row>
    <row r="54" spans="1:15" s="52" customFormat="1" ht="28.5" x14ac:dyDescent="0.2">
      <c r="A54" s="299" t="s">
        <v>104</v>
      </c>
      <c r="B54" s="296"/>
      <c r="C54" s="326">
        <f>C55+C56</f>
        <v>0</v>
      </c>
      <c r="D54" s="326">
        <f t="shared" ref="D54:E54" si="3">D55+D56</f>
        <v>5998960</v>
      </c>
      <c r="E54" s="326">
        <f t="shared" si="3"/>
        <v>3042323</v>
      </c>
      <c r="F54" s="327">
        <f t="shared" si="2"/>
        <v>50.714173790123617</v>
      </c>
      <c r="G54" s="35"/>
      <c r="H54" s="35"/>
      <c r="I54" s="35"/>
      <c r="J54" s="73"/>
      <c r="K54" s="294"/>
      <c r="L54" s="80"/>
      <c r="M54" s="80"/>
      <c r="N54" s="73"/>
      <c r="O54" s="80"/>
    </row>
    <row r="55" spans="1:15" s="52" customFormat="1" x14ac:dyDescent="0.2">
      <c r="A55" s="278" t="s">
        <v>22</v>
      </c>
      <c r="B55" s="296"/>
      <c r="C55" s="34">
        <v>0</v>
      </c>
      <c r="D55" s="34">
        <v>5998905</v>
      </c>
      <c r="E55" s="34">
        <v>3042268</v>
      </c>
      <c r="F55" s="277">
        <f t="shared" si="2"/>
        <v>50.71372192091723</v>
      </c>
      <c r="G55" s="35"/>
      <c r="H55" s="35"/>
      <c r="I55" s="35"/>
      <c r="J55" s="35"/>
      <c r="K55" s="59"/>
      <c r="L55" s="80"/>
      <c r="M55" s="73"/>
      <c r="N55" s="73"/>
      <c r="O55" s="80"/>
    </row>
    <row r="56" spans="1:15" s="52" customFormat="1" ht="15" thickBot="1" x14ac:dyDescent="0.25">
      <c r="A56" s="300" t="s">
        <v>23</v>
      </c>
      <c r="B56" s="301"/>
      <c r="C56" s="328">
        <v>0</v>
      </c>
      <c r="D56" s="328">
        <v>55</v>
      </c>
      <c r="E56" s="328">
        <v>55</v>
      </c>
      <c r="F56" s="329">
        <f t="shared" si="2"/>
        <v>100</v>
      </c>
      <c r="G56" s="35"/>
      <c r="H56" s="35"/>
      <c r="I56" s="174"/>
      <c r="J56" s="73"/>
      <c r="K56" s="59"/>
      <c r="L56" s="80"/>
      <c r="M56" s="73"/>
      <c r="N56" s="73"/>
      <c r="O56" s="80"/>
    </row>
    <row r="57" spans="1:15" s="52" customFormat="1" ht="15" thickTop="1" x14ac:dyDescent="0.2">
      <c r="A57" s="242"/>
      <c r="B57" s="196"/>
      <c r="C57" s="93"/>
      <c r="D57" s="93"/>
      <c r="E57" s="93"/>
      <c r="F57" s="302"/>
      <c r="G57" s="35"/>
      <c r="H57" s="35"/>
      <c r="I57" s="174"/>
      <c r="J57" s="73"/>
      <c r="K57" s="59"/>
      <c r="L57" s="80"/>
      <c r="M57" s="73"/>
      <c r="N57" s="73"/>
      <c r="O57" s="80"/>
    </row>
    <row r="58" spans="1:15" s="52" customFormat="1" ht="15" thickBot="1" x14ac:dyDescent="0.25">
      <c r="A58" s="231"/>
      <c r="B58" s="117"/>
      <c r="C58" s="129"/>
      <c r="D58" s="129"/>
      <c r="E58" s="129"/>
      <c r="F58" s="27" t="s">
        <v>0</v>
      </c>
      <c r="G58" s="35"/>
      <c r="H58" s="35"/>
      <c r="I58" s="174"/>
      <c r="J58" s="73"/>
      <c r="K58" s="59"/>
      <c r="L58" s="80"/>
      <c r="M58" s="73"/>
      <c r="N58" s="73"/>
      <c r="O58" s="80"/>
    </row>
    <row r="59" spans="1:15" s="52" customFormat="1" ht="15.75" thickTop="1" thickBot="1" x14ac:dyDescent="0.25">
      <c r="A59" s="166" t="s">
        <v>15</v>
      </c>
      <c r="B59" s="167" t="s">
        <v>16</v>
      </c>
      <c r="C59" s="168" t="s">
        <v>17</v>
      </c>
      <c r="D59" s="168" t="s">
        <v>18</v>
      </c>
      <c r="E59" s="168" t="s">
        <v>4</v>
      </c>
      <c r="F59" s="169" t="s">
        <v>5</v>
      </c>
      <c r="G59" s="35"/>
      <c r="H59" s="35"/>
      <c r="I59" s="174"/>
      <c r="J59" s="73"/>
      <c r="K59" s="59"/>
      <c r="L59" s="80"/>
      <c r="M59" s="73"/>
      <c r="N59" s="73"/>
      <c r="O59" s="80"/>
    </row>
    <row r="60" spans="1:15" s="52" customFormat="1" ht="15.75" thickTop="1" thickBot="1" x14ac:dyDescent="0.25">
      <c r="A60" s="7">
        <v>1</v>
      </c>
      <c r="B60" s="4">
        <v>2</v>
      </c>
      <c r="C60" s="4">
        <v>3</v>
      </c>
      <c r="D60" s="4">
        <v>4</v>
      </c>
      <c r="E60" s="4">
        <v>5</v>
      </c>
      <c r="F60" s="147" t="s">
        <v>79</v>
      </c>
      <c r="G60" s="35"/>
      <c r="H60" s="35"/>
      <c r="I60" s="174"/>
      <c r="J60" s="73"/>
      <c r="K60" s="59"/>
      <c r="L60" s="80"/>
      <c r="M60" s="73"/>
      <c r="N60" s="73"/>
      <c r="O60" s="80"/>
    </row>
    <row r="61" spans="1:15" ht="15.75" thickTop="1" x14ac:dyDescent="0.25">
      <c r="A61" s="282" t="s">
        <v>29</v>
      </c>
      <c r="B61" s="290">
        <v>11</v>
      </c>
      <c r="C61" s="284">
        <f>C62+C68</f>
        <v>27209</v>
      </c>
      <c r="D61" s="284">
        <f>D62+D68</f>
        <v>722249</v>
      </c>
      <c r="E61" s="284">
        <f>E62+E68</f>
        <v>690588</v>
      </c>
      <c r="F61" s="274">
        <f t="shared" si="2"/>
        <v>95.616331763699222</v>
      </c>
      <c r="G61" s="285"/>
      <c r="H61" s="71"/>
      <c r="I61" s="71"/>
      <c r="J61" s="202"/>
      <c r="K61" s="71"/>
      <c r="L61" s="82"/>
      <c r="M61" s="82"/>
      <c r="N61" s="83"/>
      <c r="O61" s="82"/>
    </row>
    <row r="62" spans="1:15" s="36" customFormat="1" x14ac:dyDescent="0.2">
      <c r="A62" s="292" t="s">
        <v>27</v>
      </c>
      <c r="B62" s="276"/>
      <c r="C62" s="325">
        <f>C63+C64+C65+C66+C67</f>
        <v>27021</v>
      </c>
      <c r="D62" s="325">
        <f>D63+D64+D65+D66+D67</f>
        <v>364811</v>
      </c>
      <c r="E62" s="325">
        <f>E63+E64+E65+E66+E67</f>
        <v>333338</v>
      </c>
      <c r="F62" s="277">
        <f t="shared" si="2"/>
        <v>91.372793035297732</v>
      </c>
      <c r="G62" s="303"/>
      <c r="H62" s="303"/>
      <c r="I62" s="303"/>
      <c r="J62" s="202"/>
      <c r="K62" s="294"/>
      <c r="L62" s="57"/>
      <c r="M62" s="57"/>
      <c r="N62" s="58"/>
      <c r="O62" s="57"/>
    </row>
    <row r="63" spans="1:15" s="36" customFormat="1" x14ac:dyDescent="0.2">
      <c r="A63" s="32" t="s">
        <v>20</v>
      </c>
      <c r="B63" s="276"/>
      <c r="C63" s="34">
        <v>1571</v>
      </c>
      <c r="D63" s="34">
        <v>1571</v>
      </c>
      <c r="E63" s="34">
        <v>254</v>
      </c>
      <c r="F63" s="277">
        <f t="shared" si="2"/>
        <v>16.168045830681095</v>
      </c>
      <c r="G63" s="303"/>
      <c r="H63" s="303"/>
      <c r="I63" s="303"/>
      <c r="J63" s="202"/>
      <c r="K63" s="59"/>
      <c r="L63" s="81"/>
      <c r="M63" s="57"/>
      <c r="N63" s="58"/>
      <c r="O63" s="57"/>
    </row>
    <row r="64" spans="1:15" s="36" customFormat="1" x14ac:dyDescent="0.2">
      <c r="A64" s="32" t="s">
        <v>21</v>
      </c>
      <c r="B64" s="276"/>
      <c r="C64" s="34">
        <v>0</v>
      </c>
      <c r="D64" s="34">
        <v>0</v>
      </c>
      <c r="E64" s="34">
        <v>0</v>
      </c>
      <c r="F64" s="277">
        <v>0</v>
      </c>
      <c r="G64" s="303"/>
      <c r="H64" s="303"/>
      <c r="I64" s="303"/>
      <c r="J64" s="202"/>
      <c r="K64" s="59"/>
      <c r="L64" s="57"/>
      <c r="M64" s="57"/>
      <c r="N64" s="58"/>
      <c r="O64" s="57"/>
    </row>
    <row r="65" spans="1:15" s="36" customFormat="1" x14ac:dyDescent="0.2">
      <c r="A65" s="278" t="s">
        <v>22</v>
      </c>
      <c r="B65" s="276"/>
      <c r="C65" s="34">
        <v>0</v>
      </c>
      <c r="D65" s="322">
        <v>336480</v>
      </c>
      <c r="E65" s="34">
        <v>330742</v>
      </c>
      <c r="F65" s="277">
        <f t="shared" si="2"/>
        <v>98.294698050404179</v>
      </c>
      <c r="G65" s="303"/>
      <c r="H65" s="303"/>
      <c r="I65" s="303"/>
      <c r="J65" s="303"/>
      <c r="K65" s="59"/>
      <c r="L65" s="57"/>
      <c r="M65" s="57"/>
      <c r="N65" s="58"/>
      <c r="O65" s="57"/>
    </row>
    <row r="66" spans="1:15" s="36" customFormat="1" x14ac:dyDescent="0.2">
      <c r="A66" s="278" t="s">
        <v>23</v>
      </c>
      <c r="B66" s="276"/>
      <c r="C66" s="34">
        <v>0</v>
      </c>
      <c r="D66" s="34">
        <v>0</v>
      </c>
      <c r="E66" s="34">
        <v>0</v>
      </c>
      <c r="F66" s="277">
        <v>0</v>
      </c>
      <c r="G66" s="303"/>
      <c r="H66" s="303"/>
      <c r="I66" s="303"/>
      <c r="J66" s="202"/>
      <c r="K66" s="59"/>
      <c r="L66" s="57"/>
      <c r="M66" s="57"/>
      <c r="N66" s="58"/>
      <c r="O66" s="57"/>
    </row>
    <row r="67" spans="1:15" s="36" customFormat="1" x14ac:dyDescent="0.2">
      <c r="A67" s="278" t="s">
        <v>116</v>
      </c>
      <c r="B67" s="276"/>
      <c r="C67" s="34">
        <v>25450</v>
      </c>
      <c r="D67" s="34">
        <v>26760</v>
      </c>
      <c r="E67" s="34">
        <v>2342</v>
      </c>
      <c r="F67" s="277">
        <f t="shared" si="2"/>
        <v>8.7518684603886392</v>
      </c>
      <c r="G67" s="303"/>
      <c r="H67" s="303"/>
      <c r="I67" s="303"/>
      <c r="J67" s="202"/>
      <c r="K67" s="59"/>
      <c r="L67" s="57"/>
      <c r="M67" s="57"/>
      <c r="N67" s="58"/>
      <c r="O67" s="57"/>
    </row>
    <row r="68" spans="1:15" ht="17.45" customHeight="1" x14ac:dyDescent="0.2">
      <c r="A68" s="55" t="s">
        <v>28</v>
      </c>
      <c r="B68" s="293"/>
      <c r="C68" s="325">
        <f>C69+C70+C71+C72</f>
        <v>188</v>
      </c>
      <c r="D68" s="325">
        <f>D69+D70+D71+D72</f>
        <v>357438</v>
      </c>
      <c r="E68" s="325">
        <f>E69+E70+E71+E72</f>
        <v>357250</v>
      </c>
      <c r="F68" s="277">
        <f t="shared" ref="F68:F71" si="4">(E68/D68)*100</f>
        <v>99.947403465775892</v>
      </c>
      <c r="G68" s="303"/>
      <c r="H68" s="303"/>
      <c r="I68" s="303"/>
      <c r="J68" s="202"/>
      <c r="K68" s="294"/>
      <c r="L68" s="82"/>
      <c r="M68" s="82"/>
      <c r="N68" s="83"/>
      <c r="O68" s="82"/>
    </row>
    <row r="69" spans="1:15" ht="15" customHeight="1" x14ac:dyDescent="0.2">
      <c r="A69" s="278" t="s">
        <v>117</v>
      </c>
      <c r="B69" s="293"/>
      <c r="C69" s="34">
        <v>188</v>
      </c>
      <c r="D69" s="34">
        <v>188</v>
      </c>
      <c r="E69" s="34">
        <v>0</v>
      </c>
      <c r="F69" s="277">
        <v>0</v>
      </c>
      <c r="G69" s="35"/>
      <c r="H69" s="35"/>
      <c r="I69" s="35"/>
      <c r="J69" s="202"/>
      <c r="K69" s="59"/>
      <c r="L69" s="82"/>
      <c r="M69" s="82"/>
      <c r="N69" s="83"/>
      <c r="O69" s="82"/>
    </row>
    <row r="70" spans="1:15" ht="15" customHeight="1" x14ac:dyDescent="0.2">
      <c r="A70" s="278" t="s">
        <v>118</v>
      </c>
      <c r="B70" s="293"/>
      <c r="C70" s="34">
        <v>0</v>
      </c>
      <c r="D70" s="34">
        <v>0</v>
      </c>
      <c r="E70" s="34">
        <v>0</v>
      </c>
      <c r="F70" s="277">
        <v>0</v>
      </c>
      <c r="G70" s="35"/>
      <c r="H70" s="35"/>
      <c r="I70" s="35"/>
      <c r="J70" s="202"/>
      <c r="K70" s="59"/>
      <c r="L70" s="82"/>
      <c r="M70" s="82"/>
      <c r="N70" s="83"/>
      <c r="O70" s="82"/>
    </row>
    <row r="71" spans="1:15" ht="15" customHeight="1" x14ac:dyDescent="0.2">
      <c r="A71" s="278" t="s">
        <v>119</v>
      </c>
      <c r="B71" s="293"/>
      <c r="C71" s="34">
        <v>0</v>
      </c>
      <c r="D71" s="34">
        <v>357250</v>
      </c>
      <c r="E71" s="34">
        <v>357250</v>
      </c>
      <c r="F71" s="277">
        <f t="shared" si="4"/>
        <v>100</v>
      </c>
      <c r="G71" s="35"/>
      <c r="H71" s="35"/>
      <c r="I71" s="35"/>
      <c r="J71" s="35"/>
      <c r="K71" s="59"/>
      <c r="L71" s="82"/>
      <c r="M71" s="82"/>
      <c r="N71" s="83"/>
      <c r="O71" s="82"/>
    </row>
    <row r="72" spans="1:15" ht="15" customHeight="1" x14ac:dyDescent="0.2">
      <c r="A72" s="278" t="s">
        <v>120</v>
      </c>
      <c r="B72" s="293"/>
      <c r="C72" s="34">
        <v>0</v>
      </c>
      <c r="D72" s="34">
        <v>0</v>
      </c>
      <c r="E72" s="34">
        <v>0</v>
      </c>
      <c r="F72" s="281">
        <v>0</v>
      </c>
      <c r="G72" s="35"/>
      <c r="H72" s="35"/>
      <c r="I72" s="35"/>
      <c r="J72" s="202"/>
      <c r="K72" s="59"/>
      <c r="L72" s="82"/>
      <c r="M72" s="82"/>
      <c r="N72" s="83"/>
      <c r="O72" s="82"/>
    </row>
    <row r="73" spans="1:15" ht="15" customHeight="1" x14ac:dyDescent="0.25">
      <c r="A73" s="286" t="s">
        <v>30</v>
      </c>
      <c r="B73" s="290">
        <v>12</v>
      </c>
      <c r="C73" s="284">
        <f>C74+C80</f>
        <v>97709</v>
      </c>
      <c r="D73" s="284">
        <f>D74+D80</f>
        <v>254082</v>
      </c>
      <c r="E73" s="284">
        <f>E74+E80</f>
        <v>85277</v>
      </c>
      <c r="F73" s="274">
        <f t="shared" si="2"/>
        <v>33.562786816854398</v>
      </c>
      <c r="G73" s="31"/>
      <c r="H73" s="71"/>
      <c r="I73" s="71"/>
      <c r="J73" s="202"/>
      <c r="K73" s="71"/>
      <c r="L73" s="82"/>
      <c r="M73" s="82"/>
      <c r="N73" s="83"/>
      <c r="O73" s="82"/>
    </row>
    <row r="74" spans="1:15" ht="15" customHeight="1" x14ac:dyDescent="0.2">
      <c r="A74" s="292" t="s">
        <v>27</v>
      </c>
      <c r="B74" s="293"/>
      <c r="C74" s="325">
        <f>C75+C76+C77+C78+C79</f>
        <v>21780</v>
      </c>
      <c r="D74" s="325">
        <f>D75+D76+D77+D78+D79</f>
        <v>22845</v>
      </c>
      <c r="E74" s="330">
        <f>E75+E76+E77+E78+E79</f>
        <v>6182</v>
      </c>
      <c r="F74" s="277">
        <f t="shared" si="2"/>
        <v>27.060625957539941</v>
      </c>
      <c r="G74" s="303"/>
      <c r="H74" s="303"/>
      <c r="I74" s="303"/>
      <c r="J74" s="202"/>
      <c r="K74" s="294"/>
      <c r="L74" s="82"/>
      <c r="M74" s="82"/>
      <c r="N74" s="83"/>
      <c r="O74" s="82"/>
    </row>
    <row r="75" spans="1:15" ht="15" customHeight="1" x14ac:dyDescent="0.2">
      <c r="A75" s="32" t="s">
        <v>20</v>
      </c>
      <c r="B75" s="293"/>
      <c r="C75" s="34">
        <v>780</v>
      </c>
      <c r="D75" s="34">
        <v>805</v>
      </c>
      <c r="E75" s="34">
        <v>129</v>
      </c>
      <c r="F75" s="277">
        <f t="shared" si="2"/>
        <v>16.024844720496894</v>
      </c>
      <c r="G75" s="35"/>
      <c r="H75" s="35"/>
      <c r="I75" s="35"/>
      <c r="J75" s="202"/>
      <c r="K75" s="59"/>
      <c r="L75" s="81"/>
      <c r="M75" s="82"/>
      <c r="N75" s="83"/>
      <c r="O75" s="82"/>
    </row>
    <row r="76" spans="1:15" ht="15" customHeight="1" x14ac:dyDescent="0.2">
      <c r="A76" s="32" t="s">
        <v>21</v>
      </c>
      <c r="B76" s="293"/>
      <c r="C76" s="34">
        <v>0</v>
      </c>
      <c r="D76" s="34">
        <v>0</v>
      </c>
      <c r="E76" s="34">
        <v>0</v>
      </c>
      <c r="F76" s="277">
        <v>0</v>
      </c>
      <c r="G76" s="35"/>
      <c r="H76" s="35"/>
      <c r="I76" s="35"/>
      <c r="J76" s="202"/>
      <c r="K76" s="59"/>
      <c r="L76" s="82"/>
      <c r="M76" s="82"/>
      <c r="N76" s="83"/>
      <c r="O76" s="82"/>
    </row>
    <row r="77" spans="1:15" ht="15" customHeight="1" x14ac:dyDescent="0.2">
      <c r="A77" s="278" t="s">
        <v>22</v>
      </c>
      <c r="B77" s="293"/>
      <c r="C77" s="34">
        <v>0</v>
      </c>
      <c r="D77" s="34">
        <v>0</v>
      </c>
      <c r="E77" s="34">
        <v>0</v>
      </c>
      <c r="F77" s="277">
        <v>0</v>
      </c>
      <c r="G77" s="35"/>
      <c r="H77" s="35"/>
      <c r="I77" s="35"/>
      <c r="J77" s="202"/>
      <c r="K77" s="59"/>
      <c r="L77" s="82"/>
      <c r="M77" s="82"/>
      <c r="N77" s="83"/>
      <c r="O77" s="82"/>
    </row>
    <row r="78" spans="1:15" ht="15" customHeight="1" x14ac:dyDescent="0.2">
      <c r="A78" s="278" t="s">
        <v>23</v>
      </c>
      <c r="B78" s="293"/>
      <c r="C78" s="34">
        <v>0</v>
      </c>
      <c r="D78" s="34">
        <v>0</v>
      </c>
      <c r="E78" s="34">
        <v>0</v>
      </c>
      <c r="F78" s="277">
        <v>0</v>
      </c>
      <c r="G78" s="35"/>
      <c r="H78" s="35"/>
      <c r="I78" s="35"/>
      <c r="J78" s="202"/>
      <c r="K78" s="59"/>
      <c r="L78" s="82"/>
      <c r="M78" s="82"/>
      <c r="N78" s="83"/>
      <c r="O78" s="82"/>
    </row>
    <row r="79" spans="1:15" ht="15" customHeight="1" x14ac:dyDescent="0.2">
      <c r="A79" s="278" t="s">
        <v>116</v>
      </c>
      <c r="B79" s="293"/>
      <c r="C79" s="34">
        <v>21000</v>
      </c>
      <c r="D79" s="34">
        <v>22040</v>
      </c>
      <c r="E79" s="34">
        <v>6053</v>
      </c>
      <c r="F79" s="277">
        <f t="shared" si="2"/>
        <v>27.463702359346641</v>
      </c>
      <c r="G79" s="35"/>
      <c r="H79" s="35"/>
      <c r="I79" s="35"/>
      <c r="J79" s="202"/>
      <c r="K79" s="59"/>
      <c r="L79" s="82"/>
      <c r="M79" s="82"/>
      <c r="N79" s="83"/>
      <c r="O79" s="82"/>
    </row>
    <row r="80" spans="1:15" ht="17.45" customHeight="1" x14ac:dyDescent="0.2">
      <c r="A80" s="55" t="s">
        <v>28</v>
      </c>
      <c r="B80" s="293"/>
      <c r="C80" s="325">
        <f>C81+C82+C83+C84</f>
        <v>75929</v>
      </c>
      <c r="D80" s="325">
        <f>D81+D82+D83+D84</f>
        <v>231237</v>
      </c>
      <c r="E80" s="325">
        <f>E81+E82+E83+E84</f>
        <v>79095</v>
      </c>
      <c r="F80" s="277">
        <f t="shared" si="2"/>
        <v>34.205166128258021</v>
      </c>
      <c r="G80" s="303"/>
      <c r="H80" s="35"/>
      <c r="I80" s="35"/>
      <c r="J80" s="35"/>
      <c r="K80" s="59"/>
      <c r="L80" s="82"/>
      <c r="M80" s="82"/>
      <c r="N80" s="83"/>
      <c r="O80" s="82"/>
    </row>
    <row r="81" spans="1:15" ht="15" customHeight="1" x14ac:dyDescent="0.2">
      <c r="A81" s="278" t="s">
        <v>117</v>
      </c>
      <c r="B81" s="293"/>
      <c r="C81" s="34">
        <v>0</v>
      </c>
      <c r="D81" s="34">
        <v>0</v>
      </c>
      <c r="E81" s="34">
        <v>0</v>
      </c>
      <c r="F81" s="277">
        <v>0</v>
      </c>
      <c r="G81" s="35"/>
      <c r="H81" s="35"/>
      <c r="I81" s="35"/>
      <c r="J81" s="202"/>
      <c r="K81" s="59"/>
      <c r="L81" s="82"/>
      <c r="M81" s="82"/>
      <c r="N81" s="83"/>
      <c r="O81" s="82"/>
    </row>
    <row r="82" spans="1:15" ht="15" customHeight="1" x14ac:dyDescent="0.2">
      <c r="A82" s="278" t="s">
        <v>118</v>
      </c>
      <c r="B82" s="293"/>
      <c r="C82" s="34">
        <v>75929</v>
      </c>
      <c r="D82" s="34">
        <v>228071</v>
      </c>
      <c r="E82" s="34">
        <v>75929</v>
      </c>
      <c r="F82" s="277">
        <f t="shared" si="2"/>
        <v>33.29182579109137</v>
      </c>
      <c r="G82" s="35"/>
      <c r="H82" s="35"/>
      <c r="I82" s="35"/>
      <c r="J82" s="202"/>
      <c r="K82" s="59"/>
      <c r="L82" s="82"/>
      <c r="M82" s="82"/>
      <c r="N82" s="83"/>
      <c r="O82" s="82"/>
    </row>
    <row r="83" spans="1:15" ht="15" customHeight="1" x14ac:dyDescent="0.25">
      <c r="A83" s="278" t="s">
        <v>119</v>
      </c>
      <c r="B83" s="293"/>
      <c r="C83" s="34">
        <v>0</v>
      </c>
      <c r="D83" s="34">
        <v>0</v>
      </c>
      <c r="E83" s="34">
        <v>0</v>
      </c>
      <c r="F83" s="277">
        <v>0</v>
      </c>
      <c r="G83" s="35"/>
      <c r="H83" s="35"/>
      <c r="I83" s="35"/>
      <c r="J83" s="35"/>
      <c r="K83" s="71"/>
      <c r="L83" s="82"/>
      <c r="M83" s="82"/>
      <c r="N83" s="83"/>
      <c r="O83" s="82"/>
    </row>
    <row r="84" spans="1:15" ht="15" customHeight="1" x14ac:dyDescent="0.25">
      <c r="A84" s="279" t="s">
        <v>120</v>
      </c>
      <c r="B84" s="304"/>
      <c r="C84" s="320">
        <v>0</v>
      </c>
      <c r="D84" s="320">
        <v>3166</v>
      </c>
      <c r="E84" s="320">
        <v>3166</v>
      </c>
      <c r="F84" s="281">
        <f t="shared" si="2"/>
        <v>100</v>
      </c>
      <c r="G84" s="35"/>
      <c r="H84" s="305"/>
      <c r="I84" s="305"/>
      <c r="J84" s="305"/>
      <c r="K84" s="306"/>
      <c r="L84" s="82"/>
      <c r="M84" s="82"/>
      <c r="N84" s="83"/>
      <c r="O84" s="82"/>
    </row>
    <row r="85" spans="1:15" s="39" customFormat="1" ht="15" x14ac:dyDescent="0.25">
      <c r="A85" s="307" t="s">
        <v>31</v>
      </c>
      <c r="B85" s="293">
        <v>14</v>
      </c>
      <c r="C85" s="321">
        <f>C86+C93</f>
        <v>31764</v>
      </c>
      <c r="D85" s="321">
        <f>D86+D93</f>
        <v>69605</v>
      </c>
      <c r="E85" s="321">
        <f>E86+E93</f>
        <v>74968</v>
      </c>
      <c r="F85" s="274">
        <f t="shared" ref="F85:F136" si="5">(E85/D85)*100</f>
        <v>107.70490625673443</v>
      </c>
      <c r="G85" s="285"/>
      <c r="H85" s="71"/>
      <c r="I85" s="71"/>
      <c r="J85" s="202"/>
      <c r="K85" s="71"/>
      <c r="L85" s="57"/>
      <c r="M85" s="81"/>
      <c r="N85" s="48"/>
      <c r="O85" s="81"/>
    </row>
    <row r="86" spans="1:15" s="36" customFormat="1" x14ac:dyDescent="0.2">
      <c r="A86" s="292" t="s">
        <v>27</v>
      </c>
      <c r="B86" s="276"/>
      <c r="C86" s="325">
        <f>C87+C88+C89+C90+C91+C92</f>
        <v>31764</v>
      </c>
      <c r="D86" s="325">
        <f t="shared" ref="D86:E86" si="6">D87+D88+D89+D90+D91+D92</f>
        <v>34593</v>
      </c>
      <c r="E86" s="325">
        <f t="shared" si="6"/>
        <v>39956</v>
      </c>
      <c r="F86" s="277">
        <f t="shared" si="5"/>
        <v>115.50313647269678</v>
      </c>
      <c r="G86" s="303"/>
      <c r="H86" s="303"/>
      <c r="I86" s="303"/>
      <c r="J86" s="202"/>
      <c r="K86" s="294"/>
      <c r="L86" s="57"/>
      <c r="M86" s="57"/>
      <c r="N86" s="58"/>
      <c r="O86" s="57"/>
    </row>
    <row r="87" spans="1:15" s="36" customFormat="1" x14ac:dyDescent="0.2">
      <c r="A87" s="32" t="s">
        <v>20</v>
      </c>
      <c r="B87" s="276"/>
      <c r="C87" s="34">
        <v>22964</v>
      </c>
      <c r="D87" s="34">
        <v>23078</v>
      </c>
      <c r="E87" s="34">
        <v>8908</v>
      </c>
      <c r="F87" s="277">
        <f>(E87/D87)*100</f>
        <v>38.599532021838975</v>
      </c>
      <c r="G87" s="35"/>
      <c r="H87" s="35"/>
      <c r="I87" s="35"/>
      <c r="J87" s="202"/>
      <c r="K87" s="59"/>
      <c r="L87" s="81"/>
      <c r="M87" s="57"/>
      <c r="N87" s="58"/>
      <c r="O87" s="57"/>
    </row>
    <row r="88" spans="1:15" s="36" customFormat="1" x14ac:dyDescent="0.2">
      <c r="A88" s="32" t="s">
        <v>21</v>
      </c>
      <c r="B88" s="276"/>
      <c r="C88" s="34">
        <v>0</v>
      </c>
      <c r="D88" s="34">
        <v>0</v>
      </c>
      <c r="E88" s="34">
        <v>0</v>
      </c>
      <c r="F88" s="277">
        <v>0</v>
      </c>
      <c r="G88" s="35"/>
      <c r="H88" s="35"/>
      <c r="I88" s="35"/>
      <c r="J88" s="202"/>
      <c r="K88" s="59"/>
      <c r="L88" s="57"/>
      <c r="M88" s="57"/>
      <c r="N88" s="58"/>
      <c r="O88" s="57"/>
    </row>
    <row r="89" spans="1:15" s="36" customFormat="1" x14ac:dyDescent="0.2">
      <c r="A89" s="278" t="s">
        <v>22</v>
      </c>
      <c r="B89" s="276"/>
      <c r="C89" s="34">
        <v>800</v>
      </c>
      <c r="D89" s="34">
        <v>2406</v>
      </c>
      <c r="E89" s="34">
        <v>1557</v>
      </c>
      <c r="F89" s="277">
        <f t="shared" si="5"/>
        <v>64.713216957605994</v>
      </c>
      <c r="G89" s="35"/>
      <c r="H89" s="35"/>
      <c r="I89" s="35"/>
      <c r="J89" s="202"/>
      <c r="K89" s="59"/>
      <c r="L89" s="57"/>
      <c r="M89" s="57"/>
      <c r="N89" s="58"/>
      <c r="O89" s="57"/>
    </row>
    <row r="90" spans="1:15" s="36" customFormat="1" x14ac:dyDescent="0.2">
      <c r="A90" s="278" t="s">
        <v>23</v>
      </c>
      <c r="B90" s="276"/>
      <c r="C90" s="34">
        <v>0</v>
      </c>
      <c r="D90" s="34">
        <v>0</v>
      </c>
      <c r="E90" s="34">
        <v>0</v>
      </c>
      <c r="F90" s="277">
        <v>0</v>
      </c>
      <c r="G90" s="35"/>
      <c r="H90" s="35"/>
      <c r="I90" s="35"/>
      <c r="J90" s="202"/>
      <c r="K90" s="59"/>
      <c r="L90" s="57"/>
      <c r="M90" s="57"/>
      <c r="N90" s="58"/>
      <c r="O90" s="57"/>
    </row>
    <row r="91" spans="1:15" s="36" customFormat="1" x14ac:dyDescent="0.2">
      <c r="A91" s="278" t="s">
        <v>49</v>
      </c>
      <c r="B91" s="276"/>
      <c r="C91" s="34">
        <v>0</v>
      </c>
      <c r="D91" s="34">
        <v>0</v>
      </c>
      <c r="E91" s="34">
        <v>28382</v>
      </c>
      <c r="F91" s="277">
        <v>0</v>
      </c>
      <c r="G91" s="35"/>
      <c r="H91" s="35"/>
      <c r="I91" s="35"/>
      <c r="J91" s="202"/>
      <c r="K91" s="59"/>
      <c r="L91" s="57"/>
      <c r="M91" s="57"/>
      <c r="N91" s="58"/>
      <c r="O91" s="57"/>
    </row>
    <row r="92" spans="1:15" s="36" customFormat="1" x14ac:dyDescent="0.2">
      <c r="A92" s="278" t="s">
        <v>116</v>
      </c>
      <c r="B92" s="276"/>
      <c r="C92" s="34">
        <v>8000</v>
      </c>
      <c r="D92" s="34">
        <v>9109</v>
      </c>
      <c r="E92" s="34">
        <v>1109</v>
      </c>
      <c r="F92" s="277">
        <f t="shared" si="5"/>
        <v>12.174772203315403</v>
      </c>
      <c r="G92" s="35"/>
      <c r="H92" s="35"/>
      <c r="I92" s="35"/>
      <c r="J92" s="202"/>
      <c r="K92" s="59"/>
      <c r="L92" s="57"/>
      <c r="M92" s="57"/>
      <c r="N92" s="58"/>
      <c r="O92" s="57"/>
    </row>
    <row r="93" spans="1:15" s="36" customFormat="1" x14ac:dyDescent="0.2">
      <c r="A93" s="55" t="s">
        <v>28</v>
      </c>
      <c r="B93" s="276"/>
      <c r="C93" s="325">
        <f>C94+C95+C96+C97</f>
        <v>0</v>
      </c>
      <c r="D93" s="325">
        <f>D94+D95+D96+D97</f>
        <v>35012</v>
      </c>
      <c r="E93" s="325">
        <f>E94+E95+E96+E97</f>
        <v>35012</v>
      </c>
      <c r="F93" s="331">
        <f>(E93/D93)*100</f>
        <v>100</v>
      </c>
      <c r="G93" s="303"/>
      <c r="H93" s="303"/>
      <c r="I93" s="303"/>
      <c r="J93" s="202"/>
      <c r="K93" s="294"/>
      <c r="L93" s="57"/>
      <c r="M93" s="57"/>
      <c r="N93" s="58"/>
      <c r="O93" s="57"/>
    </row>
    <row r="94" spans="1:15" s="36" customFormat="1" x14ac:dyDescent="0.2">
      <c r="A94" s="278" t="s">
        <v>117</v>
      </c>
      <c r="B94" s="276"/>
      <c r="C94" s="34">
        <v>0</v>
      </c>
      <c r="D94" s="34">
        <v>0</v>
      </c>
      <c r="E94" s="34">
        <v>0</v>
      </c>
      <c r="F94" s="277">
        <v>0</v>
      </c>
      <c r="G94" s="35"/>
      <c r="H94" s="35"/>
      <c r="I94" s="35"/>
      <c r="J94" s="202"/>
      <c r="K94" s="59"/>
      <c r="L94" s="57"/>
      <c r="M94" s="57"/>
      <c r="N94" s="58"/>
      <c r="O94" s="57"/>
    </row>
    <row r="95" spans="1:15" s="36" customFormat="1" x14ac:dyDescent="0.2">
      <c r="A95" s="278" t="s">
        <v>118</v>
      </c>
      <c r="B95" s="276"/>
      <c r="C95" s="34">
        <v>0</v>
      </c>
      <c r="D95" s="34">
        <v>0</v>
      </c>
      <c r="E95" s="34">
        <v>0</v>
      </c>
      <c r="F95" s="277">
        <v>0</v>
      </c>
      <c r="G95" s="35"/>
      <c r="H95" s="35"/>
      <c r="I95" s="35"/>
      <c r="J95" s="35"/>
      <c r="K95" s="59"/>
      <c r="L95" s="57"/>
      <c r="M95" s="57"/>
      <c r="N95" s="58"/>
      <c r="O95" s="57"/>
    </row>
    <row r="96" spans="1:15" s="36" customFormat="1" ht="15" x14ac:dyDescent="0.25">
      <c r="A96" s="278" t="s">
        <v>119</v>
      </c>
      <c r="B96" s="276"/>
      <c r="C96" s="34">
        <v>0</v>
      </c>
      <c r="D96" s="34">
        <v>8347</v>
      </c>
      <c r="E96" s="34">
        <v>8347</v>
      </c>
      <c r="F96" s="277">
        <f t="shared" si="5"/>
        <v>100</v>
      </c>
      <c r="G96" s="35"/>
      <c r="H96" s="35"/>
      <c r="I96" s="35"/>
      <c r="J96" s="35"/>
      <c r="K96" s="71"/>
      <c r="L96" s="57"/>
      <c r="M96" s="57"/>
      <c r="N96" s="58"/>
      <c r="O96" s="57"/>
    </row>
    <row r="97" spans="1:15" s="36" customFormat="1" ht="15" x14ac:dyDescent="0.25">
      <c r="A97" s="279" t="s">
        <v>120</v>
      </c>
      <c r="B97" s="280"/>
      <c r="C97" s="320">
        <v>0</v>
      </c>
      <c r="D97" s="320">
        <v>26665</v>
      </c>
      <c r="E97" s="320">
        <v>26665</v>
      </c>
      <c r="F97" s="277">
        <f t="shared" si="5"/>
        <v>100</v>
      </c>
      <c r="G97" s="35"/>
      <c r="H97" s="305"/>
      <c r="I97" s="305"/>
      <c r="J97" s="305"/>
      <c r="K97" s="306"/>
      <c r="L97" s="57"/>
      <c r="M97" s="57"/>
      <c r="N97" s="58"/>
      <c r="O97" s="57"/>
    </row>
    <row r="98" spans="1:15" s="39" customFormat="1" ht="15" x14ac:dyDescent="0.25">
      <c r="A98" s="307" t="s">
        <v>32</v>
      </c>
      <c r="B98" s="293">
        <v>16</v>
      </c>
      <c r="C98" s="321">
        <v>10</v>
      </c>
      <c r="D98" s="321">
        <v>10</v>
      </c>
      <c r="E98" s="321">
        <v>0</v>
      </c>
      <c r="F98" s="324">
        <f t="shared" si="5"/>
        <v>0</v>
      </c>
      <c r="G98" s="31"/>
      <c r="H98" s="35"/>
      <c r="I98" s="35"/>
      <c r="J98" s="35"/>
      <c r="K98" s="71"/>
      <c r="L98" s="81"/>
      <c r="M98" s="81"/>
      <c r="N98" s="48"/>
      <c r="O98" s="81"/>
    </row>
    <row r="99" spans="1:15" s="39" customFormat="1" ht="15" x14ac:dyDescent="0.25">
      <c r="A99" s="282" t="s">
        <v>93</v>
      </c>
      <c r="B99" s="308">
        <v>17</v>
      </c>
      <c r="C99" s="284">
        <f>C100+C101+C102+C103</f>
        <v>408423</v>
      </c>
      <c r="D99" s="284">
        <f>D100+D101+D102+D103</f>
        <v>530108</v>
      </c>
      <c r="E99" s="284">
        <f>E100+E101+E102+E103</f>
        <v>100168</v>
      </c>
      <c r="F99" s="324">
        <f t="shared" si="5"/>
        <v>18.895772182272292</v>
      </c>
      <c r="G99" s="285"/>
      <c r="H99" s="31"/>
      <c r="I99" s="31"/>
      <c r="J99" s="202"/>
      <c r="K99" s="71"/>
      <c r="L99" s="81"/>
      <c r="M99" s="81"/>
      <c r="N99" s="48"/>
      <c r="O99" s="81"/>
    </row>
    <row r="100" spans="1:15" s="39" customFormat="1" x14ac:dyDescent="0.2">
      <c r="A100" s="32" t="s">
        <v>20</v>
      </c>
      <c r="B100" s="41"/>
      <c r="C100" s="34">
        <f>1440+5200</f>
        <v>6640</v>
      </c>
      <c r="D100" s="34">
        <v>6944</v>
      </c>
      <c r="E100" s="34">
        <v>243</v>
      </c>
      <c r="F100" s="277">
        <f t="shared" si="5"/>
        <v>3.4994239631336401</v>
      </c>
      <c r="G100" s="35"/>
      <c r="H100" s="35"/>
      <c r="I100" s="35"/>
      <c r="J100" s="202"/>
      <c r="K100" s="59"/>
      <c r="L100" s="81"/>
      <c r="M100" s="309"/>
      <c r="N100" s="48"/>
      <c r="O100" s="81"/>
    </row>
    <row r="101" spans="1:15" s="39" customFormat="1" x14ac:dyDescent="0.2">
      <c r="A101" s="32" t="s">
        <v>21</v>
      </c>
      <c r="B101" s="41"/>
      <c r="C101" s="34">
        <v>401783</v>
      </c>
      <c r="D101" s="34">
        <v>523164</v>
      </c>
      <c r="E101" s="34">
        <v>99925</v>
      </c>
      <c r="F101" s="277">
        <f t="shared" si="5"/>
        <v>19.100129213783823</v>
      </c>
      <c r="G101" s="35"/>
      <c r="H101" s="35"/>
      <c r="I101" s="35"/>
      <c r="J101" s="202"/>
      <c r="K101" s="59"/>
      <c r="L101" s="81"/>
      <c r="M101" s="310"/>
      <c r="N101" s="48"/>
      <c r="O101" s="81"/>
    </row>
    <row r="102" spans="1:15" s="39" customFormat="1" x14ac:dyDescent="0.2">
      <c r="A102" s="278" t="s">
        <v>22</v>
      </c>
      <c r="B102" s="276"/>
      <c r="C102" s="34">
        <v>0</v>
      </c>
      <c r="D102" s="34">
        <v>0</v>
      </c>
      <c r="E102" s="34">
        <v>0</v>
      </c>
      <c r="F102" s="277">
        <v>0</v>
      </c>
      <c r="G102" s="35"/>
      <c r="H102" s="35"/>
      <c r="I102" s="35"/>
      <c r="J102" s="48"/>
      <c r="K102" s="59"/>
      <c r="L102" s="81"/>
      <c r="M102" s="48"/>
      <c r="N102" s="48"/>
      <c r="O102" s="81"/>
    </row>
    <row r="103" spans="1:15" s="39" customFormat="1" x14ac:dyDescent="0.2">
      <c r="A103" s="279" t="s">
        <v>23</v>
      </c>
      <c r="B103" s="280"/>
      <c r="C103" s="320">
        <v>0</v>
      </c>
      <c r="D103" s="320">
        <v>0</v>
      </c>
      <c r="E103" s="320">
        <v>0</v>
      </c>
      <c r="F103" s="281">
        <v>0</v>
      </c>
      <c r="G103" s="35"/>
      <c r="H103" s="35"/>
      <c r="I103" s="35"/>
      <c r="J103" s="35"/>
      <c r="K103" s="59"/>
      <c r="L103" s="81"/>
      <c r="M103" s="50"/>
      <c r="N103" s="48"/>
      <c r="O103" s="81"/>
    </row>
    <row r="104" spans="1:15" s="39" customFormat="1" ht="15" x14ac:dyDescent="0.25">
      <c r="A104" s="311" t="s">
        <v>90</v>
      </c>
      <c r="B104" s="312">
        <v>18</v>
      </c>
      <c r="C104" s="321">
        <f>C105+C106+C107+C108+C109</f>
        <v>49373</v>
      </c>
      <c r="D104" s="321">
        <f>D105+D106+D107+D108+D109</f>
        <v>54875</v>
      </c>
      <c r="E104" s="321">
        <f>E105+E106+E107+E108+E109</f>
        <v>14435</v>
      </c>
      <c r="F104" s="274">
        <f t="shared" si="5"/>
        <v>26.305239179954441</v>
      </c>
      <c r="G104" s="35"/>
      <c r="H104" s="35"/>
      <c r="I104" s="35"/>
      <c r="J104" s="48"/>
      <c r="K104" s="59"/>
      <c r="L104" s="81"/>
      <c r="M104" s="50"/>
      <c r="N104" s="48"/>
      <c r="O104" s="81"/>
    </row>
    <row r="105" spans="1:15" s="39" customFormat="1" x14ac:dyDescent="0.2">
      <c r="A105" s="32" t="s">
        <v>20</v>
      </c>
      <c r="B105" s="41"/>
      <c r="C105" s="34">
        <v>38573</v>
      </c>
      <c r="D105" s="34">
        <v>38543</v>
      </c>
      <c r="E105" s="34">
        <v>14185</v>
      </c>
      <c r="F105" s="277">
        <f>(E105/D105)*100</f>
        <v>36.803051137690375</v>
      </c>
      <c r="G105" s="35"/>
      <c r="H105" s="35"/>
      <c r="I105" s="35"/>
      <c r="J105" s="202"/>
      <c r="K105" s="59"/>
      <c r="L105" s="81"/>
      <c r="M105" s="309"/>
      <c r="N105" s="48"/>
      <c r="O105" s="81"/>
    </row>
    <row r="106" spans="1:15" s="39" customFormat="1" x14ac:dyDescent="0.2">
      <c r="A106" s="32" t="s">
        <v>21</v>
      </c>
      <c r="B106" s="41"/>
      <c r="C106" s="34">
        <v>0</v>
      </c>
      <c r="D106" s="34">
        <v>800</v>
      </c>
      <c r="E106" s="34">
        <v>0</v>
      </c>
      <c r="F106" s="277">
        <v>0</v>
      </c>
      <c r="G106" s="35"/>
      <c r="H106" s="35"/>
      <c r="I106" s="35"/>
      <c r="J106" s="58"/>
      <c r="K106" s="59"/>
      <c r="L106" s="81"/>
      <c r="M106" s="310"/>
      <c r="N106" s="48"/>
      <c r="O106" s="81"/>
    </row>
    <row r="107" spans="1:15" s="39" customFormat="1" x14ac:dyDescent="0.2">
      <c r="A107" s="278" t="s">
        <v>22</v>
      </c>
      <c r="B107" s="276"/>
      <c r="C107" s="34">
        <v>0</v>
      </c>
      <c r="D107" s="34">
        <v>0</v>
      </c>
      <c r="E107" s="34">
        <v>0</v>
      </c>
      <c r="F107" s="277">
        <v>0</v>
      </c>
      <c r="G107" s="35"/>
      <c r="H107" s="35"/>
      <c r="I107" s="35"/>
      <c r="J107" s="48"/>
      <c r="K107" s="59"/>
      <c r="L107" s="81"/>
      <c r="M107" s="48"/>
      <c r="N107" s="48"/>
      <c r="O107" s="81"/>
    </row>
    <row r="108" spans="1:15" s="39" customFormat="1" x14ac:dyDescent="0.2">
      <c r="A108" s="278" t="s">
        <v>23</v>
      </c>
      <c r="B108" s="276"/>
      <c r="C108" s="34">
        <v>0</v>
      </c>
      <c r="D108" s="34">
        <v>0</v>
      </c>
      <c r="E108" s="34">
        <v>0</v>
      </c>
      <c r="F108" s="277">
        <v>0</v>
      </c>
      <c r="G108" s="35"/>
      <c r="H108" s="35"/>
      <c r="I108" s="35"/>
      <c r="J108" s="35"/>
      <c r="K108" s="59"/>
      <c r="L108" s="81"/>
      <c r="M108" s="50"/>
      <c r="N108" s="48"/>
      <c r="O108" s="81"/>
    </row>
    <row r="109" spans="1:15" s="39" customFormat="1" ht="15" thickBot="1" x14ac:dyDescent="0.25">
      <c r="A109" s="300" t="s">
        <v>116</v>
      </c>
      <c r="B109" s="313"/>
      <c r="C109" s="328">
        <v>10800</v>
      </c>
      <c r="D109" s="328">
        <v>15532</v>
      </c>
      <c r="E109" s="328">
        <v>250</v>
      </c>
      <c r="F109" s="329">
        <f>(E109/D109)*100</f>
        <v>1.6095802214782386</v>
      </c>
      <c r="G109" s="35"/>
      <c r="H109" s="35"/>
      <c r="I109" s="35"/>
      <c r="J109" s="35"/>
      <c r="K109" s="59"/>
      <c r="L109" s="81"/>
      <c r="M109" s="50"/>
      <c r="N109" s="48"/>
      <c r="O109" s="81"/>
    </row>
    <row r="110" spans="1:15" s="39" customFormat="1" ht="15" thickTop="1" x14ac:dyDescent="0.2">
      <c r="A110" s="242"/>
      <c r="B110" s="44"/>
      <c r="C110" s="93"/>
      <c r="D110" s="93"/>
      <c r="E110" s="93"/>
      <c r="F110" s="302"/>
      <c r="G110" s="35"/>
      <c r="H110" s="35"/>
      <c r="I110" s="35"/>
      <c r="J110" s="35"/>
      <c r="K110" s="59"/>
      <c r="L110" s="81"/>
      <c r="M110" s="50"/>
      <c r="N110" s="48"/>
      <c r="O110" s="81"/>
    </row>
    <row r="111" spans="1:15" s="39" customFormat="1" ht="15.75" thickBot="1" x14ac:dyDescent="0.3">
      <c r="A111" s="263"/>
      <c r="B111" s="264"/>
      <c r="C111" s="265"/>
      <c r="D111" s="265"/>
      <c r="E111" s="265"/>
      <c r="F111" s="27" t="s">
        <v>0</v>
      </c>
      <c r="G111" s="35"/>
      <c r="H111" s="35"/>
      <c r="I111" s="35"/>
      <c r="J111" s="35"/>
      <c r="K111" s="59"/>
      <c r="L111" s="81"/>
      <c r="M111" s="50"/>
      <c r="N111" s="48"/>
      <c r="O111" s="81"/>
    </row>
    <row r="112" spans="1:15" s="39" customFormat="1" ht="15.75" thickTop="1" thickBot="1" x14ac:dyDescent="0.25">
      <c r="A112" s="166" t="s">
        <v>15</v>
      </c>
      <c r="B112" s="167" t="s">
        <v>16</v>
      </c>
      <c r="C112" s="168" t="s">
        <v>17</v>
      </c>
      <c r="D112" s="168" t="s">
        <v>18</v>
      </c>
      <c r="E112" s="168" t="s">
        <v>4</v>
      </c>
      <c r="F112" s="169" t="s">
        <v>5</v>
      </c>
      <c r="G112" s="35"/>
      <c r="H112" s="35"/>
      <c r="I112" s="35"/>
      <c r="J112" s="35"/>
      <c r="K112" s="59"/>
      <c r="L112" s="81"/>
      <c r="M112" s="50"/>
      <c r="N112" s="48"/>
      <c r="O112" s="81"/>
    </row>
    <row r="113" spans="1:15" s="39" customFormat="1" ht="15.75" thickTop="1" thickBot="1" x14ac:dyDescent="0.25">
      <c r="A113" s="7">
        <v>1</v>
      </c>
      <c r="B113" s="4">
        <v>2</v>
      </c>
      <c r="C113" s="4">
        <v>3</v>
      </c>
      <c r="D113" s="4">
        <v>4</v>
      </c>
      <c r="E113" s="4">
        <v>5</v>
      </c>
      <c r="F113" s="147" t="s">
        <v>79</v>
      </c>
      <c r="G113" s="35"/>
      <c r="H113" s="35"/>
      <c r="I113" s="35"/>
      <c r="J113" s="35"/>
      <c r="K113" s="59"/>
      <c r="L113" s="81"/>
      <c r="M113" s="50"/>
      <c r="N113" s="48"/>
      <c r="O113" s="81"/>
    </row>
    <row r="114" spans="1:15" s="39" customFormat="1" ht="15.75" thickTop="1" x14ac:dyDescent="0.25">
      <c r="A114" s="341" t="s">
        <v>94</v>
      </c>
      <c r="B114" s="312">
        <v>19</v>
      </c>
      <c r="C114" s="321">
        <f>C116+C119</f>
        <v>2552609</v>
      </c>
      <c r="D114" s="321">
        <f>D116+D119</f>
        <v>2618023</v>
      </c>
      <c r="E114" s="321">
        <f>E116+E119</f>
        <v>1360087</v>
      </c>
      <c r="F114" s="274">
        <f t="shared" si="5"/>
        <v>51.950918689407999</v>
      </c>
      <c r="G114" s="35"/>
      <c r="H114" s="35"/>
      <c r="I114" s="35"/>
      <c r="J114" s="48"/>
      <c r="K114" s="59"/>
      <c r="L114" s="81"/>
      <c r="M114" s="50"/>
      <c r="N114" s="48"/>
      <c r="O114" s="81"/>
    </row>
    <row r="115" spans="1:15" s="39" customFormat="1" x14ac:dyDescent="0.2">
      <c r="A115" s="342"/>
      <c r="B115" s="276"/>
      <c r="C115" s="34"/>
      <c r="D115" s="34"/>
      <c r="E115" s="34"/>
      <c r="F115" s="277"/>
      <c r="G115" s="35"/>
      <c r="H115" s="35"/>
      <c r="I115" s="35"/>
      <c r="J115" s="48"/>
      <c r="K115" s="59"/>
      <c r="L115" s="81"/>
      <c r="M115" s="50"/>
      <c r="N115" s="48"/>
      <c r="O115" s="81"/>
    </row>
    <row r="116" spans="1:15" s="39" customFormat="1" x14ac:dyDescent="0.2">
      <c r="A116" s="292" t="s">
        <v>27</v>
      </c>
      <c r="B116" s="276"/>
      <c r="C116" s="325">
        <f>C117+C118</f>
        <v>55678</v>
      </c>
      <c r="D116" s="325">
        <f>D117+D118</f>
        <v>55678</v>
      </c>
      <c r="E116" s="325">
        <f>E117+E118</f>
        <v>34550</v>
      </c>
      <c r="F116" s="331">
        <f>(E116/D116)*100</f>
        <v>62.053234670785585</v>
      </c>
      <c r="G116" s="35"/>
      <c r="H116" s="35"/>
      <c r="I116" s="35"/>
      <c r="J116" s="48"/>
      <c r="K116" s="59"/>
      <c r="L116" s="81"/>
      <c r="M116" s="50"/>
      <c r="N116" s="48"/>
      <c r="O116" s="81"/>
    </row>
    <row r="117" spans="1:15" s="39" customFormat="1" x14ac:dyDescent="0.2">
      <c r="A117" s="32" t="s">
        <v>20</v>
      </c>
      <c r="B117" s="276"/>
      <c r="C117" s="34">
        <v>55678</v>
      </c>
      <c r="D117" s="34">
        <v>55678</v>
      </c>
      <c r="E117" s="34">
        <v>34550</v>
      </c>
      <c r="F117" s="277">
        <f>(E117/D117)*100</f>
        <v>62.053234670785585</v>
      </c>
      <c r="G117" s="35"/>
      <c r="H117" s="35"/>
      <c r="I117" s="35"/>
      <c r="J117" s="48"/>
      <c r="K117" s="59"/>
      <c r="L117" s="81"/>
      <c r="M117" s="50"/>
      <c r="N117" s="48"/>
      <c r="O117" s="81"/>
    </row>
    <row r="118" spans="1:15" s="39" customFormat="1" x14ac:dyDescent="0.2">
      <c r="A118" s="32" t="s">
        <v>21</v>
      </c>
      <c r="B118" s="276"/>
      <c r="C118" s="34">
        <v>0</v>
      </c>
      <c r="D118" s="34">
        <v>0</v>
      </c>
      <c r="E118" s="34">
        <v>0</v>
      </c>
      <c r="F118" s="277">
        <v>0</v>
      </c>
      <c r="G118" s="35"/>
      <c r="H118" s="35"/>
      <c r="I118" s="35"/>
      <c r="J118" s="48"/>
      <c r="K118" s="59"/>
      <c r="L118" s="81"/>
      <c r="M118" s="50"/>
      <c r="N118" s="48"/>
      <c r="O118" s="81"/>
    </row>
    <row r="119" spans="1:15" s="39" customFormat="1" x14ac:dyDescent="0.2">
      <c r="A119" s="55" t="s">
        <v>28</v>
      </c>
      <c r="B119" s="276"/>
      <c r="C119" s="325">
        <f>C120+C121</f>
        <v>2496931</v>
      </c>
      <c r="D119" s="325">
        <f>D120+D121</f>
        <v>2562345</v>
      </c>
      <c r="E119" s="325">
        <f>E120+E121</f>
        <v>1325537</v>
      </c>
      <c r="F119" s="331">
        <f t="shared" si="5"/>
        <v>51.731402289699481</v>
      </c>
      <c r="G119" s="35"/>
      <c r="H119" s="35"/>
      <c r="I119" s="35"/>
      <c r="J119" s="48"/>
      <c r="K119" s="59"/>
      <c r="L119" s="81"/>
      <c r="M119" s="50"/>
      <c r="N119" s="48"/>
      <c r="O119" s="81"/>
    </row>
    <row r="120" spans="1:15" s="39" customFormat="1" x14ac:dyDescent="0.2">
      <c r="A120" s="278" t="s">
        <v>117</v>
      </c>
      <c r="B120" s="276"/>
      <c r="C120" s="34">
        <v>2496931</v>
      </c>
      <c r="D120" s="34">
        <v>2520321</v>
      </c>
      <c r="E120" s="34">
        <v>1316992</v>
      </c>
      <c r="F120" s="277">
        <f t="shared" si="5"/>
        <v>52.254931018707538</v>
      </c>
      <c r="G120" s="35"/>
      <c r="H120" s="35"/>
      <c r="I120" s="35"/>
      <c r="J120" s="48"/>
      <c r="K120" s="59"/>
      <c r="L120" s="81"/>
      <c r="M120" s="50"/>
      <c r="N120" s="48"/>
      <c r="O120" s="81"/>
    </row>
    <row r="121" spans="1:15" s="39" customFormat="1" x14ac:dyDescent="0.2">
      <c r="A121" s="279" t="s">
        <v>118</v>
      </c>
      <c r="B121" s="280"/>
      <c r="C121" s="320">
        <v>0</v>
      </c>
      <c r="D121" s="320">
        <v>42024</v>
      </c>
      <c r="E121" s="320">
        <v>8545</v>
      </c>
      <c r="F121" s="281">
        <f t="shared" si="5"/>
        <v>20.333618884446985</v>
      </c>
      <c r="G121" s="35"/>
      <c r="H121" s="35"/>
      <c r="I121" s="35"/>
      <c r="J121" s="48"/>
      <c r="K121" s="59"/>
      <c r="L121" s="81"/>
      <c r="M121" s="50"/>
      <c r="N121" s="48"/>
      <c r="O121" s="81"/>
    </row>
    <row r="122" spans="1:15" s="39" customFormat="1" ht="15" x14ac:dyDescent="0.25">
      <c r="A122" s="314" t="s">
        <v>106</v>
      </c>
      <c r="B122" s="304">
        <v>20</v>
      </c>
      <c r="C122" s="332">
        <v>15</v>
      </c>
      <c r="D122" s="332">
        <v>437</v>
      </c>
      <c r="E122" s="332">
        <v>143</v>
      </c>
      <c r="F122" s="333">
        <f t="shared" si="5"/>
        <v>32.723112128146454</v>
      </c>
      <c r="G122" s="35"/>
      <c r="H122" s="35"/>
      <c r="I122" s="35"/>
      <c r="J122" s="48"/>
      <c r="K122" s="59"/>
      <c r="L122" s="81"/>
      <c r="M122" s="50"/>
      <c r="N122" s="48"/>
      <c r="O122" s="81"/>
    </row>
    <row r="123" spans="1:15" s="39" customFormat="1" ht="15" x14ac:dyDescent="0.25">
      <c r="A123" s="307" t="s">
        <v>33</v>
      </c>
      <c r="B123" s="293" t="s">
        <v>96</v>
      </c>
      <c r="C123" s="321">
        <f>C124+C125+C126+C127</f>
        <v>220853</v>
      </c>
      <c r="D123" s="321">
        <f>D124+D125+D126+D127</f>
        <v>558056</v>
      </c>
      <c r="E123" s="321">
        <f>E124+E125+E126+E127+E128</f>
        <v>285571</v>
      </c>
      <c r="F123" s="274">
        <f t="shared" si="5"/>
        <v>51.172462978625802</v>
      </c>
      <c r="G123" s="31"/>
      <c r="H123" s="31"/>
      <c r="I123" s="31"/>
      <c r="J123" s="202"/>
      <c r="K123" s="71"/>
      <c r="L123" s="81"/>
      <c r="M123" s="81"/>
      <c r="N123" s="48"/>
      <c r="O123" s="81"/>
    </row>
    <row r="124" spans="1:15" s="39" customFormat="1" x14ac:dyDescent="0.2">
      <c r="A124" s="32" t="s">
        <v>20</v>
      </c>
      <c r="B124" s="293"/>
      <c r="C124" s="34">
        <f>28465-C126-C128</f>
        <v>28465</v>
      </c>
      <c r="D124" s="34">
        <f>160553-D126-D128</f>
        <v>34835</v>
      </c>
      <c r="E124" s="34">
        <f>171332-E126-E128</f>
        <v>12209</v>
      </c>
      <c r="F124" s="277">
        <f t="shared" si="5"/>
        <v>35.048083823740491</v>
      </c>
      <c r="G124" s="35"/>
      <c r="H124" s="35"/>
      <c r="I124" s="35"/>
      <c r="J124" s="202"/>
      <c r="K124" s="59"/>
      <c r="L124" s="81"/>
      <c r="M124" s="81"/>
      <c r="N124" s="48"/>
      <c r="O124" s="81"/>
    </row>
    <row r="125" spans="1:15" s="39" customFormat="1" x14ac:dyDescent="0.2">
      <c r="A125" s="32" t="s">
        <v>21</v>
      </c>
      <c r="B125" s="293"/>
      <c r="C125" s="34">
        <v>192388</v>
      </c>
      <c r="D125" s="34">
        <f>397503-D127</f>
        <v>253785</v>
      </c>
      <c r="E125" s="34">
        <f>114239-E127</f>
        <v>34532</v>
      </c>
      <c r="F125" s="277">
        <f t="shared" si="5"/>
        <v>13.60679315168351</v>
      </c>
      <c r="G125" s="35"/>
      <c r="H125" s="35"/>
      <c r="I125" s="35"/>
      <c r="J125" s="202"/>
      <c r="K125" s="59"/>
      <c r="L125" s="81"/>
      <c r="M125" s="81"/>
      <c r="N125" s="48"/>
      <c r="O125" s="81"/>
    </row>
    <row r="126" spans="1:15" s="39" customFormat="1" x14ac:dyDescent="0.2">
      <c r="A126" s="278" t="s">
        <v>22</v>
      </c>
      <c r="B126" s="293"/>
      <c r="C126" s="34">
        <v>0</v>
      </c>
      <c r="D126" s="34">
        <v>125718</v>
      </c>
      <c r="E126" s="34">
        <v>59642</v>
      </c>
      <c r="F126" s="277">
        <f t="shared" si="5"/>
        <v>47.441098331185671</v>
      </c>
      <c r="G126" s="35"/>
      <c r="H126" s="35"/>
      <c r="I126" s="35"/>
      <c r="J126" s="58"/>
      <c r="K126" s="59"/>
      <c r="L126" s="81"/>
      <c r="M126" s="81"/>
      <c r="N126" s="48"/>
      <c r="O126" s="81"/>
    </row>
    <row r="127" spans="1:15" s="39" customFormat="1" x14ac:dyDescent="0.2">
      <c r="A127" s="278" t="s">
        <v>23</v>
      </c>
      <c r="B127" s="293"/>
      <c r="C127" s="34">
        <v>0</v>
      </c>
      <c r="D127" s="34">
        <v>143718</v>
      </c>
      <c r="E127" s="34">
        <v>79707</v>
      </c>
      <c r="F127" s="277">
        <f t="shared" si="5"/>
        <v>55.460693858806835</v>
      </c>
      <c r="G127" s="174"/>
      <c r="H127" s="174"/>
      <c r="I127" s="35"/>
      <c r="J127" s="202"/>
      <c r="K127" s="59"/>
      <c r="L127" s="81"/>
      <c r="M127" s="81"/>
      <c r="N127" s="48"/>
      <c r="O127" s="81"/>
    </row>
    <row r="128" spans="1:15" s="39" customFormat="1" x14ac:dyDescent="0.2">
      <c r="A128" s="315" t="s">
        <v>49</v>
      </c>
      <c r="B128" s="293"/>
      <c r="C128" s="34">
        <v>0</v>
      </c>
      <c r="D128" s="34">
        <v>0</v>
      </c>
      <c r="E128" s="34">
        <v>99481</v>
      </c>
      <c r="F128" s="281">
        <v>0</v>
      </c>
      <c r="G128" s="35"/>
      <c r="H128" s="35"/>
      <c r="I128" s="35"/>
      <c r="J128" s="202"/>
      <c r="K128" s="59"/>
      <c r="L128" s="81"/>
      <c r="M128" s="81"/>
      <c r="N128" s="48"/>
      <c r="O128" s="81"/>
    </row>
    <row r="129" spans="1:15" s="39" customFormat="1" ht="15" x14ac:dyDescent="0.25">
      <c r="A129" s="289" t="s">
        <v>50</v>
      </c>
      <c r="B129" s="290">
        <v>99</v>
      </c>
      <c r="C129" s="284">
        <f>+C132+C130+C131</f>
        <v>50000</v>
      </c>
      <c r="D129" s="284">
        <f t="shared" ref="D129:E129" si="7">+D132+D130+D131</f>
        <v>61000</v>
      </c>
      <c r="E129" s="284">
        <f t="shared" si="7"/>
        <v>30806</v>
      </c>
      <c r="F129" s="274">
        <f t="shared" si="5"/>
        <v>50.501639344262294</v>
      </c>
      <c r="G129" s="35"/>
      <c r="H129" s="35"/>
      <c r="I129" s="35"/>
      <c r="J129" s="202"/>
      <c r="K129" s="71"/>
      <c r="L129" s="81"/>
      <c r="M129" s="81"/>
      <c r="N129" s="48"/>
      <c r="O129" s="81"/>
    </row>
    <row r="130" spans="1:15" s="39" customFormat="1" x14ac:dyDescent="0.2">
      <c r="A130" s="32" t="s">
        <v>20</v>
      </c>
      <c r="B130" s="293"/>
      <c r="C130" s="34">
        <v>20000</v>
      </c>
      <c r="D130" s="34">
        <v>31000</v>
      </c>
      <c r="E130" s="34">
        <v>30806</v>
      </c>
      <c r="F130" s="277">
        <f t="shared" si="5"/>
        <v>99.374193548387098</v>
      </c>
      <c r="G130" s="35"/>
      <c r="H130" s="35"/>
      <c r="I130" s="35"/>
      <c r="J130" s="202"/>
      <c r="K130" s="59"/>
      <c r="L130" s="81"/>
      <c r="M130" s="81"/>
      <c r="N130" s="48"/>
      <c r="O130" s="81"/>
    </row>
    <row r="131" spans="1:15" s="39" customFormat="1" x14ac:dyDescent="0.2">
      <c r="A131" s="32" t="s">
        <v>21</v>
      </c>
      <c r="B131" s="293"/>
      <c r="C131" s="34">
        <v>0</v>
      </c>
      <c r="D131" s="34">
        <v>0</v>
      </c>
      <c r="E131" s="34">
        <v>0</v>
      </c>
      <c r="F131" s="277">
        <v>0</v>
      </c>
      <c r="G131" s="35"/>
      <c r="H131" s="35"/>
      <c r="I131" s="35"/>
      <c r="J131" s="202"/>
      <c r="K131" s="59"/>
      <c r="L131" s="81"/>
      <c r="M131" s="316"/>
      <c r="N131" s="48"/>
      <c r="O131" s="81"/>
    </row>
    <row r="132" spans="1:15" s="39" customFormat="1" x14ac:dyDescent="0.2">
      <c r="A132" s="279" t="s">
        <v>116</v>
      </c>
      <c r="B132" s="304"/>
      <c r="C132" s="320">
        <v>30000</v>
      </c>
      <c r="D132" s="320">
        <v>30000</v>
      </c>
      <c r="E132" s="320">
        <v>0</v>
      </c>
      <c r="F132" s="281">
        <v>0</v>
      </c>
      <c r="G132" s="35"/>
      <c r="H132" s="35"/>
      <c r="I132" s="35"/>
      <c r="J132" s="202"/>
      <c r="K132" s="59"/>
      <c r="L132" s="81"/>
      <c r="M132" s="316"/>
      <c r="N132" s="48"/>
      <c r="O132" s="81"/>
    </row>
    <row r="133" spans="1:15" s="39" customFormat="1" ht="15" x14ac:dyDescent="0.25">
      <c r="A133" s="317" t="s">
        <v>34</v>
      </c>
      <c r="B133" s="293">
        <v>199</v>
      </c>
      <c r="C133" s="321">
        <f>C134</f>
        <v>8242</v>
      </c>
      <c r="D133" s="321">
        <f>D134</f>
        <v>8242</v>
      </c>
      <c r="E133" s="321">
        <f>E134</f>
        <v>3887</v>
      </c>
      <c r="F133" s="274">
        <f t="shared" si="5"/>
        <v>47.160883280757098</v>
      </c>
      <c r="G133" s="35"/>
      <c r="H133" s="35"/>
      <c r="I133" s="35"/>
      <c r="J133" s="202"/>
      <c r="K133" s="71"/>
      <c r="L133" s="47"/>
      <c r="M133" s="81"/>
      <c r="N133" s="48"/>
      <c r="O133" s="81"/>
    </row>
    <row r="134" spans="1:15" s="39" customFormat="1" x14ac:dyDescent="0.2">
      <c r="A134" s="32" t="s">
        <v>20</v>
      </c>
      <c r="B134" s="293"/>
      <c r="C134" s="34">
        <v>8242</v>
      </c>
      <c r="D134" s="34">
        <v>8242</v>
      </c>
      <c r="E134" s="34">
        <v>3887</v>
      </c>
      <c r="F134" s="277">
        <f t="shared" si="5"/>
        <v>47.160883280757098</v>
      </c>
      <c r="G134" s="35"/>
      <c r="H134" s="35"/>
      <c r="I134" s="35"/>
      <c r="J134" s="202"/>
      <c r="K134" s="59"/>
      <c r="L134" s="47"/>
      <c r="M134" s="48"/>
      <c r="N134" s="48"/>
      <c r="O134" s="81"/>
    </row>
    <row r="135" spans="1:15" s="39" customFormat="1" x14ac:dyDescent="0.2">
      <c r="A135" s="318" t="s">
        <v>21</v>
      </c>
      <c r="B135" s="304"/>
      <c r="C135" s="320">
        <v>0</v>
      </c>
      <c r="D135" s="320">
        <v>0</v>
      </c>
      <c r="E135" s="320">
        <v>0</v>
      </c>
      <c r="F135" s="281">
        <v>0</v>
      </c>
      <c r="G135" s="35"/>
      <c r="H135" s="35"/>
      <c r="I135" s="35"/>
      <c r="J135" s="202"/>
      <c r="K135" s="59"/>
      <c r="L135" s="47"/>
      <c r="M135" s="48"/>
      <c r="N135" s="48"/>
      <c r="O135" s="81"/>
    </row>
    <row r="136" spans="1:15" ht="21.75" customHeight="1" x14ac:dyDescent="0.25">
      <c r="A136" s="336" t="s">
        <v>35</v>
      </c>
      <c r="B136" s="337"/>
      <c r="C136" s="90">
        <f>C7+C13+C20+C26+C32+C38+C44+C61+C73+C85+C114+C98+C99+C123+C129+C133+C104+C122</f>
        <v>4630030</v>
      </c>
      <c r="D136" s="90">
        <f>D7+D13+D20+D26+D32+D38+D44+D61+D73+D85+D114+D98+D99+D123+D129+D133+D104+D122</f>
        <v>11795587</v>
      </c>
      <c r="E136" s="90">
        <f>E7+E13+E20+E26+E32+E38+E44+E61+E73+E85+E114+E98+E99+E123+E129+E133+E104+E122</f>
        <v>6070574</v>
      </c>
      <c r="F136" s="87">
        <f t="shared" si="5"/>
        <v>51.464789331806884</v>
      </c>
      <c r="G136" s="130"/>
      <c r="H136" s="93"/>
      <c r="I136" s="93"/>
      <c r="J136" s="93"/>
      <c r="K136" s="116"/>
      <c r="L136" s="47"/>
      <c r="M136" s="82"/>
      <c r="N136" s="83"/>
      <c r="O136" s="82"/>
    </row>
    <row r="137" spans="1:15" ht="21" customHeight="1" x14ac:dyDescent="0.2">
      <c r="A137" s="131" t="s">
        <v>7</v>
      </c>
      <c r="B137" s="132"/>
      <c r="C137" s="34">
        <f>Příjmy!B14</f>
        <v>8240</v>
      </c>
      <c r="D137" s="34">
        <f>Příjmy!C14</f>
        <v>8240</v>
      </c>
      <c r="E137" s="34">
        <f>Příjmy!D14</f>
        <v>131551</v>
      </c>
      <c r="F137" s="88">
        <f>(E137/D137)*100</f>
        <v>1596.4927184466019</v>
      </c>
      <c r="G137" s="35"/>
      <c r="H137" s="92"/>
      <c r="I137" s="92"/>
      <c r="J137" s="92"/>
      <c r="K137" s="72"/>
      <c r="L137" s="47"/>
      <c r="M137" s="82"/>
      <c r="N137" s="83"/>
      <c r="O137" s="82"/>
    </row>
    <row r="138" spans="1:15" ht="32.25" thickBot="1" x14ac:dyDescent="0.3">
      <c r="A138" s="133" t="s">
        <v>36</v>
      </c>
      <c r="B138" s="134"/>
      <c r="C138" s="89">
        <f>C136-C137</f>
        <v>4621790</v>
      </c>
      <c r="D138" s="89">
        <f>D136-D137</f>
        <v>11787347</v>
      </c>
      <c r="E138" s="89">
        <f>E136-E137</f>
        <v>5939023</v>
      </c>
      <c r="F138" s="86">
        <f>(E138/D138)*100</f>
        <v>50.384730338387428</v>
      </c>
      <c r="G138" s="130"/>
      <c r="H138" s="31"/>
      <c r="I138" s="31"/>
      <c r="J138" s="79"/>
      <c r="K138" s="76"/>
      <c r="L138" s="45"/>
      <c r="M138" s="82"/>
      <c r="N138" s="83"/>
      <c r="O138" s="82"/>
    </row>
    <row r="139" spans="1:15" ht="18.75" customHeight="1" thickTop="1" x14ac:dyDescent="0.25">
      <c r="A139" s="335" t="s">
        <v>10</v>
      </c>
      <c r="B139" s="335"/>
      <c r="C139" s="335"/>
      <c r="D139" s="335"/>
      <c r="E139" s="335"/>
      <c r="G139" s="31"/>
      <c r="H139" s="31"/>
      <c r="I139" s="31"/>
      <c r="J139" s="79"/>
      <c r="K139" s="76"/>
      <c r="L139" s="45"/>
      <c r="M139" s="82"/>
      <c r="N139" s="83"/>
      <c r="O139" s="82"/>
    </row>
    <row r="140" spans="1:15" x14ac:dyDescent="0.2">
      <c r="A140" s="335"/>
      <c r="B140" s="335"/>
      <c r="C140" s="335"/>
      <c r="D140" s="335"/>
      <c r="E140" s="335"/>
      <c r="F140" s="61"/>
      <c r="G140" s="61"/>
      <c r="H140" s="61"/>
      <c r="I140" s="61"/>
      <c r="J140" s="56"/>
      <c r="L140" s="60"/>
    </row>
    <row r="141" spans="1:15" x14ac:dyDescent="0.2">
      <c r="J141" s="56"/>
    </row>
    <row r="142" spans="1:15" x14ac:dyDescent="0.2">
      <c r="J142" s="56"/>
    </row>
    <row r="143" spans="1:15" x14ac:dyDescent="0.2">
      <c r="J143" s="56"/>
    </row>
    <row r="144" spans="1:15" ht="15" thickBot="1" x14ac:dyDescent="0.25">
      <c r="A144" s="231" t="s">
        <v>114</v>
      </c>
      <c r="F144" s="27" t="s">
        <v>0</v>
      </c>
      <c r="J144" s="56"/>
    </row>
    <row r="145" spans="1:10" ht="15.75" thickTop="1" thickBot="1" x14ac:dyDescent="0.25">
      <c r="A145" s="349" t="s">
        <v>107</v>
      </c>
      <c r="B145" s="350"/>
      <c r="C145" s="252" t="s">
        <v>17</v>
      </c>
      <c r="D145" s="252" t="s">
        <v>18</v>
      </c>
      <c r="E145" s="253" t="s">
        <v>4</v>
      </c>
      <c r="F145" s="254" t="s">
        <v>5</v>
      </c>
      <c r="J145" s="56"/>
    </row>
    <row r="146" spans="1:10" ht="15.75" thickTop="1" thickBot="1" x14ac:dyDescent="0.25">
      <c r="A146" s="349">
        <v>1</v>
      </c>
      <c r="B146" s="350"/>
      <c r="C146" s="252">
        <v>2</v>
      </c>
      <c r="D146" s="252">
        <v>3</v>
      </c>
      <c r="E146" s="252">
        <v>4</v>
      </c>
      <c r="F146" s="255" t="s">
        <v>108</v>
      </c>
      <c r="J146" s="56"/>
    </row>
    <row r="147" spans="1:10" ht="15" thickTop="1" x14ac:dyDescent="0.2">
      <c r="A147" s="351" t="s">
        <v>109</v>
      </c>
      <c r="B147" s="352"/>
      <c r="C147" s="256">
        <v>3974069</v>
      </c>
      <c r="D147" s="256">
        <v>10543334</v>
      </c>
      <c r="E147" s="256">
        <f>11859781-G27</f>
        <v>5716853</v>
      </c>
      <c r="F147" s="257">
        <f>E147/D147*100</f>
        <v>54.222440453845053</v>
      </c>
      <c r="J147" s="56"/>
    </row>
    <row r="148" spans="1:10" x14ac:dyDescent="0.2">
      <c r="A148" s="353" t="s">
        <v>110</v>
      </c>
      <c r="B148" s="354"/>
      <c r="C148" s="258">
        <v>655961</v>
      </c>
      <c r="D148" s="258">
        <v>1252253</v>
      </c>
      <c r="E148" s="258">
        <v>353721</v>
      </c>
      <c r="F148" s="257">
        <f>E148/D148*100</f>
        <v>28.24676802531118</v>
      </c>
      <c r="J148" s="56"/>
    </row>
    <row r="149" spans="1:10" ht="16.5" thickBot="1" x14ac:dyDescent="0.3">
      <c r="A149" s="355" t="s">
        <v>111</v>
      </c>
      <c r="B149" s="356"/>
      <c r="C149" s="262">
        <f>SUM(C147:C148)</f>
        <v>4630030</v>
      </c>
      <c r="D149" s="262">
        <f t="shared" ref="D149:E149" si="8">SUM(D147:D148)</f>
        <v>11795587</v>
      </c>
      <c r="E149" s="262">
        <f t="shared" si="8"/>
        <v>6070574</v>
      </c>
      <c r="F149" s="259">
        <f>E149/D149*100</f>
        <v>51.464789331806884</v>
      </c>
      <c r="J149" s="56"/>
    </row>
    <row r="150" spans="1:10" ht="15" thickTop="1" x14ac:dyDescent="0.2">
      <c r="A150" s="345" t="s">
        <v>7</v>
      </c>
      <c r="B150" s="346"/>
      <c r="C150" s="243">
        <f>C137</f>
        <v>8240</v>
      </c>
      <c r="D150" s="243">
        <f t="shared" ref="D150:E150" si="9">D137</f>
        <v>8240</v>
      </c>
      <c r="E150" s="243">
        <f t="shared" si="9"/>
        <v>131551</v>
      </c>
      <c r="F150" s="260">
        <f>(E150/D150)*100</f>
        <v>1596.4927184466019</v>
      </c>
      <c r="J150" s="56"/>
    </row>
    <row r="151" spans="1:10" ht="16.5" thickBot="1" x14ac:dyDescent="0.3">
      <c r="A151" s="347" t="s">
        <v>112</v>
      </c>
      <c r="B151" s="348"/>
      <c r="C151" s="247">
        <f>C149-C150</f>
        <v>4621790</v>
      </c>
      <c r="D151" s="247">
        <f>D149-D150</f>
        <v>11787347</v>
      </c>
      <c r="E151" s="247">
        <f>E149-E150</f>
        <v>5939023</v>
      </c>
      <c r="F151" s="261">
        <f>(E151/D151)*100</f>
        <v>50.384730338387428</v>
      </c>
      <c r="J151" s="56"/>
    </row>
    <row r="152" spans="1:10" ht="15" thickTop="1" x14ac:dyDescent="0.2">
      <c r="H152" s="60"/>
      <c r="I152" s="60"/>
      <c r="J152" s="60"/>
    </row>
    <row r="153" spans="1:10" x14ac:dyDescent="0.2">
      <c r="H153" s="94"/>
      <c r="I153" s="94"/>
      <c r="J153" s="94"/>
    </row>
  </sheetData>
  <mergeCells count="13">
    <mergeCell ref="A150:B150"/>
    <mergeCell ref="A151:B151"/>
    <mergeCell ref="A139:E140"/>
    <mergeCell ref="A145:B145"/>
    <mergeCell ref="A146:B146"/>
    <mergeCell ref="A147:B147"/>
    <mergeCell ref="A148:B148"/>
    <mergeCell ref="A149:B149"/>
    <mergeCell ref="A136:B136"/>
    <mergeCell ref="A1:F1"/>
    <mergeCell ref="A2:F2"/>
    <mergeCell ref="A114:A115"/>
    <mergeCell ref="A20:A21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0" firstPageNumber="3" orientation="portrait" useFirstPageNumber="1" r:id="rId1"/>
  <headerFooter alignWithMargins="0">
    <oddFooter xml:space="preserve">&amp;L&amp;"Arial,Kurzíva"Zastupitelstvo Olomouckého kraje 18. 9. 2017
5.2. - Rozpočet Olomouckého kraje 2017 - plnění rozpočtu k 30. 6. 2017
Příloha č.1 - Plnění rozpočtu Olomouckého kraje k 30. 6. 2017&amp;R&amp;"Arial,Kurzíva"Strana &amp;P (Celkem 7)
</oddFooter>
  </headerFooter>
  <rowBreaks count="2" manualBreakCount="2">
    <brk id="57" max="5" man="1"/>
    <brk id="110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26"/>
  <sheetViews>
    <sheetView showGridLines="0" view="pageBreakPreview" zoomScaleNormal="100" zoomScaleSheetLayoutView="100" workbookViewId="0">
      <selection activeCell="E29" sqref="E29"/>
    </sheetView>
  </sheetViews>
  <sheetFormatPr defaultColWidth="9.140625" defaultRowHeight="12.75" x14ac:dyDescent="0.2"/>
  <cols>
    <col min="1" max="1" width="40.5703125" style="2" customWidth="1"/>
    <col min="2" max="2" width="15.85546875" style="2" customWidth="1"/>
    <col min="3" max="3" width="15.5703125" style="177" customWidth="1"/>
    <col min="4" max="4" width="15.7109375" style="177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125</v>
      </c>
    </row>
    <row r="3" spans="1:7" x14ac:dyDescent="0.2">
      <c r="A3" s="334" t="s">
        <v>115</v>
      </c>
      <c r="B3" s="334"/>
      <c r="C3" s="334"/>
      <c r="D3" s="334"/>
      <c r="E3" s="334"/>
    </row>
    <row r="4" spans="1:7" ht="30.75" customHeight="1" x14ac:dyDescent="0.2">
      <c r="A4" s="334"/>
      <c r="B4" s="334"/>
      <c r="C4" s="334"/>
      <c r="D4" s="334"/>
      <c r="E4" s="334"/>
    </row>
    <row r="6" spans="1:7" ht="13.5" thickBot="1" x14ac:dyDescent="0.25">
      <c r="B6" s="12"/>
      <c r="C6" s="183"/>
      <c r="D6" s="178"/>
      <c r="E6" s="3" t="s">
        <v>0</v>
      </c>
    </row>
    <row r="7" spans="1:7" ht="14.25" thickTop="1" thickBot="1" x14ac:dyDescent="0.25">
      <c r="A7" s="236" t="s">
        <v>100</v>
      </c>
      <c r="B7" s="4" t="s">
        <v>2</v>
      </c>
      <c r="C7" s="179" t="s">
        <v>3</v>
      </c>
      <c r="D7" s="179" t="s">
        <v>4</v>
      </c>
      <c r="E7" s="5" t="s">
        <v>5</v>
      </c>
      <c r="F7" s="17"/>
      <c r="G7" s="17"/>
    </row>
    <row r="8" spans="1:7" ht="14.25" thickTop="1" thickBot="1" x14ac:dyDescent="0.25">
      <c r="A8" s="7">
        <v>1</v>
      </c>
      <c r="B8" s="4">
        <v>2</v>
      </c>
      <c r="C8" s="179">
        <v>3</v>
      </c>
      <c r="D8" s="179">
        <v>4</v>
      </c>
      <c r="E8" s="8" t="s">
        <v>6</v>
      </c>
      <c r="F8" s="17"/>
      <c r="G8" s="17"/>
    </row>
    <row r="9" spans="1:7" ht="15" thickTop="1" x14ac:dyDescent="0.2">
      <c r="A9" s="268" t="s">
        <v>102</v>
      </c>
      <c r="B9" s="269">
        <v>72216</v>
      </c>
      <c r="C9" s="270">
        <v>121076</v>
      </c>
      <c r="D9" s="270">
        <v>48860</v>
      </c>
      <c r="E9" s="84">
        <f>(D9/C9)*100</f>
        <v>40.354818461131856</v>
      </c>
      <c r="F9" s="17"/>
      <c r="G9" s="17"/>
    </row>
    <row r="10" spans="1:7" ht="28.5" x14ac:dyDescent="0.2">
      <c r="A10" s="266" t="s">
        <v>103</v>
      </c>
      <c r="B10" s="271">
        <v>247878</v>
      </c>
      <c r="C10" s="267">
        <v>436058</v>
      </c>
      <c r="D10" s="267">
        <v>436058</v>
      </c>
      <c r="E10" s="248">
        <f>(D10/C10)*100</f>
        <v>100</v>
      </c>
      <c r="F10" s="17"/>
      <c r="G10" s="17"/>
    </row>
    <row r="11" spans="1:7" ht="15" x14ac:dyDescent="0.25">
      <c r="A11" s="233" t="s">
        <v>105</v>
      </c>
      <c r="B11" s="272">
        <f>-253159</f>
        <v>-253159</v>
      </c>
      <c r="C11" s="244">
        <f>-253159</f>
        <v>-253159</v>
      </c>
      <c r="D11" s="244">
        <f>-132134</f>
        <v>-132134</v>
      </c>
      <c r="E11" s="319">
        <f>(D11/C11)*100</f>
        <v>52.194075659960738</v>
      </c>
      <c r="F11" s="31"/>
      <c r="G11" s="17"/>
    </row>
    <row r="12" spans="1:7" ht="16.5" thickBot="1" x14ac:dyDescent="0.3">
      <c r="A12" s="249" t="s">
        <v>101</v>
      </c>
      <c r="B12" s="250">
        <f>SUM(B9:B11)</f>
        <v>66935</v>
      </c>
      <c r="C12" s="250">
        <f>SUM(C9:C11)</f>
        <v>303975</v>
      </c>
      <c r="D12" s="250">
        <f>SUM(D9:D11)</f>
        <v>352784</v>
      </c>
      <c r="E12" s="251">
        <f>(D12/C12)*100</f>
        <v>116.05691257504729</v>
      </c>
      <c r="F12" s="17"/>
      <c r="G12" s="17"/>
    </row>
    <row r="13" spans="1:7" ht="13.5" thickTop="1" x14ac:dyDescent="0.2">
      <c r="A13" s="234"/>
      <c r="B13" s="234"/>
      <c r="C13" s="235"/>
      <c r="D13" s="235"/>
      <c r="E13" s="234"/>
      <c r="F13" s="17"/>
      <c r="G13" s="17"/>
    </row>
    <row r="14" spans="1:7" x14ac:dyDescent="0.2">
      <c r="A14" s="234"/>
      <c r="B14" s="234"/>
      <c r="C14" s="235"/>
      <c r="D14" s="235"/>
      <c r="E14" s="234"/>
      <c r="F14" s="17"/>
      <c r="G14" s="17"/>
    </row>
    <row r="15" spans="1:7" x14ac:dyDescent="0.2">
      <c r="A15" s="234"/>
      <c r="B15" s="234"/>
      <c r="C15" s="235"/>
      <c r="D15" s="235"/>
      <c r="E15" s="234"/>
      <c r="F15" s="17"/>
      <c r="G15" s="17"/>
    </row>
    <row r="16" spans="1:7" x14ac:dyDescent="0.2">
      <c r="A16" s="234"/>
      <c r="B16" s="234"/>
      <c r="C16" s="235"/>
      <c r="D16" s="235"/>
      <c r="E16" s="234"/>
      <c r="F16" s="17"/>
      <c r="G16" s="17"/>
    </row>
    <row r="17" spans="1:7" x14ac:dyDescent="0.2">
      <c r="A17" s="234"/>
      <c r="B17" s="234"/>
      <c r="C17" s="235"/>
      <c r="D17" s="235"/>
      <c r="E17" s="234"/>
      <c r="F17" s="17"/>
      <c r="G17" s="17"/>
    </row>
    <row r="18" spans="1:7" x14ac:dyDescent="0.2">
      <c r="A18" s="234"/>
      <c r="B18" s="234"/>
      <c r="C18" s="235"/>
      <c r="D18" s="235"/>
      <c r="E18" s="234"/>
      <c r="F18" s="17"/>
      <c r="G18" s="17"/>
    </row>
    <row r="19" spans="1:7" ht="25.5" customHeight="1" x14ac:dyDescent="0.2">
      <c r="A19" s="234"/>
      <c r="B19" s="234"/>
      <c r="C19" s="235"/>
      <c r="D19" s="235"/>
      <c r="E19" s="234"/>
      <c r="F19" s="17"/>
      <c r="G19" s="17"/>
    </row>
    <row r="20" spans="1:7" x14ac:dyDescent="0.2">
      <c r="A20" s="234"/>
      <c r="B20" s="234"/>
      <c r="C20" s="235"/>
      <c r="D20" s="235"/>
      <c r="E20" s="234"/>
    </row>
    <row r="26" spans="1:7" x14ac:dyDescent="0.2">
      <c r="C26" s="2"/>
      <c r="D26" s="2"/>
    </row>
  </sheetData>
  <mergeCells count="1">
    <mergeCell ref="A3:E4"/>
  </mergeCells>
  <pageMargins left="0.98425196850393704" right="0" top="0.98425196850393704" bottom="0.98425196850393704" header="0.51181102362204722" footer="0.51181102362204722"/>
  <pageSetup paperSize="9" scale="80" firstPageNumber="6" orientation="portrait" cellComments="asDisplayed" useFirstPageNumber="1" r:id="rId1"/>
  <headerFooter alignWithMargins="0">
    <oddFooter xml:space="preserve">&amp;L&amp;"Arial CE,Kurzíva"Zastupitelstvo Olomouckého kraje 18. 9. 2017
5.2. - Rozpočet Olomouckého kraje 2017 - plnění rozpočtu k 30. 6. 2017
Příloha č. 1 - Plnění rozpočtu Olomouckého kraje k 30. 6. 2017&amp;R&amp;"Arial CE,Kurzíva"Strana &amp;P (Celkem 7)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E29" sqref="E29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5" t="s">
        <v>122</v>
      </c>
      <c r="B1" s="96"/>
      <c r="C1" s="96"/>
      <c r="D1" s="96"/>
      <c r="E1" s="97"/>
      <c r="F1" s="97"/>
      <c r="G1" s="97"/>
      <c r="H1" s="97"/>
    </row>
    <row r="2" spans="1:21" s="98" customFormat="1" ht="15.75" x14ac:dyDescent="0.25">
      <c r="A2" s="99"/>
      <c r="B2" s="96"/>
      <c r="C2" s="96"/>
      <c r="D2" s="96"/>
      <c r="E2" s="97"/>
      <c r="F2" s="97"/>
      <c r="G2" s="97"/>
      <c r="H2" s="97"/>
    </row>
    <row r="3" spans="1:21" s="98" customFormat="1" ht="14.25" customHeight="1" x14ac:dyDescent="0.25">
      <c r="A3" s="100"/>
      <c r="B3" s="96"/>
      <c r="C3" s="96"/>
      <c r="D3" s="96"/>
      <c r="E3" s="97"/>
      <c r="F3" s="97"/>
      <c r="G3" s="97"/>
      <c r="H3" s="6"/>
    </row>
    <row r="4" spans="1:21" s="98" customFormat="1" ht="14.25" customHeight="1" thickBot="1" x14ac:dyDescent="0.3">
      <c r="A4" s="100"/>
      <c r="B4" s="96"/>
      <c r="C4" s="96"/>
      <c r="D4" s="96"/>
      <c r="E4" s="97"/>
      <c r="F4" s="97"/>
      <c r="G4" s="97"/>
      <c r="H4" s="173" t="s">
        <v>80</v>
      </c>
    </row>
    <row r="5" spans="1:21" s="98" customFormat="1" ht="14.25" customHeight="1" thickTop="1" thickBot="1" x14ac:dyDescent="0.25">
      <c r="A5" s="170"/>
      <c r="B5" s="171"/>
      <c r="C5" s="171"/>
      <c r="D5" s="172"/>
      <c r="E5" s="4" t="s">
        <v>2</v>
      </c>
      <c r="F5" s="4" t="s">
        <v>3</v>
      </c>
      <c r="G5" s="4" t="s">
        <v>4</v>
      </c>
      <c r="H5" s="8" t="s">
        <v>5</v>
      </c>
    </row>
    <row r="6" spans="1:21" s="98" customFormat="1" ht="14.25" customHeight="1" thickTop="1" thickBot="1" x14ac:dyDescent="0.25">
      <c r="A6" s="357">
        <v>1</v>
      </c>
      <c r="B6" s="358"/>
      <c r="C6" s="358"/>
      <c r="D6" s="359"/>
      <c r="E6" s="159">
        <v>2</v>
      </c>
      <c r="F6" s="159">
        <v>3</v>
      </c>
      <c r="G6" s="159">
        <v>4</v>
      </c>
      <c r="H6" s="160" t="s">
        <v>6</v>
      </c>
    </row>
    <row r="7" spans="1:21" s="101" customFormat="1" ht="19.5" thickTop="1" x14ac:dyDescent="0.4">
      <c r="A7" s="110" t="s">
        <v>44</v>
      </c>
      <c r="B7" s="120"/>
      <c r="C7" s="120"/>
      <c r="D7" s="148"/>
      <c r="E7" s="152">
        <f>Příjmy!B15</f>
        <v>4554855</v>
      </c>
      <c r="F7" s="152">
        <f>Příjmy!C15</f>
        <v>11509372</v>
      </c>
      <c r="G7" s="152">
        <f>Příjmy!D15</f>
        <v>7344309</v>
      </c>
      <c r="H7" s="121">
        <f>(G7/F7)*100</f>
        <v>63.811552880556818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</row>
    <row r="8" spans="1:21" s="101" customFormat="1" ht="18.75" x14ac:dyDescent="0.4">
      <c r="A8" s="113" t="s">
        <v>45</v>
      </c>
      <c r="B8" s="126"/>
      <c r="C8" s="126"/>
      <c r="D8" s="150"/>
      <c r="E8" s="154">
        <f>Výdaje!C138</f>
        <v>4621790</v>
      </c>
      <c r="F8" s="154">
        <f>Výdaje!D138</f>
        <v>11787347</v>
      </c>
      <c r="G8" s="154">
        <f>Výdaje!E138</f>
        <v>5939023</v>
      </c>
      <c r="H8" s="127">
        <f>(G8/F8)*100</f>
        <v>50.384730338387428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</row>
    <row r="9" spans="1:21" s="101" customFormat="1" ht="18.75" x14ac:dyDescent="0.4">
      <c r="A9" s="113" t="s">
        <v>100</v>
      </c>
      <c r="B9" s="126"/>
      <c r="C9" s="126"/>
      <c r="D9" s="150"/>
      <c r="E9" s="154">
        <f>Financování!B12</f>
        <v>66935</v>
      </c>
      <c r="F9" s="154">
        <f>Financování!C12</f>
        <v>303975</v>
      </c>
      <c r="G9" s="154">
        <f>Financování!D12</f>
        <v>352784</v>
      </c>
      <c r="H9" s="127">
        <f>(G9/F9)*100</f>
        <v>116.05691257504729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</row>
    <row r="10" spans="1:21" s="101" customFormat="1" ht="21.75" customHeight="1" thickBot="1" x14ac:dyDescent="0.3">
      <c r="A10" s="102" t="s">
        <v>113</v>
      </c>
      <c r="B10" s="103"/>
      <c r="C10" s="103"/>
      <c r="D10" s="103"/>
      <c r="E10" s="104"/>
      <c r="F10" s="105"/>
      <c r="G10" s="161">
        <f>G7-G8</f>
        <v>1405286</v>
      </c>
      <c r="H10" s="106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</row>
    <row r="11" spans="1:21" ht="13.5" thickTop="1" x14ac:dyDescent="0.2"/>
  </sheetData>
  <mergeCells count="1">
    <mergeCell ref="A6:D6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Footer xml:space="preserve">&amp;L&amp;"Arial CE,Kurzíva"Zastupitelstvo Olomouckého kraje 18. 9. 2017
5.2. - Rozpočet Olomouckého kraje 2017 - plnění rozpočtu k 30. 6. 2017
Příloha č.1 - Plnění rozpočtu Olomouckého kraje k 30. 6. 2017&amp;R&amp;"Arial CE,Kurzíva"Strana &amp;P (Celkem 7)
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6" customWidth="1"/>
    <col min="2" max="2" width="5.140625" style="117" customWidth="1"/>
    <col min="3" max="3" width="14.85546875" style="24" customWidth="1"/>
    <col min="4" max="5" width="16" style="24" customWidth="1"/>
    <col min="6" max="6" width="8.42578125" style="24" customWidth="1"/>
    <col min="7" max="8" width="16.28515625" style="24" customWidth="1"/>
    <col min="9" max="9" width="16.7109375" style="24" customWidth="1"/>
    <col min="10" max="10" width="18.140625" style="19" customWidth="1"/>
    <col min="11" max="11" width="21" style="25" customWidth="1"/>
    <col min="12" max="12" width="2.7109375" style="21" customWidth="1"/>
    <col min="13" max="13" width="16.5703125" style="21" customWidth="1"/>
    <col min="14" max="14" width="17.5703125" style="20" customWidth="1"/>
    <col min="15" max="16" width="9.140625" style="21"/>
    <col min="17" max="17" width="11.140625" style="21" bestFit="1" customWidth="1"/>
    <col min="18" max="16384" width="9.140625" style="21"/>
  </cols>
  <sheetData>
    <row r="1" spans="1:14" ht="23.25" x14ac:dyDescent="0.35">
      <c r="A1" s="338" t="s">
        <v>81</v>
      </c>
      <c r="B1" s="360"/>
      <c r="C1" s="360"/>
      <c r="D1" s="360"/>
      <c r="E1" s="360"/>
      <c r="F1" s="360"/>
      <c r="G1" s="185"/>
      <c r="H1" s="185"/>
      <c r="I1" s="185"/>
      <c r="K1" s="20"/>
    </row>
    <row r="2" spans="1:14" ht="15" thickBot="1" x14ac:dyDescent="0.25">
      <c r="F2" s="27" t="s">
        <v>0</v>
      </c>
      <c r="G2" s="27"/>
      <c r="H2" s="27"/>
      <c r="I2" s="27"/>
    </row>
    <row r="3" spans="1:14" s="29" customFormat="1" thickTop="1" thickBot="1" x14ac:dyDescent="0.25">
      <c r="A3" s="166" t="s">
        <v>15</v>
      </c>
      <c r="B3" s="167" t="s">
        <v>16</v>
      </c>
      <c r="C3" s="168" t="s">
        <v>17</v>
      </c>
      <c r="D3" s="168" t="s">
        <v>18</v>
      </c>
      <c r="E3" s="168" t="s">
        <v>4</v>
      </c>
      <c r="F3" s="169" t="s">
        <v>5</v>
      </c>
      <c r="G3" s="28"/>
      <c r="H3" s="28"/>
      <c r="I3" s="28"/>
      <c r="J3" s="77"/>
      <c r="K3" s="70"/>
      <c r="N3" s="30"/>
    </row>
    <row r="4" spans="1:14" s="39" customFormat="1" ht="15.75" thickTop="1" x14ac:dyDescent="0.25">
      <c r="A4" s="221" t="s">
        <v>24</v>
      </c>
      <c r="B4" s="118">
        <v>3</v>
      </c>
      <c r="C4" s="91">
        <f>C5+C6+C7+C8+C9</f>
        <v>299231</v>
      </c>
      <c r="D4" s="91">
        <f>D5+D6+D7+D8+D9</f>
        <v>303137</v>
      </c>
      <c r="E4" s="91">
        <f>E5+E6+E7+E8+E9</f>
        <v>187892</v>
      </c>
      <c r="F4" s="222">
        <f t="shared" ref="F4:F9" si="0">(E4/D4)*100</f>
        <v>61.982535949092323</v>
      </c>
      <c r="G4" s="31"/>
      <c r="H4" s="31"/>
      <c r="I4" s="31"/>
      <c r="J4" s="31"/>
      <c r="K4" s="71"/>
      <c r="N4" s="40"/>
    </row>
    <row r="5" spans="1:14" s="39" customFormat="1" x14ac:dyDescent="0.2">
      <c r="A5" s="223" t="s">
        <v>20</v>
      </c>
      <c r="B5" s="41"/>
      <c r="C5" s="34">
        <v>291081</v>
      </c>
      <c r="D5" s="34">
        <v>293591</v>
      </c>
      <c r="E5" s="34">
        <v>183624</v>
      </c>
      <c r="F5" s="224">
        <f t="shared" si="0"/>
        <v>62.544151557779358</v>
      </c>
      <c r="G5" s="35"/>
      <c r="H5" s="35"/>
      <c r="I5" s="35"/>
      <c r="J5" s="35"/>
      <c r="K5" s="59"/>
      <c r="N5" s="40"/>
    </row>
    <row r="6" spans="1:14" s="39" customFormat="1" x14ac:dyDescent="0.2">
      <c r="A6" s="223" t="s">
        <v>21</v>
      </c>
      <c r="B6" s="41"/>
      <c r="C6" s="34">
        <v>2200</v>
      </c>
      <c r="D6" s="34">
        <v>2480</v>
      </c>
      <c r="E6" s="34">
        <v>123</v>
      </c>
      <c r="F6" s="224">
        <f t="shared" si="0"/>
        <v>4.959677419354839</v>
      </c>
      <c r="G6" s="35"/>
      <c r="H6" s="35"/>
      <c r="I6" s="35"/>
      <c r="J6" s="35"/>
      <c r="K6" s="59"/>
      <c r="N6" s="40"/>
    </row>
    <row r="7" spans="1:14" s="36" customFormat="1" x14ac:dyDescent="0.2">
      <c r="A7" s="225" t="s">
        <v>22</v>
      </c>
      <c r="B7" s="33"/>
      <c r="C7" s="34">
        <v>0</v>
      </c>
      <c r="D7" s="34">
        <v>1116</v>
      </c>
      <c r="E7" s="34">
        <v>310</v>
      </c>
      <c r="F7" s="224">
        <f t="shared" si="0"/>
        <v>27.777777777777779</v>
      </c>
      <c r="G7" s="35"/>
      <c r="H7" s="93">
        <f>D7+D8</f>
        <v>1116</v>
      </c>
      <c r="I7" s="93">
        <f>E7+E8</f>
        <v>310</v>
      </c>
      <c r="J7" s="93"/>
      <c r="K7" s="59"/>
      <c r="N7" s="37"/>
    </row>
    <row r="8" spans="1:14" s="36" customFormat="1" x14ac:dyDescent="0.2">
      <c r="A8" s="225" t="s">
        <v>23</v>
      </c>
      <c r="B8" s="33"/>
      <c r="C8" s="34">
        <v>0</v>
      </c>
      <c r="D8" s="34">
        <v>0</v>
      </c>
      <c r="E8" s="34">
        <v>0</v>
      </c>
      <c r="F8" s="224">
        <v>0</v>
      </c>
      <c r="G8" s="35"/>
      <c r="H8" s="35"/>
      <c r="I8" s="35"/>
      <c r="J8" s="35"/>
      <c r="K8" s="59"/>
      <c r="N8" s="37"/>
    </row>
    <row r="9" spans="1:14" s="36" customFormat="1" ht="15" thickBot="1" x14ac:dyDescent="0.25">
      <c r="A9" s="226" t="s">
        <v>49</v>
      </c>
      <c r="B9" s="227"/>
      <c r="C9" s="228">
        <v>5950</v>
      </c>
      <c r="D9" s="228">
        <v>5950</v>
      </c>
      <c r="E9" s="228">
        <v>3835</v>
      </c>
      <c r="F9" s="229">
        <f t="shared" si="0"/>
        <v>64.453781512605048</v>
      </c>
      <c r="G9" s="35"/>
      <c r="H9" s="35"/>
      <c r="I9" s="35"/>
      <c r="J9" s="35"/>
      <c r="K9" s="59"/>
      <c r="N9" s="37"/>
    </row>
    <row r="10" spans="1:14" s="36" customFormat="1" ht="12.75" customHeight="1" x14ac:dyDescent="0.2">
      <c r="A10" s="43"/>
      <c r="B10" s="44"/>
      <c r="E10" s="175" t="e">
        <f>SUM(#REF!,#REF!,#REF!,#REF!,#REF!,#REF!,E4,#REF!,#REF!)</f>
        <v>#REF!</v>
      </c>
      <c r="F10" s="46"/>
      <c r="G10" s="46"/>
      <c r="H10" s="46"/>
      <c r="I10" s="46"/>
      <c r="J10" s="74"/>
      <c r="K10" s="50"/>
      <c r="N10" s="37"/>
    </row>
    <row r="11" spans="1:14" s="36" customFormat="1" ht="12.75" customHeight="1" x14ac:dyDescent="0.2">
      <c r="A11" s="43"/>
      <c r="B11" s="44"/>
      <c r="C11" s="51"/>
      <c r="D11" s="47"/>
      <c r="E11" s="175" t="e">
        <f>SUM(#REF!,#REF!,#REF!,#REF!,#REF!,#REF!,C4,#REF!,#REF!)</f>
        <v>#REF!</v>
      </c>
      <c r="F11" s="47"/>
      <c r="G11" s="46"/>
      <c r="H11" s="46"/>
      <c r="I11" s="46"/>
      <c r="J11" s="74"/>
      <c r="K11" s="50"/>
      <c r="N11" s="37"/>
    </row>
    <row r="12" spans="1:14" s="36" customFormat="1" ht="12.75" customHeight="1" x14ac:dyDescent="0.2">
      <c r="A12" s="43"/>
      <c r="B12" s="44"/>
      <c r="C12" s="51"/>
      <c r="D12" s="47"/>
      <c r="E12" s="47"/>
      <c r="F12" s="46"/>
      <c r="G12" s="46"/>
      <c r="H12" s="46"/>
      <c r="I12" s="46"/>
      <c r="J12" s="74"/>
      <c r="K12" s="50"/>
      <c r="N12" s="37"/>
    </row>
    <row r="13" spans="1:14" s="36" customFormat="1" ht="12.75" customHeight="1" x14ac:dyDescent="0.2">
      <c r="A13" s="43"/>
      <c r="B13" s="44"/>
      <c r="C13" s="49"/>
      <c r="D13" s="47"/>
      <c r="E13" s="47"/>
      <c r="F13" s="46"/>
      <c r="G13" s="46"/>
      <c r="H13" s="46"/>
      <c r="I13" s="46"/>
      <c r="J13" s="74"/>
      <c r="K13" s="50"/>
      <c r="N13" s="37"/>
    </row>
    <row r="14" spans="1:14" s="57" customFormat="1" ht="12.75" customHeight="1" x14ac:dyDescent="0.2">
      <c r="A14" s="43"/>
      <c r="B14" s="44"/>
      <c r="C14" s="49"/>
      <c r="D14" s="47"/>
      <c r="E14" s="47"/>
      <c r="F14" s="46"/>
      <c r="G14" s="46"/>
      <c r="H14" s="46"/>
      <c r="I14" s="46"/>
      <c r="J14" s="74"/>
      <c r="K14" s="50"/>
      <c r="N14" s="58"/>
    </row>
    <row r="15" spans="1:14" s="57" customFormat="1" ht="12.75" customHeight="1" x14ac:dyDescent="0.2">
      <c r="A15" s="43"/>
      <c r="B15" s="44"/>
      <c r="C15" s="49"/>
      <c r="D15" s="135"/>
      <c r="E15" s="135"/>
      <c r="F15" s="46"/>
      <c r="G15" s="46"/>
      <c r="H15" s="46"/>
      <c r="I15" s="46"/>
      <c r="J15" s="74"/>
      <c r="K15" s="50"/>
      <c r="N15" s="58"/>
    </row>
    <row r="16" spans="1:14" s="57" customFormat="1" ht="12.75" customHeight="1" x14ac:dyDescent="0.2">
      <c r="A16" s="43"/>
      <c r="B16" s="44"/>
      <c r="C16" s="49"/>
      <c r="D16" s="135"/>
      <c r="E16" s="135"/>
      <c r="F16" s="46"/>
      <c r="G16" s="46"/>
      <c r="H16" s="46"/>
      <c r="I16" s="46"/>
      <c r="J16" s="74"/>
      <c r="K16" s="50"/>
      <c r="N16" s="58"/>
    </row>
    <row r="17" spans="1:14" s="82" customFormat="1" ht="24" customHeight="1" x14ac:dyDescent="0.25">
      <c r="A17" s="203"/>
      <c r="B17" s="203"/>
      <c r="C17" s="204"/>
      <c r="D17" s="205"/>
      <c r="E17" s="204"/>
      <c r="F17" s="206"/>
      <c r="G17" s="31"/>
      <c r="H17" s="31"/>
      <c r="I17" s="31"/>
      <c r="J17" s="78"/>
      <c r="K17" s="75"/>
      <c r="L17" s="47"/>
      <c r="N17" s="83"/>
    </row>
    <row r="18" spans="1:14" s="82" customFormat="1" ht="18" x14ac:dyDescent="0.25">
      <c r="A18" s="207"/>
      <c r="B18" s="208"/>
      <c r="C18" s="209"/>
      <c r="D18" s="209"/>
      <c r="E18" s="209"/>
      <c r="F18" s="206"/>
      <c r="G18" s="31"/>
      <c r="H18" s="31"/>
      <c r="I18" s="31"/>
      <c r="J18" s="79"/>
      <c r="K18" s="76"/>
      <c r="L18" s="45"/>
      <c r="N18" s="83"/>
    </row>
    <row r="19" spans="1:14" s="82" customFormat="1" ht="15" hidden="1" thickTop="1" x14ac:dyDescent="0.2">
      <c r="A19" s="186"/>
      <c r="B19" s="44"/>
      <c r="C19" s="187"/>
      <c r="D19" s="187"/>
      <c r="E19" s="187"/>
      <c r="F19" s="188"/>
      <c r="G19" s="188"/>
      <c r="H19" s="188"/>
      <c r="I19" s="188"/>
      <c r="J19" s="74"/>
      <c r="K19" s="72"/>
      <c r="L19" s="189"/>
      <c r="N19" s="83"/>
    </row>
    <row r="20" spans="1:14" s="82" customFormat="1" ht="15" hidden="1" thickTop="1" x14ac:dyDescent="0.2">
      <c r="A20" s="186"/>
      <c r="B20" s="44"/>
      <c r="C20" s="187"/>
      <c r="D20" s="187"/>
      <c r="E20" s="187"/>
      <c r="F20" s="188"/>
      <c r="G20" s="188"/>
      <c r="H20" s="188"/>
      <c r="I20" s="188"/>
      <c r="J20" s="74"/>
      <c r="K20" s="72"/>
      <c r="L20" s="189"/>
      <c r="N20" s="83"/>
    </row>
    <row r="21" spans="1:14" s="82" customFormat="1" ht="15" hidden="1" thickTop="1" x14ac:dyDescent="0.2">
      <c r="A21" s="186"/>
      <c r="B21" s="44"/>
      <c r="C21" s="187"/>
      <c r="D21" s="187"/>
      <c r="E21" s="187"/>
      <c r="F21" s="188"/>
      <c r="G21" s="188"/>
      <c r="H21" s="188"/>
      <c r="I21" s="188"/>
      <c r="J21" s="74"/>
      <c r="K21" s="72"/>
      <c r="L21" s="189"/>
      <c r="N21" s="83"/>
    </row>
    <row r="22" spans="1:14" s="82" customFormat="1" ht="15.75" hidden="1" thickTop="1" x14ac:dyDescent="0.25">
      <c r="A22" s="186"/>
      <c r="B22" s="44"/>
      <c r="C22" s="190"/>
      <c r="D22" s="190"/>
      <c r="E22" s="190"/>
      <c r="F22" s="191"/>
      <c r="G22" s="191"/>
      <c r="H22" s="191"/>
      <c r="I22" s="191"/>
      <c r="J22" s="74"/>
      <c r="K22" s="71"/>
      <c r="L22" s="189"/>
      <c r="N22" s="83"/>
    </row>
    <row r="23" spans="1:14" s="82" customFormat="1" ht="15" hidden="1" thickTop="1" x14ac:dyDescent="0.2">
      <c r="A23" s="186"/>
      <c r="B23" s="44"/>
      <c r="C23" s="187"/>
      <c r="D23" s="187"/>
      <c r="E23" s="187"/>
      <c r="F23" s="188"/>
      <c r="G23" s="188"/>
      <c r="H23" s="188"/>
      <c r="I23" s="188"/>
      <c r="J23" s="74"/>
      <c r="K23" s="72"/>
      <c r="L23" s="189"/>
      <c r="N23" s="83"/>
    </row>
    <row r="24" spans="1:14" s="82" customFormat="1" ht="15" hidden="1" thickTop="1" x14ac:dyDescent="0.2">
      <c r="A24" s="186"/>
      <c r="B24" s="44"/>
      <c r="C24" s="187"/>
      <c r="D24" s="187"/>
      <c r="E24" s="187"/>
      <c r="F24" s="188"/>
      <c r="G24" s="188"/>
      <c r="H24" s="188"/>
      <c r="I24" s="188"/>
      <c r="J24" s="74"/>
      <c r="K24" s="72"/>
      <c r="L24" s="189"/>
      <c r="N24" s="83"/>
    </row>
    <row r="25" spans="1:14" s="82" customFormat="1" ht="15.75" hidden="1" thickTop="1" x14ac:dyDescent="0.25">
      <c r="A25" s="186"/>
      <c r="B25" s="44"/>
      <c r="C25" s="192"/>
      <c r="D25" s="192"/>
      <c r="E25" s="192"/>
      <c r="F25" s="187"/>
      <c r="G25" s="187"/>
      <c r="H25" s="187"/>
      <c r="I25" s="187"/>
      <c r="J25" s="74"/>
      <c r="K25" s="193"/>
      <c r="L25" s="189"/>
      <c r="N25" s="83"/>
    </row>
    <row r="26" spans="1:14" s="82" customFormat="1" ht="15" hidden="1" thickTop="1" x14ac:dyDescent="0.2">
      <c r="A26" s="186"/>
      <c r="B26" s="44"/>
      <c r="C26" s="194"/>
      <c r="D26" s="194"/>
      <c r="E26" s="194"/>
      <c r="F26" s="187"/>
      <c r="G26" s="187"/>
      <c r="H26" s="187"/>
      <c r="I26" s="187"/>
      <c r="J26" s="74"/>
      <c r="K26" s="195"/>
      <c r="L26" s="189"/>
      <c r="N26" s="83"/>
    </row>
    <row r="27" spans="1:14" s="82" customFormat="1" ht="18.75" hidden="1" thickTop="1" x14ac:dyDescent="0.25">
      <c r="A27" s="62"/>
      <c r="B27" s="63"/>
      <c r="C27" s="64"/>
      <c r="D27" s="64"/>
      <c r="E27" s="64"/>
      <c r="F27" s="65"/>
      <c r="G27" s="65"/>
      <c r="H27" s="65"/>
      <c r="I27" s="65"/>
      <c r="J27" s="74"/>
      <c r="K27" s="66"/>
      <c r="L27" s="189"/>
      <c r="N27" s="83"/>
    </row>
    <row r="28" spans="1:14" s="82" customFormat="1" ht="18" x14ac:dyDescent="0.25">
      <c r="A28" s="62"/>
      <c r="B28" s="63"/>
      <c r="C28" s="64"/>
      <c r="D28" s="64"/>
      <c r="E28" s="64"/>
      <c r="F28" s="67"/>
      <c r="G28" s="67"/>
      <c r="H28" s="67"/>
      <c r="I28" s="67"/>
      <c r="J28" s="74"/>
      <c r="K28" s="66"/>
      <c r="L28" s="189"/>
      <c r="N28" s="83"/>
    </row>
    <row r="29" spans="1:14" s="82" customFormat="1" ht="12.75" x14ac:dyDescent="0.2">
      <c r="A29" s="361"/>
      <c r="B29" s="362"/>
      <c r="C29" s="362"/>
      <c r="D29" s="362"/>
      <c r="E29" s="362"/>
      <c r="F29" s="362"/>
      <c r="G29" s="68"/>
      <c r="H29" s="68"/>
      <c r="I29" s="68"/>
      <c r="J29" s="74"/>
      <c r="K29" s="69"/>
      <c r="L29" s="189"/>
      <c r="N29" s="83"/>
    </row>
    <row r="30" spans="1:14" s="82" customFormat="1" ht="12.75" x14ac:dyDescent="0.2">
      <c r="A30" s="362"/>
      <c r="B30" s="362"/>
      <c r="C30" s="362"/>
      <c r="D30" s="362"/>
      <c r="E30" s="362"/>
      <c r="F30" s="362"/>
      <c r="G30" s="68"/>
      <c r="H30" s="68"/>
      <c r="I30" s="68"/>
      <c r="J30" s="74"/>
      <c r="K30" s="69"/>
      <c r="L30" s="189"/>
      <c r="N30" s="83"/>
    </row>
    <row r="31" spans="1:14" s="82" customFormat="1" hidden="1" x14ac:dyDescent="0.2">
      <c r="A31" s="186"/>
      <c r="B31" s="44"/>
      <c r="C31" s="187"/>
      <c r="D31" s="187"/>
      <c r="E31" s="187"/>
      <c r="F31" s="187"/>
      <c r="G31" s="187"/>
      <c r="H31" s="187"/>
      <c r="I31" s="187"/>
      <c r="J31" s="74"/>
      <c r="K31" s="72"/>
      <c r="L31" s="47"/>
      <c r="N31" s="83"/>
    </row>
    <row r="32" spans="1:14" s="82" customFormat="1" hidden="1" x14ac:dyDescent="0.2">
      <c r="A32" s="53"/>
      <c r="B32" s="44"/>
      <c r="C32" s="187"/>
      <c r="D32" s="187"/>
      <c r="E32" s="187"/>
      <c r="F32" s="187"/>
      <c r="G32" s="187"/>
      <c r="H32" s="187"/>
      <c r="I32" s="187"/>
      <c r="J32" s="74"/>
      <c r="K32" s="72"/>
      <c r="N32" s="83"/>
    </row>
    <row r="33" spans="1:14" s="82" customFormat="1" hidden="1" x14ac:dyDescent="0.2">
      <c r="A33" s="32"/>
      <c r="B33" s="44"/>
      <c r="C33" s="187"/>
      <c r="D33" s="187"/>
      <c r="E33" s="187"/>
      <c r="F33" s="187"/>
      <c r="G33" s="187"/>
      <c r="H33" s="187"/>
      <c r="I33" s="187"/>
      <c r="J33" s="74"/>
      <c r="K33" s="72"/>
      <c r="N33" s="83"/>
    </row>
    <row r="34" spans="1:14" s="82" customFormat="1" hidden="1" x14ac:dyDescent="0.2">
      <c r="A34" s="38"/>
      <c r="B34" s="44"/>
      <c r="C34" s="187"/>
      <c r="D34" s="187"/>
      <c r="E34" s="187"/>
      <c r="F34" s="187"/>
      <c r="G34" s="187"/>
      <c r="H34" s="187"/>
      <c r="I34" s="187"/>
      <c r="J34" s="74"/>
      <c r="K34" s="72"/>
      <c r="N34" s="83"/>
    </row>
    <row r="35" spans="1:14" s="82" customFormat="1" hidden="1" x14ac:dyDescent="0.2">
      <c r="A35" s="54"/>
      <c r="B35" s="44"/>
      <c r="C35" s="187"/>
      <c r="D35" s="187"/>
      <c r="E35" s="187"/>
      <c r="F35" s="187"/>
      <c r="G35" s="187"/>
      <c r="H35" s="187"/>
      <c r="I35" s="187"/>
      <c r="J35" s="74"/>
      <c r="K35" s="72"/>
      <c r="N35" s="83"/>
    </row>
    <row r="36" spans="1:14" s="82" customFormat="1" hidden="1" x14ac:dyDescent="0.2">
      <c r="A36" s="55"/>
      <c r="B36" s="44"/>
      <c r="C36" s="187"/>
      <c r="D36" s="187"/>
      <c r="E36" s="187"/>
      <c r="F36" s="187"/>
      <c r="G36" s="187"/>
      <c r="H36" s="187"/>
      <c r="I36" s="187"/>
      <c r="J36" s="74"/>
      <c r="K36" s="72"/>
      <c r="N36" s="83"/>
    </row>
    <row r="37" spans="1:14" s="82" customFormat="1" hidden="1" x14ac:dyDescent="0.2">
      <c r="A37" s="53"/>
      <c r="B37" s="44"/>
      <c r="C37" s="187"/>
      <c r="D37" s="187"/>
      <c r="E37" s="187"/>
      <c r="F37" s="187"/>
      <c r="G37" s="187"/>
      <c r="H37" s="187"/>
      <c r="I37" s="187"/>
      <c r="J37" s="74"/>
      <c r="K37" s="72"/>
      <c r="N37" s="83"/>
    </row>
    <row r="38" spans="1:14" s="82" customFormat="1" hidden="1" x14ac:dyDescent="0.2">
      <c r="A38" s="32"/>
      <c r="B38" s="44"/>
      <c r="C38" s="187"/>
      <c r="D38" s="187"/>
      <c r="E38" s="187"/>
      <c r="F38" s="187"/>
      <c r="G38" s="187"/>
      <c r="H38" s="187"/>
      <c r="I38" s="187"/>
      <c r="J38" s="74"/>
      <c r="K38" s="72"/>
      <c r="N38" s="83"/>
    </row>
    <row r="39" spans="1:14" s="82" customFormat="1" hidden="1" x14ac:dyDescent="0.2">
      <c r="A39" s="54"/>
      <c r="B39" s="44"/>
      <c r="C39" s="187"/>
      <c r="D39" s="187"/>
      <c r="E39" s="187"/>
      <c r="F39" s="187"/>
      <c r="G39" s="187"/>
      <c r="H39" s="187"/>
      <c r="I39" s="187"/>
      <c r="J39" s="74"/>
      <c r="K39" s="72"/>
      <c r="N39" s="83"/>
    </row>
    <row r="40" spans="1:14" s="82" customFormat="1" hidden="1" x14ac:dyDescent="0.2">
      <c r="A40" s="42"/>
      <c r="B40" s="44"/>
      <c r="C40" s="187"/>
      <c r="D40" s="187"/>
      <c r="E40" s="187"/>
      <c r="F40" s="187"/>
      <c r="G40" s="187"/>
      <c r="H40" s="187"/>
      <c r="I40" s="187"/>
      <c r="J40" s="74"/>
      <c r="K40" s="72"/>
      <c r="N40" s="83"/>
    </row>
    <row r="41" spans="1:14" s="82" customFormat="1" hidden="1" x14ac:dyDescent="0.2">
      <c r="A41" s="186"/>
      <c r="B41" s="44"/>
      <c r="C41" s="187"/>
      <c r="D41" s="187"/>
      <c r="E41" s="187"/>
      <c r="F41" s="187"/>
      <c r="G41" s="187"/>
      <c r="H41" s="187"/>
      <c r="I41" s="187"/>
      <c r="J41" s="74"/>
      <c r="K41" s="72"/>
      <c r="N41" s="83"/>
    </row>
    <row r="42" spans="1:14" s="82" customFormat="1" hidden="1" x14ac:dyDescent="0.2">
      <c r="A42" s="186"/>
      <c r="B42" s="44"/>
      <c r="C42" s="187"/>
      <c r="D42" s="187"/>
      <c r="E42" s="187"/>
      <c r="F42" s="187"/>
      <c r="G42" s="187"/>
      <c r="H42" s="187"/>
      <c r="I42" s="187"/>
      <c r="J42" s="74"/>
      <c r="K42" s="72"/>
      <c r="N42" s="83"/>
    </row>
    <row r="43" spans="1:14" s="82" customFormat="1" x14ac:dyDescent="0.2">
      <c r="A43" s="186"/>
      <c r="B43" s="44"/>
      <c r="C43" s="187"/>
      <c r="D43" s="187"/>
      <c r="E43" s="187"/>
      <c r="F43" s="187"/>
      <c r="G43" s="187"/>
      <c r="H43" s="187"/>
      <c r="I43" s="187"/>
      <c r="J43" s="74"/>
      <c r="K43" s="72"/>
      <c r="N43" s="83"/>
    </row>
    <row r="44" spans="1:14" s="82" customFormat="1" ht="15" x14ac:dyDescent="0.25">
      <c r="A44" s="210"/>
      <c r="B44" s="44"/>
      <c r="C44" s="187"/>
      <c r="D44" s="187"/>
      <c r="E44" s="187"/>
      <c r="F44" s="196"/>
      <c r="G44" s="187"/>
      <c r="H44" s="187"/>
      <c r="I44" s="187"/>
      <c r="J44" s="74"/>
      <c r="K44" s="72"/>
      <c r="N44" s="83"/>
    </row>
    <row r="45" spans="1:14" s="197" customFormat="1" ht="12.75" x14ac:dyDescent="0.2">
      <c r="A45" s="211"/>
      <c r="B45" s="212"/>
      <c r="C45" s="213"/>
      <c r="D45" s="213"/>
      <c r="E45" s="213"/>
      <c r="F45" s="214"/>
      <c r="G45" s="28"/>
      <c r="H45" s="28"/>
      <c r="I45" s="28"/>
      <c r="J45" s="184"/>
      <c r="K45" s="70"/>
      <c r="N45" s="198"/>
    </row>
    <row r="46" spans="1:14" s="197" customFormat="1" ht="12.75" x14ac:dyDescent="0.2">
      <c r="A46" s="215"/>
      <c r="B46" s="216"/>
      <c r="C46" s="216"/>
      <c r="D46" s="216"/>
      <c r="E46" s="216"/>
      <c r="F46" s="214"/>
      <c r="G46" s="28"/>
      <c r="H46" s="28"/>
      <c r="I46" s="28"/>
      <c r="J46" s="77"/>
      <c r="K46" s="70"/>
      <c r="N46" s="198"/>
    </row>
    <row r="47" spans="1:14" s="82" customFormat="1" x14ac:dyDescent="0.2">
      <c r="A47" s="186"/>
      <c r="B47" s="44"/>
      <c r="C47" s="187"/>
      <c r="D47" s="93"/>
      <c r="E47" s="93"/>
      <c r="F47" s="217"/>
      <c r="H47" s="189"/>
      <c r="I47" s="189"/>
      <c r="J47" s="189"/>
      <c r="K47" s="72"/>
      <c r="N47" s="83"/>
    </row>
    <row r="48" spans="1:14" s="82" customFormat="1" x14ac:dyDescent="0.2">
      <c r="A48" s="363"/>
      <c r="B48" s="44"/>
      <c r="C48" s="93"/>
      <c r="D48" s="176"/>
      <c r="E48" s="93"/>
      <c r="F48" s="217"/>
      <c r="H48" s="199"/>
      <c r="I48" s="199"/>
      <c r="J48" s="199"/>
      <c r="K48" s="72"/>
      <c r="N48" s="83"/>
    </row>
    <row r="49" spans="1:14" s="82" customFormat="1" x14ac:dyDescent="0.2">
      <c r="A49" s="363"/>
      <c r="B49" s="44"/>
      <c r="C49" s="93"/>
      <c r="D49" s="93"/>
      <c r="E49" s="93"/>
      <c r="F49" s="217"/>
      <c r="H49" s="200"/>
      <c r="I49" s="187"/>
      <c r="J49" s="45"/>
      <c r="K49" s="59"/>
      <c r="N49" s="83"/>
    </row>
    <row r="50" spans="1:14" s="82" customFormat="1" x14ac:dyDescent="0.2">
      <c r="A50" s="218"/>
      <c r="B50" s="44"/>
      <c r="C50" s="93"/>
      <c r="D50" s="176"/>
      <c r="E50" s="93"/>
      <c r="F50" s="217"/>
      <c r="I50" s="201"/>
      <c r="J50" s="201"/>
      <c r="K50" s="72"/>
      <c r="N50" s="83"/>
    </row>
    <row r="51" spans="1:14" s="82" customFormat="1" x14ac:dyDescent="0.2">
      <c r="A51" s="219"/>
      <c r="B51" s="44"/>
      <c r="C51" s="93"/>
      <c r="D51" s="176"/>
      <c r="E51" s="93"/>
      <c r="F51" s="217"/>
      <c r="I51" s="187"/>
      <c r="J51" s="202"/>
      <c r="K51" s="72"/>
      <c r="N51" s="83"/>
    </row>
    <row r="52" spans="1:14" s="82" customFormat="1" x14ac:dyDescent="0.2">
      <c r="A52" s="220"/>
      <c r="B52" s="44"/>
      <c r="C52" s="93"/>
      <c r="D52" s="176"/>
      <c r="E52" s="93"/>
      <c r="F52" s="217"/>
      <c r="I52" s="187"/>
      <c r="J52" s="202"/>
      <c r="K52" s="72"/>
      <c r="N52" s="83"/>
    </row>
    <row r="53" spans="1:14" s="82" customFormat="1" ht="15" x14ac:dyDescent="0.25">
      <c r="A53" s="210"/>
      <c r="B53" s="44"/>
      <c r="C53" s="190"/>
      <c r="D53" s="190"/>
      <c r="E53" s="190"/>
      <c r="F53" s="206"/>
      <c r="H53" s="189"/>
      <c r="I53" s="187"/>
      <c r="J53" s="202"/>
      <c r="K53" s="72"/>
      <c r="N53" s="83"/>
    </row>
    <row r="54" spans="1:14" s="82" customFormat="1" x14ac:dyDescent="0.2">
      <c r="A54" s="186"/>
      <c r="B54" s="44"/>
      <c r="C54" s="187"/>
      <c r="D54" s="176"/>
      <c r="E54" s="176"/>
      <c r="F54" s="187"/>
      <c r="G54" s="187"/>
      <c r="H54" s="187"/>
      <c r="I54" s="187"/>
      <c r="J54" s="202"/>
      <c r="K54" s="72"/>
      <c r="N54" s="83"/>
    </row>
    <row r="55" spans="1:14" s="82" customFormat="1" x14ac:dyDescent="0.2">
      <c r="A55" s="186"/>
      <c r="B55" s="44"/>
      <c r="C55" s="187"/>
      <c r="D55" s="187"/>
      <c r="E55" s="187"/>
      <c r="F55" s="187"/>
      <c r="G55" s="187"/>
      <c r="H55" s="187"/>
      <c r="I55" s="187"/>
      <c r="J55" s="202"/>
      <c r="K55" s="72"/>
      <c r="N55" s="83"/>
    </row>
    <row r="56" spans="1:14" s="82" customFormat="1" x14ac:dyDescent="0.2">
      <c r="A56" s="186"/>
      <c r="B56" s="44"/>
      <c r="C56" s="187"/>
      <c r="D56" s="187"/>
      <c r="E56" s="187"/>
      <c r="F56" s="187"/>
      <c r="G56" s="187"/>
      <c r="H56" s="187"/>
      <c r="I56" s="187"/>
      <c r="J56" s="202"/>
      <c r="K56" s="72"/>
      <c r="N56" s="83"/>
    </row>
    <row r="57" spans="1:14" s="82" customFormat="1" x14ac:dyDescent="0.2">
      <c r="A57" s="186"/>
      <c r="B57" s="44"/>
      <c r="C57" s="187"/>
      <c r="D57" s="187"/>
      <c r="E57" s="187"/>
      <c r="F57" s="187"/>
      <c r="G57" s="187"/>
      <c r="H57" s="187"/>
      <c r="I57" s="187"/>
      <c r="J57" s="202"/>
      <c r="K57" s="72"/>
      <c r="N57" s="83"/>
    </row>
    <row r="58" spans="1:14" s="82" customFormat="1" x14ac:dyDescent="0.2">
      <c r="A58" s="186"/>
      <c r="B58" s="44"/>
      <c r="C58" s="187"/>
      <c r="D58" s="187"/>
      <c r="E58" s="187"/>
      <c r="F58" s="187"/>
      <c r="G58" s="187"/>
      <c r="H58" s="187"/>
      <c r="I58" s="187"/>
      <c r="J58" s="202"/>
      <c r="K58" s="72"/>
      <c r="N58" s="83"/>
    </row>
    <row r="59" spans="1:14" s="82" customFormat="1" x14ac:dyDescent="0.2">
      <c r="A59" s="186"/>
      <c r="B59" s="44"/>
      <c r="C59" s="187"/>
      <c r="D59" s="187"/>
      <c r="E59" s="187"/>
      <c r="F59" s="187"/>
      <c r="G59" s="187"/>
      <c r="H59" s="187"/>
      <c r="I59" s="187"/>
      <c r="J59" s="202"/>
      <c r="K59" s="72"/>
      <c r="N59" s="83"/>
    </row>
    <row r="60" spans="1:14" s="82" customFormat="1" x14ac:dyDescent="0.2">
      <c r="A60" s="186"/>
      <c r="B60" s="44"/>
      <c r="C60" s="187"/>
      <c r="D60" s="187"/>
      <c r="E60" s="187"/>
      <c r="F60" s="187"/>
      <c r="G60" s="187"/>
      <c r="H60" s="187"/>
      <c r="I60" s="187"/>
      <c r="J60" s="202"/>
      <c r="K60" s="72"/>
      <c r="N60" s="83"/>
    </row>
    <row r="61" spans="1:14" s="82" customFormat="1" x14ac:dyDescent="0.2">
      <c r="A61" s="186"/>
      <c r="B61" s="44"/>
      <c r="C61" s="187"/>
      <c r="D61" s="187"/>
      <c r="E61" s="187"/>
      <c r="F61" s="187"/>
      <c r="G61" s="187"/>
      <c r="H61" s="187"/>
      <c r="I61" s="187"/>
      <c r="J61" s="202"/>
      <c r="K61" s="72"/>
      <c r="N61" s="83"/>
    </row>
    <row r="62" spans="1:14" s="82" customFormat="1" x14ac:dyDescent="0.2">
      <c r="A62" s="186"/>
      <c r="B62" s="44"/>
      <c r="C62" s="187"/>
      <c r="D62" s="187"/>
      <c r="E62" s="187"/>
      <c r="F62" s="187"/>
      <c r="G62" s="187"/>
      <c r="H62" s="187"/>
      <c r="I62" s="187"/>
      <c r="J62" s="202"/>
      <c r="K62" s="72"/>
      <c r="N62" s="83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7"/>
      <c r="B3" s="107" t="s">
        <v>41</v>
      </c>
      <c r="C3" s="107" t="s">
        <v>42</v>
      </c>
    </row>
    <row r="4" spans="1:3" x14ac:dyDescent="0.2">
      <c r="A4" s="107" t="s">
        <v>17</v>
      </c>
      <c r="B4" s="107">
        <f>Rekapitulace!E7</f>
        <v>4554855</v>
      </c>
      <c r="C4" s="107">
        <f>Rekapitulace!E8</f>
        <v>4621790</v>
      </c>
    </row>
    <row r="5" spans="1:3" x14ac:dyDescent="0.2">
      <c r="A5" s="107" t="s">
        <v>18</v>
      </c>
      <c r="B5" s="107">
        <f>Rekapitulace!F7</f>
        <v>11509372</v>
      </c>
      <c r="C5" s="107">
        <f>Rekapitulace!F8</f>
        <v>11787347</v>
      </c>
    </row>
    <row r="6" spans="1:3" x14ac:dyDescent="0.2">
      <c r="A6" s="107" t="s">
        <v>4</v>
      </c>
      <c r="B6" s="107">
        <f>Rekapitulace!G7</f>
        <v>7344309</v>
      </c>
      <c r="C6" s="107">
        <f>Rekapitulace!G8</f>
        <v>5939023</v>
      </c>
    </row>
    <row r="32" spans="1:3" x14ac:dyDescent="0.2">
      <c r="A32" s="107"/>
      <c r="B32" s="107" t="s">
        <v>47</v>
      </c>
      <c r="C32" s="107" t="s">
        <v>48</v>
      </c>
    </row>
    <row r="33" spans="1:3" x14ac:dyDescent="0.2">
      <c r="A33" s="107" t="s">
        <v>17</v>
      </c>
      <c r="B33" s="107" t="e">
        <f>Příjmy!#REF!</f>
        <v>#REF!</v>
      </c>
      <c r="C33" s="107" t="e">
        <f>Výdaje!#REF!</f>
        <v>#REF!</v>
      </c>
    </row>
    <row r="34" spans="1:3" x14ac:dyDescent="0.2">
      <c r="A34" s="107" t="s">
        <v>18</v>
      </c>
      <c r="B34" s="107" t="e">
        <f>Příjmy!#REF!</f>
        <v>#REF!</v>
      </c>
      <c r="C34" s="107" t="e">
        <f>Výdaje!#REF!</f>
        <v>#REF!</v>
      </c>
    </row>
    <row r="35" spans="1:3" x14ac:dyDescent="0.2">
      <c r="A35" s="107" t="s">
        <v>4</v>
      </c>
      <c r="B35" s="107" t="e">
        <f>Příjmy!#REF!</f>
        <v>#REF!</v>
      </c>
      <c r="C35" s="107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43">
        <v>8115</v>
      </c>
    </row>
    <row r="3" spans="1:6" x14ac:dyDescent="0.2">
      <c r="C3" s="140">
        <f>D3+D4+D5</f>
        <v>161414000</v>
      </c>
      <c r="D3" s="137">
        <v>41142000</v>
      </c>
      <c r="E3" t="s">
        <v>62</v>
      </c>
      <c r="F3" t="s">
        <v>66</v>
      </c>
    </row>
    <row r="4" spans="1:6" x14ac:dyDescent="0.2">
      <c r="C4" s="137"/>
      <c r="D4" s="137">
        <v>97035000</v>
      </c>
      <c r="E4" t="s">
        <v>63</v>
      </c>
      <c r="F4" t="s">
        <v>66</v>
      </c>
    </row>
    <row r="5" spans="1:6" x14ac:dyDescent="0.2">
      <c r="C5" s="137"/>
      <c r="D5" s="137">
        <v>23237000</v>
      </c>
      <c r="E5" t="s">
        <v>64</v>
      </c>
      <c r="F5" t="s">
        <v>66</v>
      </c>
    </row>
    <row r="6" spans="1:6" x14ac:dyDescent="0.2">
      <c r="C6" s="137"/>
    </row>
    <row r="8" spans="1:6" x14ac:dyDescent="0.2">
      <c r="A8" s="141" t="s">
        <v>51</v>
      </c>
      <c r="B8" s="141" t="s">
        <v>16</v>
      </c>
      <c r="C8" s="142">
        <v>8115</v>
      </c>
      <c r="D8" s="141" t="s">
        <v>52</v>
      </c>
      <c r="E8" s="141" t="s">
        <v>53</v>
      </c>
    </row>
    <row r="9" spans="1:6" x14ac:dyDescent="0.2">
      <c r="A9" s="138" t="s">
        <v>65</v>
      </c>
      <c r="B9">
        <v>11</v>
      </c>
      <c r="C9" s="145">
        <v>139046.97</v>
      </c>
      <c r="E9">
        <v>71000100686</v>
      </c>
    </row>
    <row r="10" spans="1:6" x14ac:dyDescent="0.2">
      <c r="A10" s="138" t="s">
        <v>54</v>
      </c>
      <c r="B10">
        <v>58</v>
      </c>
      <c r="C10" s="145">
        <v>22919266.140000001</v>
      </c>
      <c r="E10">
        <v>71000000000</v>
      </c>
    </row>
    <row r="11" spans="1:6" x14ac:dyDescent="0.2">
      <c r="A11" s="138" t="s">
        <v>55</v>
      </c>
      <c r="B11">
        <v>63</v>
      </c>
      <c r="C11" s="145">
        <v>28596708.789999999</v>
      </c>
      <c r="E11">
        <v>71000000000</v>
      </c>
    </row>
    <row r="12" spans="1:6" x14ac:dyDescent="0.2">
      <c r="A12" s="138" t="s">
        <v>56</v>
      </c>
      <c r="B12">
        <v>68</v>
      </c>
      <c r="C12" s="145">
        <v>19248386.399999999</v>
      </c>
      <c r="E12">
        <v>71000000000</v>
      </c>
    </row>
    <row r="13" spans="1:6" x14ac:dyDescent="0.2">
      <c r="A13" s="138" t="s">
        <v>57</v>
      </c>
      <c r="B13">
        <v>53</v>
      </c>
      <c r="C13" s="145">
        <v>2849258.72</v>
      </c>
      <c r="E13">
        <v>71000000000</v>
      </c>
    </row>
    <row r="14" spans="1:6" x14ac:dyDescent="0.2">
      <c r="A14" s="138" t="s">
        <v>57</v>
      </c>
      <c r="B14">
        <v>54</v>
      </c>
      <c r="C14" s="145">
        <v>171141.26</v>
      </c>
      <c r="E14">
        <v>71000000000</v>
      </c>
    </row>
    <row r="15" spans="1:6" x14ac:dyDescent="0.2">
      <c r="A15" s="138" t="s">
        <v>57</v>
      </c>
      <c r="B15">
        <v>55</v>
      </c>
      <c r="C15" s="145">
        <v>85448.15</v>
      </c>
      <c r="E15">
        <v>71000000000</v>
      </c>
    </row>
    <row r="16" spans="1:6" x14ac:dyDescent="0.2">
      <c r="A16" s="138" t="s">
        <v>58</v>
      </c>
      <c r="B16">
        <v>56</v>
      </c>
      <c r="C16" s="145">
        <v>46667546.780000001</v>
      </c>
      <c r="E16">
        <v>71000000000</v>
      </c>
    </row>
    <row r="17" spans="1:7" x14ac:dyDescent="0.2">
      <c r="A17" s="138" t="s">
        <v>58</v>
      </c>
      <c r="B17">
        <v>57</v>
      </c>
      <c r="C17" s="145">
        <v>14942427.93</v>
      </c>
      <c r="E17">
        <v>71000000000</v>
      </c>
    </row>
    <row r="18" spans="1:7" x14ac:dyDescent="0.2">
      <c r="A18" s="138" t="s">
        <v>59</v>
      </c>
      <c r="B18">
        <v>60</v>
      </c>
      <c r="C18" s="145">
        <v>48299146.789999999</v>
      </c>
      <c r="E18">
        <v>71000000000</v>
      </c>
    </row>
    <row r="19" spans="1:7" x14ac:dyDescent="0.2">
      <c r="A19" s="138" t="s">
        <v>60</v>
      </c>
      <c r="B19">
        <v>64</v>
      </c>
      <c r="C19" s="145">
        <v>170000</v>
      </c>
      <c r="E19">
        <v>71000100493</v>
      </c>
    </row>
    <row r="20" spans="1:7" x14ac:dyDescent="0.2">
      <c r="A20" s="138" t="s">
        <v>61</v>
      </c>
      <c r="B20">
        <v>66</v>
      </c>
      <c r="C20" s="145">
        <v>42362429.25</v>
      </c>
      <c r="E20">
        <v>71000000000</v>
      </c>
    </row>
    <row r="21" spans="1:7" x14ac:dyDescent="0.2">
      <c r="A21" s="138" t="s">
        <v>61</v>
      </c>
      <c r="B21">
        <v>67</v>
      </c>
      <c r="C21" s="145">
        <v>15396049.710000001</v>
      </c>
      <c r="E21">
        <v>71000000000</v>
      </c>
    </row>
    <row r="22" spans="1:7" x14ac:dyDescent="0.2">
      <c r="A22" s="138" t="s">
        <v>67</v>
      </c>
      <c r="B22">
        <v>7</v>
      </c>
      <c r="C22" s="146">
        <v>223975684.03</v>
      </c>
      <c r="D22">
        <v>813</v>
      </c>
      <c r="E22">
        <v>71000000000</v>
      </c>
    </row>
    <row r="23" spans="1:7" x14ac:dyDescent="0.2">
      <c r="A23" s="138" t="s">
        <v>67</v>
      </c>
      <c r="B23">
        <v>7</v>
      </c>
      <c r="C23" s="145">
        <v>24976497.02</v>
      </c>
      <c r="D23">
        <v>887</v>
      </c>
      <c r="E23">
        <v>71000000000</v>
      </c>
      <c r="F23" s="144"/>
    </row>
    <row r="24" spans="1:7" x14ac:dyDescent="0.2">
      <c r="A24" s="138" t="s">
        <v>68</v>
      </c>
      <c r="B24">
        <v>64</v>
      </c>
      <c r="C24" s="145">
        <v>31424.83</v>
      </c>
      <c r="E24">
        <v>71000100070</v>
      </c>
      <c r="F24" s="144"/>
    </row>
    <row r="25" spans="1:7" x14ac:dyDescent="0.2">
      <c r="A25" s="138" t="s">
        <v>69</v>
      </c>
      <c r="B25">
        <v>71</v>
      </c>
      <c r="C25" s="145">
        <v>11000</v>
      </c>
      <c r="E25">
        <v>71000000000</v>
      </c>
      <c r="F25" s="144"/>
    </row>
    <row r="26" spans="1:7" x14ac:dyDescent="0.2">
      <c r="A26" s="138" t="s">
        <v>70</v>
      </c>
      <c r="B26">
        <v>7</v>
      </c>
      <c r="C26" s="145">
        <v>174168.18</v>
      </c>
      <c r="D26">
        <v>19</v>
      </c>
      <c r="E26">
        <v>73003000000</v>
      </c>
      <c r="F26" s="144"/>
    </row>
    <row r="27" spans="1:7" x14ac:dyDescent="0.2">
      <c r="A27" s="138" t="s">
        <v>72</v>
      </c>
      <c r="B27">
        <v>64</v>
      </c>
      <c r="C27" s="145">
        <v>1793591.61</v>
      </c>
      <c r="E27">
        <v>71000100493</v>
      </c>
      <c r="F27" s="144"/>
    </row>
    <row r="28" spans="1:7" x14ac:dyDescent="0.2">
      <c r="A28" s="138" t="s">
        <v>73</v>
      </c>
      <c r="B28">
        <v>64</v>
      </c>
      <c r="C28" s="145">
        <v>1433086.82</v>
      </c>
      <c r="E28">
        <v>71000100580</v>
      </c>
      <c r="F28" s="144"/>
    </row>
    <row r="29" spans="1:7" x14ac:dyDescent="0.2">
      <c r="A29" s="138" t="s">
        <v>74</v>
      </c>
      <c r="B29">
        <v>7</v>
      </c>
      <c r="C29" s="145">
        <v>8028426</v>
      </c>
      <c r="E29">
        <v>71000000000</v>
      </c>
      <c r="F29" s="144"/>
    </row>
    <row r="30" spans="1:7" x14ac:dyDescent="0.2">
      <c r="A30" s="138" t="s">
        <v>71</v>
      </c>
      <c r="B30">
        <v>7</v>
      </c>
      <c r="C30" s="145">
        <v>8511507.6600000001</v>
      </c>
      <c r="E30">
        <v>71000000000</v>
      </c>
      <c r="F30" s="145" t="s">
        <v>77</v>
      </c>
      <c r="G30" s="137">
        <f>SUM(C9:C30)</f>
        <v>510782243.04000002</v>
      </c>
    </row>
    <row r="31" spans="1:7" x14ac:dyDescent="0.2">
      <c r="A31" s="138" t="s">
        <v>75</v>
      </c>
      <c r="B31">
        <v>7</v>
      </c>
      <c r="C31" s="145">
        <v>62860</v>
      </c>
      <c r="D31">
        <v>19</v>
      </c>
      <c r="E31">
        <v>73001000000</v>
      </c>
      <c r="F31" s="137"/>
      <c r="G31" s="137"/>
    </row>
    <row r="32" spans="1:7" x14ac:dyDescent="0.2">
      <c r="A32" s="139" t="s">
        <v>76</v>
      </c>
      <c r="B32">
        <v>10</v>
      </c>
      <c r="C32" s="145">
        <v>11618</v>
      </c>
      <c r="D32">
        <v>19</v>
      </c>
      <c r="E32">
        <v>71000000000</v>
      </c>
      <c r="F32" s="140"/>
      <c r="G32" s="137"/>
    </row>
    <row r="33" spans="1:7" x14ac:dyDescent="0.2">
      <c r="A33" s="139" t="s">
        <v>76</v>
      </c>
      <c r="B33">
        <v>10</v>
      </c>
      <c r="C33" s="145">
        <v>14430.49</v>
      </c>
      <c r="D33">
        <v>19</v>
      </c>
      <c r="E33">
        <v>71000000000</v>
      </c>
      <c r="F33" s="137" t="s">
        <v>78</v>
      </c>
      <c r="G33" s="137">
        <f>SUM(C31:C33)</f>
        <v>88908.49</v>
      </c>
    </row>
    <row r="34" spans="1:7" x14ac:dyDescent="0.2">
      <c r="A34" s="139" t="s">
        <v>85</v>
      </c>
      <c r="B34">
        <v>7</v>
      </c>
      <c r="C34" s="145">
        <v>1716423.13</v>
      </c>
      <c r="D34">
        <v>19</v>
      </c>
      <c r="E34">
        <v>73000000000</v>
      </c>
      <c r="F34" s="137" t="s">
        <v>82</v>
      </c>
      <c r="G34" s="137">
        <f>C34</f>
        <v>1716423.13</v>
      </c>
    </row>
    <row r="35" spans="1:7" x14ac:dyDescent="0.2">
      <c r="A35" s="139" t="s">
        <v>86</v>
      </c>
      <c r="B35">
        <v>99</v>
      </c>
      <c r="C35" s="145">
        <v>25196737.460000001</v>
      </c>
      <c r="E35">
        <v>71000000000</v>
      </c>
      <c r="F35" s="137"/>
      <c r="G35" s="137"/>
    </row>
    <row r="36" spans="1:7" x14ac:dyDescent="0.2">
      <c r="A36" s="139" t="s">
        <v>87</v>
      </c>
      <c r="B36">
        <v>7</v>
      </c>
      <c r="C36" s="145">
        <v>168935624.75</v>
      </c>
      <c r="D36">
        <v>24</v>
      </c>
      <c r="E36">
        <v>71000000000</v>
      </c>
      <c r="F36" s="137"/>
      <c r="G36" s="137"/>
    </row>
    <row r="37" spans="1:7" x14ac:dyDescent="0.2">
      <c r="A37" s="139" t="s">
        <v>87</v>
      </c>
      <c r="B37">
        <v>7</v>
      </c>
      <c r="C37" s="145">
        <v>19089.3</v>
      </c>
      <c r="D37">
        <v>25</v>
      </c>
      <c r="E37">
        <v>71000000000</v>
      </c>
      <c r="F37" s="137" t="s">
        <v>83</v>
      </c>
      <c r="G37" s="137">
        <f>C35+C36+C37</f>
        <v>194151451.51000002</v>
      </c>
    </row>
    <row r="38" spans="1:7" x14ac:dyDescent="0.2">
      <c r="A38" s="139" t="s">
        <v>88</v>
      </c>
      <c r="B38">
        <v>199</v>
      </c>
      <c r="C38" s="145">
        <v>771707.14</v>
      </c>
      <c r="E38">
        <v>71000000000</v>
      </c>
      <c r="F38" s="137" t="s">
        <v>84</v>
      </c>
      <c r="G38" s="137">
        <f>C38</f>
        <v>771707.14</v>
      </c>
    </row>
    <row r="39" spans="1:7" x14ac:dyDescent="0.2">
      <c r="A39" s="139"/>
      <c r="C39" s="145"/>
      <c r="F39" s="137"/>
      <c r="G39" s="137"/>
    </row>
    <row r="40" spans="1:7" x14ac:dyDescent="0.2">
      <c r="A40" s="139"/>
      <c r="C40" s="145"/>
      <c r="F40" s="137"/>
      <c r="G40" s="137"/>
    </row>
    <row r="41" spans="1:7" x14ac:dyDescent="0.2">
      <c r="A41" s="139"/>
      <c r="C41" s="145"/>
      <c r="F41" s="137"/>
      <c r="G41" s="137"/>
    </row>
    <row r="42" spans="1:7" x14ac:dyDescent="0.2">
      <c r="A42" s="139"/>
      <c r="C42" s="145"/>
      <c r="F42" s="137"/>
      <c r="G42" s="137"/>
    </row>
    <row r="43" spans="1:7" x14ac:dyDescent="0.2">
      <c r="A43" s="139"/>
      <c r="C43" s="145"/>
      <c r="F43" s="137"/>
      <c r="G43" s="137"/>
    </row>
    <row r="44" spans="1:7" x14ac:dyDescent="0.2">
      <c r="A44" s="139"/>
      <c r="C44" s="145">
        <f>G30+G33+G34+G37+G38</f>
        <v>707510733.31000006</v>
      </c>
      <c r="F44" s="137"/>
      <c r="G44" s="137"/>
    </row>
    <row r="45" spans="1:7" x14ac:dyDescent="0.2">
      <c r="A45" s="139"/>
      <c r="C45" s="145"/>
      <c r="F45" s="137"/>
      <c r="G45" s="137"/>
    </row>
    <row r="46" spans="1:7" x14ac:dyDescent="0.2">
      <c r="A46" s="139"/>
      <c r="C46" s="137"/>
      <c r="F46" s="137"/>
      <c r="G46" s="137"/>
    </row>
    <row r="47" spans="1:7" x14ac:dyDescent="0.2">
      <c r="A47" s="139"/>
      <c r="C47" s="137"/>
      <c r="F47" s="137"/>
      <c r="G47" s="137"/>
    </row>
    <row r="48" spans="1:7" x14ac:dyDescent="0.2">
      <c r="A48" s="136"/>
      <c r="C48" s="140">
        <f>C3+C44</f>
        <v>868924733.31000006</v>
      </c>
      <c r="G48" s="137"/>
    </row>
    <row r="49" spans="3:7" x14ac:dyDescent="0.2">
      <c r="C49" s="137"/>
      <c r="G49" s="137"/>
    </row>
    <row r="50" spans="3:7" x14ac:dyDescent="0.2">
      <c r="G50" s="137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5" t="s">
        <v>89</v>
      </c>
      <c r="B1" s="96"/>
      <c r="C1" s="96"/>
      <c r="D1" s="96"/>
      <c r="E1" s="97"/>
      <c r="F1" s="97"/>
      <c r="G1" s="97"/>
      <c r="H1" s="97"/>
    </row>
    <row r="2" spans="1:21" s="98" customFormat="1" ht="15.75" x14ac:dyDescent="0.25">
      <c r="A2" s="99"/>
      <c r="B2" s="96"/>
      <c r="C2" s="96"/>
      <c r="D2" s="96"/>
      <c r="E2" s="97"/>
      <c r="F2" s="97"/>
      <c r="G2" s="97"/>
      <c r="H2" s="97"/>
    </row>
    <row r="3" spans="1:21" s="98" customFormat="1" ht="14.25" customHeight="1" x14ac:dyDescent="0.25">
      <c r="A3" s="100" t="s">
        <v>37</v>
      </c>
      <c r="B3" s="96"/>
      <c r="C3" s="96"/>
      <c r="D3" s="96"/>
      <c r="E3" s="97"/>
      <c r="F3" s="97"/>
      <c r="G3" s="97"/>
      <c r="H3" s="6"/>
    </row>
    <row r="4" spans="1:21" s="98" customFormat="1" ht="14.25" customHeight="1" thickBot="1" x14ac:dyDescent="0.3">
      <c r="A4" s="100"/>
      <c r="B4" s="96"/>
      <c r="C4" s="96"/>
      <c r="D4" s="96"/>
      <c r="E4" s="97"/>
      <c r="F4" s="97"/>
      <c r="G4" s="97"/>
      <c r="H4" s="173" t="s">
        <v>80</v>
      </c>
    </row>
    <row r="5" spans="1:21" s="98" customFormat="1" ht="14.25" customHeight="1" thickTop="1" thickBot="1" x14ac:dyDescent="0.25">
      <c r="A5" s="170"/>
      <c r="B5" s="171"/>
      <c r="C5" s="171"/>
      <c r="D5" s="172"/>
      <c r="E5" s="4" t="s">
        <v>2</v>
      </c>
      <c r="F5" s="4" t="s">
        <v>3</v>
      </c>
      <c r="G5" s="4" t="s">
        <v>4</v>
      </c>
      <c r="H5" s="8" t="s">
        <v>5</v>
      </c>
    </row>
    <row r="6" spans="1:21" s="98" customFormat="1" ht="14.25" customHeight="1" thickTop="1" thickBot="1" x14ac:dyDescent="0.25">
      <c r="A6" s="357">
        <v>1</v>
      </c>
      <c r="B6" s="358"/>
      <c r="C6" s="358"/>
      <c r="D6" s="359"/>
      <c r="E6" s="159">
        <v>2</v>
      </c>
      <c r="F6" s="159">
        <v>3</v>
      </c>
      <c r="G6" s="159">
        <v>4</v>
      </c>
      <c r="H6" s="160" t="s">
        <v>6</v>
      </c>
    </row>
    <row r="7" spans="1:21" s="101" customFormat="1" ht="16.5" thickTop="1" x14ac:dyDescent="0.25">
      <c r="A7" s="119" t="s">
        <v>38</v>
      </c>
      <c r="B7" s="120"/>
      <c r="C7" s="120"/>
      <c r="D7" s="148"/>
      <c r="E7" s="152" t="e">
        <f>Příjmy!#REF!</f>
        <v>#REF!</v>
      </c>
      <c r="F7" s="152" t="e">
        <f>Příjmy!#REF!</f>
        <v>#REF!</v>
      </c>
      <c r="G7" s="152" t="e">
        <f>Příjmy!#REF!</f>
        <v>#REF!</v>
      </c>
      <c r="H7" s="121" t="e">
        <f>(G7/F7)*100</f>
        <v>#REF!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</row>
    <row r="8" spans="1:21" s="101" customFormat="1" ht="15" x14ac:dyDescent="0.2">
      <c r="A8" s="122" t="s">
        <v>91</v>
      </c>
      <c r="B8" s="123"/>
      <c r="C8" s="123"/>
      <c r="D8" s="149"/>
      <c r="E8" s="153"/>
      <c r="F8" s="153"/>
      <c r="G8" s="157"/>
      <c r="H8" s="124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</row>
    <row r="9" spans="1:21" s="101" customFormat="1" ht="15.75" x14ac:dyDescent="0.25">
      <c r="A9" s="125" t="s">
        <v>39</v>
      </c>
      <c r="B9" s="126"/>
      <c r="C9" s="126"/>
      <c r="D9" s="150"/>
      <c r="E9" s="154" t="e">
        <f>Výdaje!#REF!+Výdaje!#REF!</f>
        <v>#REF!</v>
      </c>
      <c r="F9" s="154" t="e">
        <f>Výdaje!#REF!+Výdaje!#REF!</f>
        <v>#REF!</v>
      </c>
      <c r="G9" s="154" t="e">
        <f>Výdaje!#REF!+Výdaje!#REF!</f>
        <v>#REF!</v>
      </c>
      <c r="H9" s="127" t="e">
        <f>(G9/F9)*100</f>
        <v>#REF!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</row>
    <row r="10" spans="1:21" s="101" customFormat="1" ht="15" x14ac:dyDescent="0.2">
      <c r="A10" s="230" t="s">
        <v>92</v>
      </c>
      <c r="B10" s="126"/>
      <c r="C10" s="126"/>
      <c r="D10" s="151"/>
      <c r="E10" s="155"/>
      <c r="F10" s="156"/>
      <c r="G10" s="158"/>
      <c r="H10" s="12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</row>
    <row r="11" spans="1:21" s="101" customFormat="1" ht="21.75" customHeight="1" thickBot="1" x14ac:dyDescent="0.3">
      <c r="A11" s="102" t="s">
        <v>40</v>
      </c>
      <c r="B11" s="103"/>
      <c r="C11" s="103"/>
      <c r="D11" s="103"/>
      <c r="E11" s="104"/>
      <c r="F11" s="105"/>
      <c r="G11" s="161" t="e">
        <f>G7-G9</f>
        <v>#REF!</v>
      </c>
      <c r="H11" s="106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 ht="13.5" thickTop="1" x14ac:dyDescent="0.2"/>
    <row r="37" spans="1:8" ht="15" x14ac:dyDescent="0.25">
      <c r="A37" s="108" t="s">
        <v>43</v>
      </c>
      <c r="B37" s="98"/>
      <c r="C37" s="98"/>
      <c r="D37" s="98"/>
      <c r="E37" s="109"/>
      <c r="F37" s="97"/>
      <c r="G37" s="97"/>
      <c r="H37" s="6"/>
    </row>
    <row r="38" spans="1:8" ht="15.75" thickBot="1" x14ac:dyDescent="0.3">
      <c r="A38" s="108"/>
      <c r="B38" s="98"/>
      <c r="C38" s="98"/>
      <c r="D38" s="98"/>
      <c r="E38" s="109"/>
      <c r="F38" s="97"/>
      <c r="G38" s="97"/>
      <c r="H38" s="173" t="s">
        <v>80</v>
      </c>
    </row>
    <row r="39" spans="1:8" s="98" customFormat="1" ht="14.25" customHeight="1" thickTop="1" thickBot="1" x14ac:dyDescent="0.25">
      <c r="A39" s="170"/>
      <c r="B39" s="171"/>
      <c r="C39" s="171"/>
      <c r="D39" s="172"/>
      <c r="E39" s="4" t="s">
        <v>2</v>
      </c>
      <c r="F39" s="4" t="s">
        <v>3</v>
      </c>
      <c r="G39" s="4" t="s">
        <v>4</v>
      </c>
      <c r="H39" s="8" t="s">
        <v>5</v>
      </c>
    </row>
    <row r="40" spans="1:8" s="98" customFormat="1" ht="14.25" customHeight="1" thickTop="1" thickBot="1" x14ac:dyDescent="0.25">
      <c r="A40" s="357">
        <v>1</v>
      </c>
      <c r="B40" s="358"/>
      <c r="C40" s="358"/>
      <c r="D40" s="359"/>
      <c r="E40" s="159">
        <v>2</v>
      </c>
      <c r="F40" s="159">
        <v>3</v>
      </c>
      <c r="G40" s="159">
        <v>4</v>
      </c>
      <c r="H40" s="160" t="s">
        <v>6</v>
      </c>
    </row>
    <row r="41" spans="1:8" ht="20.25" thickTop="1" x14ac:dyDescent="0.4">
      <c r="A41" s="110" t="s">
        <v>44</v>
      </c>
      <c r="B41" s="111"/>
      <c r="C41" s="111"/>
      <c r="D41" s="112"/>
      <c r="E41" s="162" t="e">
        <f>Příjmy!#REF!</f>
        <v>#REF!</v>
      </c>
      <c r="F41" s="162" t="e">
        <f>Příjmy!#REF!</f>
        <v>#REF!</v>
      </c>
      <c r="G41" s="162" t="e">
        <f>Příjmy!#REF!</f>
        <v>#REF!</v>
      </c>
      <c r="H41" s="165" t="e">
        <f>(G41/F41)*100</f>
        <v>#REF!</v>
      </c>
    </row>
    <row r="42" spans="1:8" ht="19.5" x14ac:dyDescent="0.4">
      <c r="A42" s="113" t="s">
        <v>45</v>
      </c>
      <c r="B42" s="114"/>
      <c r="C42" s="114"/>
      <c r="D42" s="115"/>
      <c r="E42" s="163" t="e">
        <f>Výdaje!#REF!</f>
        <v>#REF!</v>
      </c>
      <c r="F42" s="163" t="e">
        <f>Výdaje!#REF!</f>
        <v>#REF!</v>
      </c>
      <c r="G42" s="163" t="e">
        <f>Výdaje!#REF!</f>
        <v>#REF!</v>
      </c>
      <c r="H42" s="164" t="e">
        <f>(G42/F42)*100</f>
        <v>#REF!</v>
      </c>
    </row>
    <row r="43" spans="1:8" ht="25.5" customHeight="1" thickBot="1" x14ac:dyDescent="0.45">
      <c r="A43" s="182" t="s">
        <v>46</v>
      </c>
      <c r="B43" s="102"/>
      <c r="C43" s="102"/>
      <c r="D43" s="102"/>
      <c r="E43" s="102"/>
      <c r="F43" s="180"/>
      <c r="G43" s="181" t="e">
        <f>G41-G42</f>
        <v>#REF!</v>
      </c>
      <c r="H43" s="106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2017-08-07T10:38:20Z</cp:lastPrinted>
  <dcterms:created xsi:type="dcterms:W3CDTF">2010-11-26T09:05:32Z</dcterms:created>
  <dcterms:modified xsi:type="dcterms:W3CDTF">2017-08-29T11:40:53Z</dcterms:modified>
</cp:coreProperties>
</file>