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7\Zastupitelstvo\ZOK 18.9.2017\"/>
    </mc:Choice>
  </mc:AlternateContent>
  <bookViews>
    <workbookView xWindow="0" yWindow="60" windowWidth="15195" windowHeight="9210"/>
  </bookViews>
  <sheets>
    <sheet name="Příloha č. 1" sheetId="1" r:id="rId1"/>
    <sheet name="Příloha č. 2" sheetId="6" r:id="rId2"/>
    <sheet name="Příloha č. 3" sheetId="7" r:id="rId3"/>
    <sheet name="Příloha č. 4" sheetId="8" r:id="rId4"/>
    <sheet name="Příloha č. 5" sheetId="4" r:id="rId5"/>
    <sheet name="Příloha č. 6" sheetId="9" r:id="rId6"/>
    <sheet name="Příloha č. 7" sheetId="10" r:id="rId7"/>
    <sheet name="Příloha  č. 8" sheetId="5" r:id="rId8"/>
  </sheets>
  <definedNames>
    <definedName name="_xlnm.Print_Area" localSheetId="0">'Příloha č. 1'!$A$1:$E$74</definedName>
    <definedName name="_xlnm.Print_Area" localSheetId="1">'Příloha č. 2'!$A$1:$E$1701</definedName>
    <definedName name="_xlnm.Print_Area" localSheetId="2">'Příloha č. 3'!$A$1:$E$1239</definedName>
    <definedName name="_xlnm.Print_Area" localSheetId="3">'Příloha č. 4'!$A$1:$E$518</definedName>
    <definedName name="_xlnm.Print_Area" localSheetId="4">'Příloha č. 5'!$A$1:$E$119</definedName>
    <definedName name="_xlnm.Print_Area" localSheetId="5">'Příloha č. 6'!$A$1:$E$29</definedName>
    <definedName name="_xlnm.Print_Area" localSheetId="6">'Příloha č. 7'!$A$1:$E$23</definedName>
  </definedNames>
  <calcPr calcId="162913"/>
</workbook>
</file>

<file path=xl/calcChain.xml><?xml version="1.0" encoding="utf-8"?>
<calcChain xmlns="http://schemas.openxmlformats.org/spreadsheetml/2006/main">
  <c r="B56" i="5" l="1"/>
  <c r="C54" i="5"/>
  <c r="C56" i="5" s="1"/>
  <c r="B49" i="5"/>
  <c r="B51" i="5" s="1"/>
  <c r="B59" i="5" s="1"/>
  <c r="C45" i="5"/>
  <c r="C37" i="5"/>
  <c r="C33" i="5"/>
  <c r="C49" i="5" s="1"/>
  <c r="C51" i="5" s="1"/>
  <c r="C59" i="5" s="1"/>
  <c r="B30" i="5"/>
  <c r="B58" i="5" s="1"/>
  <c r="B28" i="5"/>
  <c r="C24" i="5"/>
  <c r="C13" i="5"/>
  <c r="C28" i="5" s="1"/>
  <c r="C30" i="5" s="1"/>
  <c r="C58" i="5" s="1"/>
  <c r="E22" i="10"/>
  <c r="E15" i="10"/>
  <c r="E517" i="8"/>
  <c r="E496" i="8"/>
  <c r="E489" i="8"/>
  <c r="E461" i="8"/>
  <c r="E437" i="8"/>
  <c r="E408" i="8"/>
  <c r="E386" i="8"/>
  <c r="E354" i="8"/>
  <c r="E331" i="8"/>
  <c r="E311" i="8"/>
  <c r="E290" i="8"/>
  <c r="E268" i="8"/>
  <c r="E242" i="8"/>
  <c r="E222" i="8"/>
  <c r="E215" i="8"/>
  <c r="E202" i="8"/>
  <c r="E183" i="8"/>
  <c r="E184" i="8" s="1"/>
  <c r="E176" i="8"/>
  <c r="E177" i="8" s="1"/>
  <c r="E154" i="8"/>
  <c r="E147" i="8"/>
  <c r="E140" i="8"/>
  <c r="E139" i="8"/>
  <c r="E118" i="8"/>
  <c r="E119" i="8" s="1"/>
  <c r="E112" i="8"/>
  <c r="E86" i="8"/>
  <c r="E78" i="8"/>
  <c r="E77" i="8"/>
  <c r="E79" i="8" s="1"/>
  <c r="E71" i="8"/>
  <c r="E50" i="8"/>
  <c r="E49" i="8"/>
  <c r="E43" i="8"/>
  <c r="E24" i="8"/>
  <c r="E17" i="8"/>
  <c r="E51" i="8" l="1"/>
  <c r="E26" i="9" l="1"/>
  <c r="E19" i="9"/>
  <c r="E1238" i="7"/>
  <c r="E1219" i="7"/>
  <c r="E1212" i="7"/>
  <c r="E1195" i="7"/>
  <c r="E1187" i="7"/>
  <c r="E1168" i="7"/>
  <c r="E1161" i="7"/>
  <c r="E1143" i="7"/>
  <c r="E1136" i="7"/>
  <c r="E1117" i="7"/>
  <c r="XFC1112" i="7"/>
  <c r="XFC1110" i="7"/>
  <c r="E1110" i="7"/>
  <c r="XFC1109" i="7"/>
  <c r="E1089" i="7"/>
  <c r="E1081" i="7"/>
  <c r="E1063" i="7"/>
  <c r="XFC1063" i="7" s="1"/>
  <c r="XFC1062" i="7"/>
  <c r="E1056" i="7"/>
  <c r="XFC1056" i="7" s="1"/>
  <c r="XFC1055" i="7"/>
  <c r="E1039" i="7"/>
  <c r="XFC1039" i="7" s="1"/>
  <c r="XFC1038" i="7"/>
  <c r="XFC1032" i="7"/>
  <c r="E1032" i="7"/>
  <c r="XFC1031" i="7"/>
  <c r="E1013" i="7"/>
  <c r="E994" i="7"/>
  <c r="E987" i="7"/>
  <c r="E969" i="7"/>
  <c r="E967" i="7"/>
  <c r="E961" i="7"/>
  <c r="E929" i="7"/>
  <c r="E905" i="7"/>
  <c r="E876" i="7"/>
  <c r="E853" i="7"/>
  <c r="E852" i="7"/>
  <c r="E830" i="7"/>
  <c r="E809" i="7"/>
  <c r="E788" i="7"/>
  <c r="E766" i="7"/>
  <c r="E741" i="7"/>
  <c r="E734" i="7"/>
  <c r="E713" i="7"/>
  <c r="E692" i="7"/>
  <c r="E694" i="7" s="1"/>
  <c r="E673" i="7"/>
  <c r="E675" i="7" s="1"/>
  <c r="E655" i="7"/>
  <c r="E636" i="7"/>
  <c r="E631" i="7"/>
  <c r="E609" i="7"/>
  <c r="E590" i="7"/>
  <c r="E565" i="7"/>
  <c r="E545" i="7"/>
  <c r="E527" i="7"/>
  <c r="E519" i="7"/>
  <c r="E498" i="7"/>
  <c r="E490" i="7"/>
  <c r="E459" i="7"/>
  <c r="E452" i="7"/>
  <c r="E430" i="7"/>
  <c r="E423" i="7"/>
  <c r="E397" i="7"/>
  <c r="E378" i="7"/>
  <c r="E371" i="7"/>
  <c r="E359" i="7"/>
  <c r="E338" i="7"/>
  <c r="E331" i="7"/>
  <c r="E310" i="7"/>
  <c r="E303" i="7"/>
  <c r="E285" i="7"/>
  <c r="E277" i="7"/>
  <c r="E278" i="7" s="1"/>
  <c r="E250" i="7"/>
  <c r="E243" i="7"/>
  <c r="E225" i="7"/>
  <c r="E214" i="7"/>
  <c r="E218" i="7" s="1"/>
  <c r="E203" i="7"/>
  <c r="E181" i="7"/>
  <c r="E174" i="7"/>
  <c r="E153" i="7"/>
  <c r="E146" i="7"/>
  <c r="E126" i="7"/>
  <c r="E128" i="7" s="1"/>
  <c r="E120" i="7"/>
  <c r="E103" i="7"/>
  <c r="E94" i="7"/>
  <c r="E93" i="7"/>
  <c r="E95" i="7" s="1"/>
  <c r="E75" i="7"/>
  <c r="E68" i="7"/>
  <c r="E45" i="7"/>
  <c r="E38" i="7"/>
  <c r="E15" i="7"/>
  <c r="E854" i="7" l="1"/>
  <c r="E118" i="4"/>
  <c r="E111" i="4"/>
  <c r="E90" i="4"/>
  <c r="E83" i="4"/>
  <c r="E76" i="4"/>
  <c r="E69" i="4"/>
  <c r="E49" i="4"/>
  <c r="E42" i="4"/>
  <c r="E23" i="4"/>
  <c r="E16" i="4"/>
  <c r="E1695" i="6" l="1"/>
  <c r="E1678" i="6"/>
  <c r="E1671" i="6"/>
  <c r="E1653" i="6"/>
  <c r="E1646" i="6"/>
  <c r="E1626" i="6"/>
  <c r="E1625" i="6"/>
  <c r="E1618" i="6"/>
  <c r="E1619" i="6" s="1"/>
  <c r="E1617" i="6"/>
  <c r="E1594" i="6"/>
  <c r="E1591" i="6"/>
  <c r="E1590" i="6"/>
  <c r="E1598" i="6" s="1"/>
  <c r="E1587" i="6"/>
  <c r="E1580" i="6"/>
  <c r="E1573" i="6"/>
  <c r="E1566" i="6"/>
  <c r="E1554" i="6"/>
  <c r="E1550" i="6"/>
  <c r="E1543" i="6"/>
  <c r="E1535" i="6"/>
  <c r="E1527" i="6"/>
  <c r="E1526" i="6"/>
  <c r="E1520" i="6"/>
  <c r="E1516" i="6"/>
  <c r="E1514" i="6"/>
  <c r="E1506" i="6"/>
  <c r="E1508" i="6" s="1"/>
  <c r="E1499" i="6"/>
  <c r="E1498" i="6"/>
  <c r="E1496" i="6"/>
  <c r="E1490" i="6"/>
  <c r="E1483" i="6"/>
  <c r="E1476" i="6"/>
  <c r="E1469" i="6"/>
  <c r="E1462" i="6"/>
  <c r="E1453" i="6"/>
  <c r="E1446" i="6"/>
  <c r="E1439" i="6"/>
  <c r="E1431" i="6"/>
  <c r="E1432" i="6" s="1"/>
  <c r="E1425" i="6"/>
  <c r="E1418" i="6"/>
  <c r="E1411" i="6"/>
  <c r="E1399" i="6"/>
  <c r="E1392" i="6"/>
  <c r="E1384" i="6"/>
  <c r="E1385" i="6" s="1"/>
  <c r="E1366" i="6"/>
  <c r="E1359" i="6"/>
  <c r="E1340" i="6"/>
  <c r="E1333" i="6"/>
  <c r="E1314" i="6"/>
  <c r="E1307" i="6"/>
  <c r="E1288" i="6"/>
  <c r="E1281" i="6"/>
  <c r="E1262" i="6"/>
  <c r="E1242" i="6"/>
  <c r="E1222" i="6"/>
  <c r="E1203" i="6"/>
  <c r="E1180" i="6"/>
  <c r="E1171" i="6"/>
  <c r="E1151" i="6"/>
  <c r="E1139" i="6"/>
  <c r="E1119" i="6"/>
  <c r="E1111" i="6"/>
  <c r="E1082" i="6"/>
  <c r="E1075" i="6"/>
  <c r="E1055" i="6"/>
  <c r="E1047" i="6"/>
  <c r="E1026" i="6"/>
  <c r="E1005" i="6"/>
  <c r="E1007" i="6" s="1"/>
  <c r="E979" i="6"/>
  <c r="E957" i="6"/>
  <c r="E935" i="6"/>
  <c r="E913" i="6"/>
  <c r="E891" i="6"/>
  <c r="E863" i="6"/>
  <c r="E840" i="6"/>
  <c r="E815" i="6"/>
  <c r="E794" i="6"/>
  <c r="E787" i="6"/>
  <c r="E786" i="6"/>
  <c r="E765" i="6"/>
  <c r="E764" i="6"/>
  <c r="E746" i="6"/>
  <c r="E745" i="6"/>
  <c r="E726" i="6"/>
  <c r="E705" i="6"/>
  <c r="E684" i="6"/>
  <c r="E675" i="6"/>
  <c r="E656" i="6"/>
  <c r="E635" i="6"/>
  <c r="E636" i="6" s="1"/>
  <c r="E630" i="6"/>
  <c r="E631" i="6" s="1"/>
  <c r="E611" i="6"/>
  <c r="E591" i="6"/>
  <c r="E563" i="6"/>
  <c r="E541" i="6"/>
  <c r="E515" i="6"/>
  <c r="E516" i="6" s="1"/>
  <c r="E511" i="6"/>
  <c r="E512" i="6" s="1"/>
  <c r="E488" i="6"/>
  <c r="E464" i="6"/>
  <c r="E445" i="6"/>
  <c r="E424" i="6"/>
  <c r="E402" i="6"/>
  <c r="E401" i="6"/>
  <c r="E403" i="6" s="1"/>
  <c r="E383" i="6"/>
  <c r="E363" i="6"/>
  <c r="E356" i="6"/>
  <c r="E337" i="6"/>
  <c r="E330" i="6"/>
  <c r="E302" i="6"/>
  <c r="E295" i="6"/>
  <c r="E288" i="6"/>
  <c r="E287" i="6"/>
  <c r="E267" i="6"/>
  <c r="E256" i="6"/>
  <c r="E233" i="6"/>
  <c r="E216" i="6"/>
  <c r="E206" i="6"/>
  <c r="E182" i="6"/>
  <c r="E184" i="6" s="1"/>
  <c r="E181" i="6"/>
  <c r="E175" i="6"/>
  <c r="E155" i="6"/>
  <c r="E148" i="6"/>
  <c r="E147" i="6"/>
  <c r="E129" i="6"/>
  <c r="E130" i="6" s="1"/>
  <c r="E123" i="6"/>
  <c r="E102" i="6"/>
  <c r="E100" i="6"/>
  <c r="E94" i="6"/>
  <c r="E75" i="6"/>
  <c r="E68" i="6"/>
  <c r="E46" i="6"/>
  <c r="E45" i="6"/>
  <c r="E47" i="6" s="1"/>
  <c r="E39" i="6"/>
  <c r="E15" i="6"/>
  <c r="E1627" i="6" l="1"/>
  <c r="E1500" i="6"/>
  <c r="E73" i="1"/>
  <c r="E72" i="1"/>
  <c r="E71" i="1"/>
  <c r="E48" i="1"/>
  <c r="E41" i="1"/>
  <c r="E24" i="1"/>
  <c r="E17" i="1"/>
</calcChain>
</file>

<file path=xl/comments1.xml><?xml version="1.0" encoding="utf-8"?>
<comments xmlns="http://schemas.openxmlformats.org/spreadsheetml/2006/main">
  <authors>
    <author>Navrátilová Lenka</author>
  </authors>
  <commentList>
    <comment ref="C3" authorId="0" shapeId="0">
      <text>
        <r>
          <rPr>
            <b/>
            <sz val="8"/>
            <color indexed="81"/>
            <rFont val="Tahoma"/>
            <family val="2"/>
            <charset val="238"/>
          </rPr>
          <t>Navrátilová Lenka:</t>
        </r>
        <r>
          <rPr>
            <sz val="10"/>
            <color indexed="81"/>
            <rFont val="Tahoma"/>
            <family val="2"/>
            <charset val="238"/>
          </rPr>
          <t xml:space="preserve">
</t>
        </r>
        <r>
          <rPr>
            <sz val="8"/>
            <color indexed="81"/>
            <rFont val="Tahoma"/>
            <family val="2"/>
            <charset val="238"/>
          </rPr>
          <t>268+48582 daň z příjmu práv.osob</t>
        </r>
      </text>
    </comment>
    <comment ref="C6"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169-156</t>
        </r>
        <r>
          <rPr>
            <b/>
            <sz val="10"/>
            <color indexed="81"/>
            <rFont val="Tahoma"/>
            <family val="2"/>
            <charset val="238"/>
          </rPr>
          <t xml:space="preserve">
</t>
        </r>
        <r>
          <rPr>
            <sz val="8"/>
            <color indexed="81"/>
            <rFont val="Tahoma"/>
            <family val="2"/>
            <charset val="238"/>
          </rPr>
          <t xml:space="preserve">213+898
</t>
        </r>
      </text>
    </comment>
    <comment ref="C7" authorId="0" shapeId="0">
      <text>
        <r>
          <rPr>
            <b/>
            <sz val="8"/>
            <color indexed="81"/>
            <rFont val="Tahoma"/>
            <family val="2"/>
            <charset val="238"/>
          </rPr>
          <t xml:space="preserve">Navrátilová Lenka:
</t>
        </r>
        <r>
          <rPr>
            <sz val="8"/>
            <color indexed="81"/>
            <rFont val="Tahoma"/>
            <family val="2"/>
            <charset val="238"/>
          </rPr>
          <t>69+5
167+113</t>
        </r>
        <r>
          <rPr>
            <b/>
            <sz val="10"/>
            <color indexed="81"/>
            <rFont val="Tahoma"/>
            <family val="2"/>
            <charset val="238"/>
          </rPr>
          <t xml:space="preserve">
</t>
        </r>
      </text>
    </comment>
    <comment ref="C8" authorId="0" shapeId="0">
      <text>
        <r>
          <rPr>
            <b/>
            <sz val="8"/>
            <color indexed="81"/>
            <rFont val="Tahoma"/>
            <family val="2"/>
            <charset val="238"/>
          </rPr>
          <t>Navrátilová Lenka:</t>
        </r>
        <r>
          <rPr>
            <sz val="8"/>
            <color indexed="81"/>
            <rFont val="Tahoma"/>
            <family val="2"/>
            <charset val="238"/>
          </rPr>
          <t xml:space="preserve">
7+190 poj š
34+52 poj z
48+1 poj
57+293 prominuté odvody a penále
70+47 poj š
71+211 poj š
99+49 dobropis inv
135+120 vratka osr
167+91
168+49
173+114 poj š
174+129 poj š
211+828
212+1
239+1
240+553
251+164
269-49
270+376 prominuté odvody a penále
271+6 vratka na základě výzvy
284+52 poj š
334+16 dobropis
336+150 jistota
347+50 poj š
385-348
</t>
        </r>
      </text>
    </comment>
    <comment ref="C12" authorId="0" shapeId="0">
      <text>
        <r>
          <rPr>
            <b/>
            <sz val="8"/>
            <color indexed="81"/>
            <rFont val="Tahoma"/>
            <family val="2"/>
            <charset val="238"/>
          </rPr>
          <t>Navrátilová Lenka:</t>
        </r>
        <r>
          <rPr>
            <sz val="8"/>
            <color indexed="81"/>
            <rFont val="Tahoma"/>
            <family val="2"/>
            <charset val="238"/>
          </rPr>
          <t xml:space="preserve">
1+5775984
2+66000
46+1366
47+11208
62+10646
63+8204
64+3857
65+30
72-59
97+4594
104+8964
105+667
114+9429
115+172
117+898
123-215
125+420
137+73500
138+1517
139+188
143-27
171+9126
175-479
176-19
218-172
219-14
244+5831
257-30
275+3163
277+427
278+2176
279-172
283+70800
332+11720
337+423
338+76
339+96
341+109
</t>
        </r>
      </text>
    </comment>
    <comment ref="C13" authorId="0" shapeId="0">
      <text>
        <r>
          <rPr>
            <b/>
            <sz val="8"/>
            <color indexed="81"/>
            <rFont val="Tahoma"/>
            <family val="2"/>
            <charset val="238"/>
          </rPr>
          <t xml:space="preserve">Navrátilová Lenka:
</t>
        </r>
        <r>
          <rPr>
            <sz val="8"/>
            <color indexed="81"/>
            <rFont val="Tahoma"/>
            <family val="2"/>
            <charset val="238"/>
          </rPr>
          <t xml:space="preserve">215+10
243+395
273+28
378+30
379+60
380+17
381+98
386+54
</t>
        </r>
      </text>
    </comment>
    <comment ref="C14" authorId="0" shapeId="0">
      <text>
        <r>
          <rPr>
            <b/>
            <sz val="8"/>
            <color indexed="81"/>
            <rFont val="Tahoma"/>
            <family val="2"/>
            <charset val="238"/>
          </rPr>
          <t>Navrátilová Lenka:</t>
        </r>
        <r>
          <rPr>
            <sz val="8"/>
            <color indexed="81"/>
            <rFont val="Tahoma"/>
            <family val="2"/>
            <charset val="238"/>
          </rPr>
          <t xml:space="preserve">
4+689181
44+3000 s+z
216+3000 s+z
247+187
331+89815
377+630
</t>
        </r>
      </text>
    </comment>
    <comment ref="C15" authorId="0" shapeId="0">
      <text>
        <r>
          <rPr>
            <b/>
            <sz val="8"/>
            <color indexed="81"/>
            <rFont val="Tahoma"/>
            <family val="2"/>
            <charset val="238"/>
          </rPr>
          <t xml:space="preserve">Navrátilová Lenka:
</t>
        </r>
        <r>
          <rPr>
            <sz val="8"/>
            <color indexed="81"/>
            <rFont val="Tahoma"/>
            <family val="2"/>
            <charset val="238"/>
          </rPr>
          <t>60+147
126+480
214+304
250+6339
272+525</t>
        </r>
        <r>
          <rPr>
            <b/>
            <sz val="10"/>
            <color indexed="81"/>
            <rFont val="Tahoma"/>
            <family val="2"/>
            <charset val="238"/>
          </rPr>
          <t xml:space="preserve">
</t>
        </r>
        <r>
          <rPr>
            <sz val="8"/>
            <color indexed="81"/>
            <rFont val="Tahoma"/>
            <family val="2"/>
            <charset val="238"/>
          </rPr>
          <t xml:space="preserve">383+224
</t>
        </r>
      </text>
    </comment>
    <comment ref="C16" authorId="0" shapeId="0">
      <text>
        <r>
          <rPr>
            <b/>
            <sz val="8"/>
            <color indexed="81"/>
            <rFont val="Tahoma"/>
            <family val="2"/>
            <charset val="238"/>
          </rPr>
          <t xml:space="preserve">Navrátilová Lenka:
</t>
        </r>
        <r>
          <rPr>
            <sz val="8"/>
            <color indexed="81"/>
            <rFont val="Tahoma"/>
            <family val="2"/>
            <charset val="238"/>
          </rPr>
          <t xml:space="preserve">376+219966
</t>
        </r>
      </text>
    </comment>
    <comment ref="C17" authorId="0" shapeId="0">
      <text>
        <r>
          <rPr>
            <sz val="8"/>
            <color indexed="81"/>
            <rFont val="Tahoma"/>
            <family val="2"/>
            <charset val="238"/>
          </rPr>
          <t xml:space="preserve">Navrátilová Lenka:
31+112
61+3
127+5661
136+30
172+11
210+23105
242+25
253+52
248+49153
327+30
342+85
</t>
        </r>
      </text>
    </comment>
    <comment ref="C18" authorId="0" shapeId="0">
      <text>
        <r>
          <rPr>
            <b/>
            <sz val="8"/>
            <color indexed="81"/>
            <rFont val="Tahoma"/>
            <family val="2"/>
            <charset val="238"/>
          </rPr>
          <t>Navrátilová Lenka:</t>
        </r>
        <r>
          <rPr>
            <b/>
            <sz val="10"/>
            <color indexed="81"/>
            <rFont val="Tahoma"/>
            <family val="2"/>
            <charset val="238"/>
          </rPr>
          <t xml:space="preserve">
</t>
        </r>
        <r>
          <rPr>
            <sz val="8"/>
            <color indexed="81"/>
            <rFont val="Tahoma"/>
            <family val="2"/>
            <charset val="238"/>
          </rPr>
          <t xml:space="preserve">32+15
208+15
209+446
246+1215
</t>
        </r>
        <r>
          <rPr>
            <b/>
            <sz val="10"/>
            <color indexed="81"/>
            <rFont val="Tahoma"/>
            <family val="2"/>
            <charset val="238"/>
          </rPr>
          <t xml:space="preserve">
</t>
        </r>
      </text>
    </comment>
    <comment ref="C21" authorId="0" shapeId="0">
      <text>
        <r>
          <rPr>
            <b/>
            <sz val="8"/>
            <color indexed="81"/>
            <rFont val="Tahoma"/>
            <family val="2"/>
            <charset val="238"/>
          </rPr>
          <t>Navrátilová Lenka:</t>
        </r>
        <r>
          <rPr>
            <sz val="8"/>
            <color indexed="81"/>
            <rFont val="Tahoma"/>
            <family val="2"/>
            <charset val="238"/>
          </rPr>
          <t xml:space="preserve">
5+4972 š do inv
6+155 š do inv
51+126 s+z do rez
73+80 po na omp
129-1 š z rez
207+30817 z (do rez 4817 a na splátky 26000)
220-1604 z do rez
345+897 d do rez
</t>
        </r>
      </text>
    </comment>
    <comment ref="C22" authorId="0" shapeId="0">
      <text>
        <r>
          <rPr>
            <b/>
            <sz val="10"/>
            <color indexed="81"/>
            <rFont val="Tahoma"/>
            <family val="2"/>
            <charset val="238"/>
          </rPr>
          <t>N</t>
        </r>
        <r>
          <rPr>
            <b/>
            <sz val="8"/>
            <color indexed="81"/>
            <rFont val="Tahoma"/>
            <family val="2"/>
            <charset val="238"/>
          </rPr>
          <t xml:space="preserve">avrátilová Lenka:
</t>
        </r>
        <r>
          <rPr>
            <sz val="8"/>
            <color indexed="81"/>
            <rFont val="Tahoma"/>
            <family val="2"/>
            <charset val="238"/>
          </rPr>
          <t xml:space="preserve">
</t>
        </r>
      </text>
    </comment>
    <comment ref="C24" authorId="0" shapeId="0">
      <text>
        <r>
          <rPr>
            <b/>
            <sz val="8"/>
            <color indexed="81"/>
            <rFont val="Tahoma"/>
            <family val="2"/>
            <charset val="238"/>
          </rPr>
          <t>Navrátilová Lenka:</t>
        </r>
        <r>
          <rPr>
            <sz val="8"/>
            <color indexed="81"/>
            <rFont val="Tahoma"/>
            <family val="2"/>
            <charset val="238"/>
          </rPr>
          <t xml:space="preserve">
3+4144
9+34906 (8115 76719)
66+173
67+6986
101+735
116+269
140+3191
142+3000
163+28382
217+35
237+37
238+215
245+3308
249+3166
276+2775
340+5875
343+18239
344+2234
382+239
387+2592
388+21
389+1275
</t>
        </r>
      </text>
    </comment>
    <comment ref="C25" authorId="0" shapeId="0">
      <text>
        <r>
          <rPr>
            <b/>
            <sz val="10"/>
            <color indexed="81"/>
            <rFont val="Tahoma"/>
            <family val="2"/>
            <charset val="238"/>
          </rPr>
          <t>N</t>
        </r>
        <r>
          <rPr>
            <b/>
            <sz val="8"/>
            <color indexed="81"/>
            <rFont val="Tahoma"/>
            <family val="2"/>
            <charset val="238"/>
          </rPr>
          <t xml:space="preserve">avrátilová Lenka:
</t>
        </r>
        <r>
          <rPr>
            <sz val="8"/>
            <color indexed="81"/>
            <rFont val="Tahoma"/>
            <family val="2"/>
            <charset val="238"/>
          </rPr>
          <t>241+856 dep do rez</t>
        </r>
      </text>
    </comment>
    <comment ref="C27" authorId="0" shapeId="0">
      <text>
        <r>
          <rPr>
            <b/>
            <sz val="8"/>
            <color indexed="81"/>
            <rFont val="Tahoma"/>
            <family val="2"/>
            <charset val="238"/>
          </rPr>
          <t>Navrátilová Lenka:</t>
        </r>
        <r>
          <rPr>
            <sz val="8"/>
            <color indexed="81"/>
            <rFont val="Tahoma"/>
            <family val="2"/>
            <charset val="238"/>
          </rPr>
          <t xml:space="preserve">
43+38 (+8115 1642)
45+1483 (+8115 34)
141+1353
280+1589
328+24925 FV přebytek</t>
        </r>
        <r>
          <rPr>
            <b/>
            <sz val="10"/>
            <color indexed="81"/>
            <rFont val="Tahoma"/>
            <family val="2"/>
            <charset val="238"/>
          </rPr>
          <t xml:space="preserve">
</t>
        </r>
      </text>
    </comment>
    <comment ref="C29" authorId="0" shapeId="0">
      <text>
        <r>
          <rPr>
            <b/>
            <sz val="8"/>
            <color indexed="81"/>
            <rFont val="Tahoma"/>
            <family val="2"/>
            <charset val="238"/>
          </rPr>
          <t xml:space="preserve">Navrátilová Lenka:
</t>
        </r>
        <r>
          <rPr>
            <sz val="8"/>
            <color indexed="81"/>
            <rFont val="Tahoma"/>
            <family val="2"/>
            <charset val="238"/>
          </rPr>
          <t>335+72 přebytek</t>
        </r>
      </text>
    </comment>
    <comment ref="C33" authorId="0" shapeId="0">
      <text>
        <r>
          <rPr>
            <b/>
            <sz val="8"/>
            <color indexed="81"/>
            <rFont val="Tahoma"/>
            <family val="2"/>
            <charset val="238"/>
          </rPr>
          <t>Navrátilová Lenka:</t>
        </r>
        <r>
          <rPr>
            <sz val="8"/>
            <color indexed="81"/>
            <rFont val="Tahoma"/>
            <family val="2"/>
            <charset val="238"/>
          </rPr>
          <t xml:space="preserve">
33+128
48+1 poj
57+293 prominuté odvody a penále
51+126 s+z do rez
69+5
73+80 po na omp
101+735
129-1 š z rez
135+120 vratka osr
166+9051
167+113
167+91
207+4817 (celkem 30817)
211+828
212+1
213+898
220-1604 z do rez
239+1
240+553
241+856 dep do rez
251+164
268+48582 daň z příjmu práv.osob
270+376 prominuté odvody a penále
271+6 vratka na základě výzvy
328+428760 přebytek
336+150 jistota
345+897 d do rez
388+21
405-72216 nečerpání revolvingu ČS
</t>
        </r>
      </text>
    </comment>
    <comment ref="C35" authorId="0" shapeId="0">
      <text>
        <r>
          <rPr>
            <b/>
            <sz val="8"/>
            <color indexed="81"/>
            <rFont val="Tahoma"/>
            <family val="2"/>
            <charset val="238"/>
          </rPr>
          <t>Navrátilová Lenka:</t>
        </r>
        <r>
          <rPr>
            <sz val="8"/>
            <color indexed="81"/>
            <rFont val="Tahoma"/>
            <family val="2"/>
            <charset val="238"/>
          </rPr>
          <t xml:space="preserve">
7+190 poj š
34+52 poj z
70+47 poj š
71+211 poj š
169-156
173+114 poj š
174+129 poj š
249+3166
284+52 poj š
347+50 poj š
</t>
        </r>
      </text>
    </comment>
    <comment ref="C36" authorId="0" shapeId="0">
      <text>
        <r>
          <rPr>
            <b/>
            <sz val="8"/>
            <color indexed="81"/>
            <rFont val="Tahoma"/>
            <family val="2"/>
            <charset val="238"/>
          </rPr>
          <t>Navrátilová Lenka:</t>
        </r>
        <r>
          <rPr>
            <sz val="8"/>
            <color indexed="81"/>
            <rFont val="Tahoma"/>
            <family val="2"/>
            <charset val="238"/>
          </rPr>
          <t xml:space="preserve">
1+5775984
2+66000
46+1366
47+11208
62+10646
63+8204
64+3857
65+30
72-59
97+4594
104+8964
105+667
114+9429
115+172
117+898
123-215
125+420
137+73500
138+1517
139+188
143-27
171+9126
175-479
176-19
218-172
219-14
244+5831
257-30
275+3163
277+427
278+2176
279-172
283+70800
332+11720
337+423
338+76
339+96
341+109
</t>
        </r>
      </text>
    </comment>
    <comment ref="C37" authorId="0" shapeId="0">
      <text>
        <r>
          <rPr>
            <b/>
            <sz val="8"/>
            <color indexed="81"/>
            <rFont val="Tahoma"/>
            <family val="2"/>
            <charset val="238"/>
          </rPr>
          <t xml:space="preserve">Navrátilová Lenka:
</t>
        </r>
        <r>
          <rPr>
            <sz val="8"/>
            <color indexed="81"/>
            <rFont val="Tahoma"/>
            <family val="2"/>
            <charset val="238"/>
          </rPr>
          <t xml:space="preserve">215+10
243+395
273+28
378+30
379+60
380+17
381+98
386+54
</t>
        </r>
      </text>
    </comment>
    <comment ref="C38" authorId="0" shapeId="0">
      <text>
        <r>
          <rPr>
            <b/>
            <sz val="8"/>
            <color indexed="81"/>
            <rFont val="Tahoma"/>
            <family val="2"/>
            <charset val="238"/>
          </rPr>
          <t>Navrátilová Lenka:</t>
        </r>
        <r>
          <rPr>
            <sz val="8"/>
            <color indexed="81"/>
            <rFont val="Tahoma"/>
            <family val="2"/>
            <charset val="238"/>
          </rPr>
          <t xml:space="preserve">
4+689181
44+3000 s+z
216+3000 s+z
247+187
331+89815
377+630
</t>
        </r>
      </text>
    </comment>
    <comment ref="C39" authorId="0" shapeId="0">
      <text>
        <r>
          <rPr>
            <b/>
            <sz val="8"/>
            <color indexed="81"/>
            <rFont val="Tahoma"/>
            <family val="2"/>
            <charset val="238"/>
          </rPr>
          <t xml:space="preserve">Navrátilová Lenka:
</t>
        </r>
        <r>
          <rPr>
            <sz val="8"/>
            <color indexed="81"/>
            <rFont val="Tahoma"/>
            <family val="2"/>
            <charset val="238"/>
          </rPr>
          <t xml:space="preserve">60+147
126+480
214+304
250+6339
272+525
383+224
</t>
        </r>
      </text>
    </comment>
    <comment ref="C40" authorId="0" shapeId="0">
      <text>
        <r>
          <rPr>
            <b/>
            <sz val="8"/>
            <color indexed="81"/>
            <rFont val="Tahoma"/>
            <family val="2"/>
            <charset val="238"/>
          </rPr>
          <t xml:space="preserve">Navrátilová Lenka:
</t>
        </r>
        <r>
          <rPr>
            <sz val="8"/>
            <color indexed="81"/>
            <rFont val="Tahoma"/>
            <family val="2"/>
            <charset val="238"/>
          </rPr>
          <t xml:space="preserve">376+219966
</t>
        </r>
      </text>
    </comment>
    <comment ref="C41" authorId="0" shapeId="0">
      <text>
        <r>
          <rPr>
            <b/>
            <sz val="8"/>
            <color indexed="81"/>
            <rFont val="Tahoma"/>
            <family val="2"/>
            <charset val="238"/>
          </rPr>
          <t>Navrátilová Lenka:</t>
        </r>
        <r>
          <rPr>
            <sz val="8"/>
            <color indexed="81"/>
            <rFont val="Tahoma"/>
            <family val="2"/>
            <charset val="238"/>
          </rPr>
          <t xml:space="preserve">
12+65706
31+112
61+3
127+5661
136+30
172+11
210+23105
242+25
253+52
248+49153
327+30
342+85
</t>
        </r>
      </text>
    </comment>
    <comment ref="C42" authorId="0" shapeId="0">
      <text>
        <r>
          <rPr>
            <b/>
            <sz val="8"/>
            <color indexed="81"/>
            <rFont val="Tahoma"/>
            <family val="2"/>
            <charset val="238"/>
          </rPr>
          <t xml:space="preserve">Navrátilová Lenka:
</t>
        </r>
        <r>
          <rPr>
            <sz val="8"/>
            <color indexed="81"/>
            <rFont val="Tahoma"/>
            <family val="2"/>
            <charset val="238"/>
          </rPr>
          <t xml:space="preserve">32+15
208+15
209+446
246+1215
</t>
        </r>
      </text>
    </comment>
    <comment ref="C43" authorId="0" shapeId="0">
      <text>
        <r>
          <rPr>
            <b/>
            <sz val="8"/>
            <color indexed="81"/>
            <rFont val="Tahoma"/>
            <family val="2"/>
            <charset val="238"/>
          </rPr>
          <t xml:space="preserve">Navrátilová Lenka:
</t>
        </r>
        <r>
          <rPr>
            <sz val="8"/>
            <color indexed="81"/>
            <rFont val="Tahoma"/>
            <family val="2"/>
            <charset val="238"/>
          </rPr>
          <t xml:space="preserve">281+1110
335+72 přebytek
</t>
        </r>
      </text>
    </comment>
    <comment ref="C44" authorId="0" shapeId="0">
      <text>
        <r>
          <rPr>
            <b/>
            <sz val="8"/>
            <color indexed="81"/>
            <rFont val="Tahoma"/>
            <family val="2"/>
            <charset val="238"/>
          </rPr>
          <t xml:space="preserve">Navrátilová Lenka:
</t>
        </r>
        <r>
          <rPr>
            <sz val="8"/>
            <color indexed="81"/>
            <rFont val="Tahoma"/>
            <family val="2"/>
            <charset val="238"/>
          </rPr>
          <t>134+11000 Fond
282+12741</t>
        </r>
      </text>
    </comment>
    <comment ref="C45" authorId="0" shapeId="0">
      <text>
        <r>
          <rPr>
            <b/>
            <sz val="8"/>
            <color indexed="81"/>
            <rFont val="Tahoma"/>
            <family val="2"/>
            <charset val="238"/>
          </rPr>
          <t>Navrátilová Lenka:</t>
        </r>
        <r>
          <rPr>
            <sz val="8"/>
            <color indexed="81"/>
            <rFont val="Tahoma"/>
            <family val="2"/>
            <charset val="238"/>
          </rPr>
          <t xml:space="preserve">
3+4144
9+34906 (4116)
9+76719 (8115)
11+67
66+173
67+6986
116+269
140+3191
142+3000
163+28382
217+35
237+37
238+215
245+3308
276+2775
340+5875
343+18239
344+2234
382+239
387+2592
387+2592
389+1275
</t>
        </r>
      </text>
    </comment>
    <comment ref="C46" authorId="0" shapeId="0">
      <text>
        <r>
          <rPr>
            <b/>
            <sz val="8"/>
            <color indexed="81"/>
            <rFont val="Tahoma"/>
            <family val="2"/>
            <charset val="238"/>
          </rPr>
          <t>Navrátilová Lenka:</t>
        </r>
        <r>
          <rPr>
            <sz val="8"/>
            <color indexed="81"/>
            <rFont val="Tahoma"/>
            <family val="2"/>
            <charset val="238"/>
          </rPr>
          <t xml:space="preserve">
8+2555
10+3
30+21200
252+48860 KB
</t>
        </r>
      </text>
    </comment>
    <comment ref="C47" authorId="0" shapeId="0">
      <text>
        <r>
          <rPr>
            <b/>
            <sz val="8"/>
            <color indexed="81"/>
            <rFont val="Tahoma"/>
            <family val="2"/>
            <charset val="238"/>
          </rPr>
          <t>Navrátilová Lenka:</t>
        </r>
        <r>
          <rPr>
            <sz val="8"/>
            <color indexed="81"/>
            <rFont val="Tahoma"/>
            <family val="2"/>
            <charset val="238"/>
          </rPr>
          <t xml:space="preserve">
5+4972 odvod š do inv
6+155 odvod š do inv
99+49 dobropis inv
168+49
269-49
334+16 dobropis
385-348
</t>
        </r>
      </text>
    </comment>
    <comment ref="C48" authorId="0" shapeId="0">
      <text>
        <r>
          <rPr>
            <b/>
            <sz val="8"/>
            <color indexed="81"/>
            <rFont val="Tahoma"/>
            <family val="2"/>
            <charset val="238"/>
          </rPr>
          <t>Navrátilová Lenka:</t>
        </r>
        <r>
          <rPr>
            <sz val="8"/>
            <color indexed="81"/>
            <rFont val="Tahoma"/>
            <family val="2"/>
            <charset val="238"/>
          </rPr>
          <t xml:space="preserve">
43+1680
45+1517
68+75
141+1353
280+1589
328+24925 FV přebytek</t>
        </r>
      </text>
    </comment>
    <comment ref="C50" authorId="0" shapeId="0">
      <text>
        <r>
          <rPr>
            <b/>
            <sz val="8"/>
            <color indexed="81"/>
            <rFont val="Tahoma"/>
            <family val="2"/>
            <charset val="238"/>
          </rPr>
          <t>Navrátilová Lenka:</t>
        </r>
        <r>
          <rPr>
            <sz val="8"/>
            <color indexed="81"/>
            <rFont val="Tahoma"/>
            <family val="2"/>
            <charset val="238"/>
          </rPr>
          <t xml:space="preserve">
335+72 přebytek
</t>
        </r>
      </text>
    </comment>
    <comment ref="B54" authorId="0" shapeId="0">
      <text>
        <r>
          <rPr>
            <b/>
            <sz val="8"/>
            <color indexed="81"/>
            <rFont val="Tahoma"/>
            <family val="2"/>
            <charset val="238"/>
          </rPr>
          <t>Navrátilová Lenka:</t>
        </r>
        <r>
          <rPr>
            <sz val="8"/>
            <color indexed="81"/>
            <rFont val="Tahoma"/>
            <family val="2"/>
            <charset val="238"/>
          </rPr>
          <t xml:space="preserve">
8115, 8113, 8905</t>
        </r>
      </text>
    </comment>
    <comment ref="C54" authorId="0" shapeId="0">
      <text>
        <r>
          <rPr>
            <b/>
            <sz val="8"/>
            <color indexed="81"/>
            <rFont val="Tahoma"/>
            <family val="2"/>
            <charset val="238"/>
          </rPr>
          <t>Navrátilová Lenka:</t>
        </r>
        <r>
          <rPr>
            <sz val="8"/>
            <color indexed="81"/>
            <rFont val="Tahoma"/>
            <family val="2"/>
            <charset val="238"/>
          </rPr>
          <t xml:space="preserve">
8+2555
9+76719 (OPZ 34906)
10+3
11+67
12+65706
30+21200
33+128
43+1642 (+FV 38)
45+34 (+FV 1483)
68+75
134+11000 Fond voda
166+9051
252+48860 KB
281+1110 SF
282+12741 Fond voda
328+428760 přebytek
335+72 přebytek
405-72216 nečerpání revolvingu ČS
</t>
        </r>
      </text>
    </comment>
    <comment ref="B55" authorId="0" shapeId="0">
      <text>
        <r>
          <rPr>
            <b/>
            <sz val="8"/>
            <color indexed="81"/>
            <rFont val="Tahoma"/>
            <family val="2"/>
            <charset val="238"/>
          </rPr>
          <t>Navrátilová Lenka:</t>
        </r>
        <r>
          <rPr>
            <sz val="8"/>
            <color indexed="81"/>
            <rFont val="Tahoma"/>
            <family val="2"/>
            <charset val="238"/>
          </rPr>
          <t xml:space="preserve">
8224, 8124, 8114
</t>
        </r>
      </text>
    </comment>
    <comment ref="C55" authorId="0" shapeId="0">
      <text>
        <r>
          <rPr>
            <b/>
            <sz val="8"/>
            <color indexed="81"/>
            <rFont val="Tahoma"/>
            <family val="2"/>
            <charset val="238"/>
          </rPr>
          <t>Navrátilová Lenka:</t>
        </r>
        <r>
          <rPr>
            <sz val="8"/>
            <color indexed="81"/>
            <rFont val="Tahoma"/>
            <family val="2"/>
            <charset val="238"/>
          </rPr>
          <t xml:space="preserve">
207+26000 (celkem 30817)</t>
        </r>
      </text>
    </comment>
  </commentList>
</comments>
</file>

<file path=xl/sharedStrings.xml><?xml version="1.0" encoding="utf-8"?>
<sst xmlns="http://schemas.openxmlformats.org/spreadsheetml/2006/main" count="2695" uniqueCount="426">
  <si>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</si>
  <si>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</si>
  <si>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</si>
  <si>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</si>
  <si>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</si>
  <si>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</si>
  <si>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</si>
  <si>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</si>
  <si>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</si>
  <si>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</si>
  <si>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</si>
  <si>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</si>
  <si>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</si>
  <si>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</si>
  <si>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</si>
  <si>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</si>
  <si>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</si>
  <si>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</si>
  <si>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</si>
  <si>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</si>
  <si>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</si>
  <si>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</si>
  <si>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</si>
  <si>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</si>
  <si>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Ostatní nedaňové příjmy</t>
  </si>
  <si>
    <t>Financování celkem</t>
  </si>
  <si>
    <t>Příjmy Olomouckého kraje včetně financování</t>
  </si>
  <si>
    <t>Výdaje Olomouckého kraje včetně financování</t>
  </si>
  <si>
    <t>Příjmy z poskytnutých služeb a výrobků</t>
  </si>
  <si>
    <t>Dotace do oblasti školství</t>
  </si>
  <si>
    <t>Dotace do oblasti sociální</t>
  </si>
  <si>
    <t>Zapojení finančního vypořádání</t>
  </si>
  <si>
    <t xml:space="preserve"> </t>
  </si>
  <si>
    <t>Dotace do oblasti životního prostředí a zemědělství, kotlíky</t>
  </si>
  <si>
    <t>Dotace pro Krajský úřad</t>
  </si>
  <si>
    <t>Neinvestiční přijaté transfery od obcí</t>
  </si>
  <si>
    <t>Ostatní investiční přijaté transfery ze SR</t>
  </si>
  <si>
    <t>Odbory</t>
  </si>
  <si>
    <t>Dotační programy, tituly</t>
  </si>
  <si>
    <t>Příspěvkové organizace</t>
  </si>
  <si>
    <t>Opravy, investice a projekty</t>
  </si>
  <si>
    <t xml:space="preserve"> -Rozpočtová změna 272/17</t>
  </si>
  <si>
    <t>druh rozpočtové změny: zapojení nových prostředků do rozpočtu</t>
  </si>
  <si>
    <t>poskytovatel: Ministerstvo financí</t>
  </si>
  <si>
    <t xml:space="preserve">důvod: neinvestiční dotace ze státního rozpočtu ČR na rok 2017 poskytnutá na základě rozhodnutí Ministerstva financí ČR č.j.: MF-16232/2017/1201-2 ze dne 6.6.2017 ve výši                                     525 476,21 Kč na úhradu doložených nákladů spojených s činností uvedenou v § 45 odst. 1 zákona č. 258/2000 Sb., o ochraně veřejného zdraví za I. čtvrtletí 2017 (náklady spojené s preventivními opatřeními zabraňujícími vzniku, rozvoji a šíření onemocnění tuberkulózou). </t>
  </si>
  <si>
    <t>Odbor ekonomický</t>
  </si>
  <si>
    <t>ORJ - 07</t>
  </si>
  <si>
    <t>UZ</t>
  </si>
  <si>
    <t xml:space="preserve">§ </t>
  </si>
  <si>
    <t>položka</t>
  </si>
  <si>
    <t>částka v Kč</t>
  </si>
  <si>
    <t>4111 - Neinvestiční přijaté transfery z VPS SR</t>
  </si>
  <si>
    <t>celkem</t>
  </si>
  <si>
    <t>Odbor zdravotnictví</t>
  </si>
  <si>
    <t>ORJ - 14</t>
  </si>
  <si>
    <t>seskupení položek</t>
  </si>
  <si>
    <t>51 - Neinvestiční nákupy a související výdaje</t>
  </si>
  <si>
    <t xml:space="preserve"> -Rozpočtová změna 273/17</t>
  </si>
  <si>
    <t>poskytovatel: Ministerstvo kultury</t>
  </si>
  <si>
    <t>důvod: neinvestiční ze státního rozpočtu ČR na rok 2017 poskytnutá na základě dopisu Ministerstva kultury ČR č.j.: MK 35642/2017 OULK ze dne 24.5.2017 ve výši 28 000,- Kč pro příspěvkovou organizaci Olomouckého kraje Muzeum Komenského v Přerově na realizaci projektů z programu "Veřejné informační služby knihoven na rok 2017".</t>
  </si>
  <si>
    <t>Odbor školství, sportu a kultury</t>
  </si>
  <si>
    <t>ORJ - 10</t>
  </si>
  <si>
    <t>4116 - Ostatní neinv. přijaté transfery ze SR</t>
  </si>
  <si>
    <t>5336 - Neinvestiční dotace zřízeným PO</t>
  </si>
  <si>
    <t xml:space="preserve"> -Rozpočtová změna 274/17</t>
  </si>
  <si>
    <t>druh rozpočtové změny: vnitřní rozpočtová změna - přesun mezi jednotlivými položkami, paragrafy v rámci odboru podpory řízení příspěvkových organizací</t>
  </si>
  <si>
    <t>Odbor podpory řízení příspěvkových organizací</t>
  </si>
  <si>
    <t>ORJ - 19</t>
  </si>
  <si>
    <t>5331 - Neinvestiční příspěvky zřízeným PO</t>
  </si>
  <si>
    <t>důvod: odbor podpory řízení příspěvkových organizací požádal ekonomický odbor dne 13.6.2017 o provedení rozpočtové změny. Důvodem navrhované změny je přesun finančních prostředků v rámci odboru podpory řízení příspěvkových organizací v celkové výši 966 000,- Kč. Finanční prostředky budou použity na poskytnutí příspěvku na provoz a příspěvku na provoz - mzdové náklady pro příspěvkové organizace v oblasti kultury, prostředky budou převedeny z rezervy odboru podpory řízení příspěvkových organizací, na základě usnesení Rady Olomouckého kraje č. UR/18/4/2017 ze dne 19.6.2017.</t>
  </si>
  <si>
    <t xml:space="preserve"> -Rozpočtová změna 275/17</t>
  </si>
  <si>
    <t>poskytovatel: Ministerstvo školství, mládeže a tělovýchovy</t>
  </si>
  <si>
    <t>důvod: neinvestiční dotace ze státního rozpočtu ČR na rok 2017 poskytnutá na základě dopisu Ministerstva školství, mládeže a tělovýchovy ČR č.j.: MŠMT-15151/2017-1 ze dne 6.6.2017 ve výši 3 163 096,- Kč jako 6. úprava rozpočtu přímých výdajů regionálního školství územních samosprávných celků na rok 2017.</t>
  </si>
  <si>
    <t>Rozpis účelové dotace zabezpečí odbor školství, sportu a kultury</t>
  </si>
  <si>
    <t xml:space="preserve"> -Rozpočtová změna 276/17</t>
  </si>
  <si>
    <t>důvod: neinvestiční dotace ze státního rozpočtu ČR na rok 2017 poskytnutá na základě avíza Ministerstva školství, mládeže a tělovýchovy ČR č.j.: MŠMT-34139/2016-20 ze dne 23.6.2017 v celkové výši 2 774 979,60 Kč na projekty využívající zjednodušené vykazování nákladů pro příspěvkové organizace Olomouckého kraje v rámci Operačního programu Výzkum, vývoj a vzdělávání.</t>
  </si>
  <si>
    <t xml:space="preserve"> -Rozpočtová změna 277/17</t>
  </si>
  <si>
    <t>důvod: neinvestiční dotace ze státního rozpočtu ČR na rok 2017 poskytnutá na základě rozhodnutí Ministerstva školství, mládeže a tělovýchovy ČR č.j.: MSMT-11483/2016-2 v celkové výši 426 616,- Kč na program "Bezpečné klima v českých školách na rok 2017“ pro příspěvkové organizace Olomouckého kraje.</t>
  </si>
  <si>
    <t>Odbor školství, mládeže a tělovýchovy</t>
  </si>
  <si>
    <t xml:space="preserve"> -Rozpočtová změna 278/17</t>
  </si>
  <si>
    <t>důvod: neinvestiční dotace ze státního rozpočtu ČR na rok 2017 poskytnutá na základě avíza Ministerstva školství, mládeže a tělovýchovy ČR č.j.: MŠMT-34139/2016-21 ze dne 30.6.2017 v celkové výši 2 175 577,80 Kč na projekty využívající zjednodušené vykazování nákladů pro příspěvkové organizace Olomouckého kraje v rámci Operačního programu Výzkum,vývoj a vzdělávání.</t>
  </si>
  <si>
    <t xml:space="preserve"> -Rozpočtová změna 279/17</t>
  </si>
  <si>
    <t>druh rozpočtové změny: snížení prostředků rozpočtu</t>
  </si>
  <si>
    <t>důvod: odbor školství, sportu a kultury požádal ekonomický odbor dne 20.6. a 4.7.2017 o provedení rozpočtové změny. Důvodem navrhované změny je snížení neinvestiční dotace ze státního rozpočtu ČR na rok 2017 poskytnuté na základě dopisu Ministerstva školství, mládeže a tělovýchovy ČR č.j.: MSMT-1026/2017-4 ze dne 3.2.2017 na program "Podpora sociálně znevýhodněných romských žáků středních škol, konzervatoří a studentů vyšších odborných škol na období leden - červen 2017" pro střední školy zřizované Olomouckým krajem, nevyčerpané prostředky v celkové výši 172 292,- Kč budou vráceny na účet Ministerstva školství, mládeže a tělovýchovy.</t>
  </si>
  <si>
    <t xml:space="preserve"> -Rozpočtová změna 280/17</t>
  </si>
  <si>
    <t>důvod: odbor dopravy a silničního hospodářství požádal ekonomický odbor dne 30.6.2017 o provedení rozpočtové změny. Důvodem navrhované změny je zapojení finančních prostředků do rozpočtu Olomouckého kraje v celkové výši 1 588 600,- Kč. Jedná se o zapojení finančních prostředků z finančního vypořádání za rok 2016 od obcí Šumvald a Újezd, prostředky budou převedeny do rezervy Olomouckého kraje na individuální dotace.</t>
  </si>
  <si>
    <t>Odbor dopravy a silničního hospodářství</t>
  </si>
  <si>
    <t>ORJ - 12</t>
  </si>
  <si>
    <t>2223 - Příjmy z FV min. let m. kraj. a obcemi</t>
  </si>
  <si>
    <t>52 - Neinvestiční transfery soukromopr. subj.</t>
  </si>
  <si>
    <t xml:space="preserve"> -Rozpočtová změna 281/17</t>
  </si>
  <si>
    <t xml:space="preserve">důvod: odbor kancelář ředitele požádal ekonomický odbor dne 21.6.2017 o provedení rozpočtové změny. Důvodem navrhované změny je zapojení finančních prostředků do rozpočtu Fondu sociálních potřeb Olomouckého kraje roku 2017 ve výši 1 110 081,57 Kč. Zastupitelstvo Olomouckého kraje svým usnesením č. UZ/5/5/2017 ze dne 19.6.2017 schválilo "Závěrečný účet Olomouckého kraje za rok 2016". Součástí materiálu "Rozpočet Olomouckého kraje 2016 - závěrečný účet" je schválený zůstatek Fondu sociálních potřeb Olomouckého kraje za rok 2016 a jeho zapojení do rozpočtu Olomouckého kraje roku 2017. </t>
  </si>
  <si>
    <t>ORJ - 199</t>
  </si>
  <si>
    <t>8115 - Změna stavu krátkod. prostř. na BÚ</t>
  </si>
  <si>
    <t>54 - Neinvestiční transfery obyvatelstvu</t>
  </si>
  <si>
    <t xml:space="preserve"> -Rozpočtová změna 282/17</t>
  </si>
  <si>
    <t>důvod: odbor životního prostředí a zemědělství požádal ekonomický odbor dne 26.6.2017 o provedení rozpočtové změny. Důvodem navrhované změny je zapojení finančních prostředků do rozpočtu Fondu na podporu výstavby a obnovy vodohospodářské infrastruktury na území Olomouckého kraje roku 2017 ve výši 12 740 697,06 Kč. Zastupitelstvo Olomouckého kraje svým usnesením č. UZ/5/5/2017 ze dne 19.6.2017 schválilo "Závěrečný účet Olomouckého kraje za rok 2016". Součástí materiálu "Rozpočet Olomouckého kraje 2016 - závěrečný účet" je schválený zůstatek Fondu na podporu výstavby a obnovy vodohospodářské infrastruktury na území Olomouckého kraje za rok 2016 a jeho zapojení do rozpočtu Olomouckého kraje roku 2017.</t>
  </si>
  <si>
    <t>Odbor životního prostředí a zemědělství - odběr podzemních vod</t>
  </si>
  <si>
    <t>ORJ - 99</t>
  </si>
  <si>
    <t>59 - Ostatní neinvestiční výdaje</t>
  </si>
  <si>
    <t>63 - Investiční transfery</t>
  </si>
  <si>
    <t xml:space="preserve"> -Rozpočtová změna 283/17</t>
  </si>
  <si>
    <t>důvod: neinvestiční dotace ze státního rozpočtu ČR na rok 2017 poskytnutá na základě rozhodnutí Ministerstva školství, mládeže a tělovýchovy ČR č.j.: MŠMT-15157-12/2017 ze dne 29.6.2017 v celkové výši 70 800 000,- Kč pro soukromé školy a školská zařízení Olomouckého kraje na 3. čtvrtletí roku 2017.</t>
  </si>
  <si>
    <t xml:space="preserve"> -Rozpočtová změna 284/17</t>
  </si>
  <si>
    <t xml:space="preserve">důvod: odbor podpory řízení příspěvkových organizací požádal ekonomický odbor dne 27.6.2017 o provedení rozpočtové změny. Důvodem navrhované změny je zapojení finančních prostředků do rozpočtu Olomouckého kraje ve výši 52 115,- Kč. Česká pojišťovna a.s., uhradila na účet Olomouckého kraje pojistné plnění k pojistné události pro příspěvkovou organizaci Olomouckého kraje Střední škola technická a zemědělská Mohelnice za opravu po požáru v roce 2017.
</t>
  </si>
  <si>
    <t>2322 - Přijaté pojistné náhrady</t>
  </si>
  <si>
    <t xml:space="preserve"> -Rozpočtová změna 285/17</t>
  </si>
  <si>
    <t>druh rozpočtové změny: vnitřní rozpočtová změna - přesun mezi jednotlivými položkami, paragrafy a odbory ekonomickým, sociálních věcí a zdravotnictví</t>
  </si>
  <si>
    <t>důvod: odbory sociálních věcí a zdravotnictví požádaly ekonomický odbor dne 20.6.2017 o provedení rozpočtové změny. Důvodem navrhované změny je převedení finančních prostředků z odboru ekonomického na odbor sociálních věcí ve výši 40 280,- Kč a na odbor zdravotnictví ve výši 137 560,-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květen 2017.</t>
  </si>
  <si>
    <t>Odbor sociálních věcí</t>
  </si>
  <si>
    <t>ORJ - 11</t>
  </si>
  <si>
    <t>5336 - Neinvestiční transfery zřízeným PO</t>
  </si>
  <si>
    <t xml:space="preserve"> -Rozpočtová změna 286/17</t>
  </si>
  <si>
    <t>druh rozpočtové změny: vnitřní rozpočtová změna - přesun mezi jednotlivými položkami, paragrafy a odbory ekonomickým a strategického rozvoje kraje</t>
  </si>
  <si>
    <t>důvod: odbor strategického rozvoje kraje požádal ekonomický odbor dne 28.6.2017 o provedení rozpočtové změny. Důvodem navrhované změny je převedení finančních prostředků z odboru strategického rozvoje kraje na odbor ekonomický ve výši 180 000,- Kč. Finanční prostředky nebudou použity na financování výdajů projektu v oblasti zdravotnictví "Fall prevention project DOREEN" a budou převedeny do rezervy na investice Olomouckého kraje.</t>
  </si>
  <si>
    <t>Odbor strategického rozvoje kraje</t>
  </si>
  <si>
    <t>ORJ - 59</t>
  </si>
  <si>
    <t>61 - Investiční nákupy a související výdaje</t>
  </si>
  <si>
    <t xml:space="preserve"> -Rozpočtová změna 287/17</t>
  </si>
  <si>
    <t>důvod: odbor strategického rozvoje kraje požádal ekonomický odbor dne 28.6.2017 o provedení rozpočtové změny. Důvodem navrhované změny je převedení finančních prostředků z odboru ekonomického na odbor strategického rozvoje kraje ve výši              180 000,- Kč. Finanční prostředky budou použity na financování výdajů projektu v oblasti informačních technologií "Specifické informační systémy Krajského úřadu Olomouckého kraje" a budou čerpány z rezervy na investice Olomouckého kraje.</t>
  </si>
  <si>
    <t xml:space="preserve"> -Rozpočtová změna 288/17</t>
  </si>
  <si>
    <t>druh rozpočtové změny: vnitřní rozpočtová změna - přesun mezi jednotlivými položkami, paragrafy v rámci odboru tajemníka hejtmana</t>
  </si>
  <si>
    <t>důvod: odbor tajemníka hejtmana požádal ekonomický odbor dne 3. a 13.7.2017 o provedení rozpočtové změny. Důvodem navrhované změny je přesun finančních prostředků v rámci odboru tajemníka hejtmana v celkové výši 120 000,- Kč. Finanční prostředky budou použity na poskytnutí individuálních dotací v oblasti cestovního ruchu a vnějších vztahů na základě usnesení Rady Olomouckého kraje č. UR/13/9/2017 ze dne 3.4.2017, jedná se pouze o změnu položky rozpočtové skladby z investiční na neinvestiční.</t>
  </si>
  <si>
    <t>Odbor tajemníka hejtmana</t>
  </si>
  <si>
    <t>ORJ - 18</t>
  </si>
  <si>
    <t xml:space="preserve"> -Rozpočtová změna 289/17</t>
  </si>
  <si>
    <t>druh rozpočtové změny: vnitřní rozpočtová změna - přesun mezi jednotlivými položkami, paragrafy v rámci odboru kanceláře ředitele</t>
  </si>
  <si>
    <t>důvod: odbor kancelář ředitele požádal ekonomický odbor dne 19.6.2017 o provedení rozpočtové změny. Důvodem navrhované změny je přesun finančních prostředků v rámci odboru kanceláře ředitele ve výši 10 092,81 Kč. Finanční prostředky budou použity na  úhradu výdajů v souvislosti s konáním voleb do zastupitelstva obce Kozlov dne 20.5.2017.</t>
  </si>
  <si>
    <t>Odbor kancelář ředitele</t>
  </si>
  <si>
    <t>ORJ - 03</t>
  </si>
  <si>
    <t>50 - Platy a podobné související výdaje</t>
  </si>
  <si>
    <t xml:space="preserve"> -Rozpočtová změna 290/17</t>
  </si>
  <si>
    <t>druh rozpočtové změny: vnitřní rozpočtová změna - přesun mezi jednotlivými položkami, paragrafy v rámci odboru kancelář ředitele</t>
  </si>
  <si>
    <t>důvod: odbor kancelář ředitele požádal ekonomický odbor dne 22.6.2017 o provedení rozpočtové změny. Důvodem navrhované změny je přesun finančních prostředků v rámci odboru kancelář ředitele ve výši 1 900 000,- Kč. Finanční prostředky budou použity na nákup licencí produktů vSphere a vCenter.</t>
  </si>
  <si>
    <t xml:space="preserve"> -Rozpočtová změna 291/17</t>
  </si>
  <si>
    <t>druh rozpočtové změny: vnitřní rozpočtová změna - přesun mezi jednotlivými položkami, paragrafy v rámci odboru strategického rozvoje kraje</t>
  </si>
  <si>
    <t>důvod: odbor strategického rozvoje kraje požádal ekonomický odbor dne 20.6.2017 o provedení rozpočtové změny. Důvodem navrhované změny je přesun finančních prostředků v rámci odboru strategického rozvoje kraje v celkové výši 600 000,- Kč. Finanční prostředky budou použity na poskytnutí dotací z "Programu obnovy venkova" pro obce Malé Hradisko a Luběnice na základě usnesení Zastupitelstva Olomouckého kraje č. UZ/5/42/2017 a UZ/5/53/2017 ze dne 19.6.2017.</t>
  </si>
  <si>
    <t>ORJ - 08</t>
  </si>
  <si>
    <t>53 - Neinvestiční transfery veřejnopráv. subj.</t>
  </si>
  <si>
    <t xml:space="preserve"> -Rozpočtová změna 292/17</t>
  </si>
  <si>
    <t>druh rozpočtové změny: vnitřní rozpočtová změna - přesun mezi jednotlivými položkami, paragrafy v rámci odboru životního prostředí a zemědělství</t>
  </si>
  <si>
    <t>důvod: odbor životního prostředí a zemědělství požádal ekonomický odbor dne 22.6.2017 o provedení rozpočtové změny. Důvodem navrhované změny je přesun finančních prostředků v rámci odboru životního prostředí a zemědělství ve výši 80 000,- Kč. Finanční prostředky budou použity na zajištění zpracování televizního dokumentu o přírodě Olomouckého kraje.</t>
  </si>
  <si>
    <t>Odbor životního prostředí a zemědělství</t>
  </si>
  <si>
    <t>ORJ - 09</t>
  </si>
  <si>
    <t xml:space="preserve"> -Rozpočtová změna 293/17</t>
  </si>
  <si>
    <t>důvod: odbor životního prostředí a zemědělství požádal ekonomický odbor dne 22.6.2017 o provedení rozpočtové změny. Důvodem navrhované změny je přesun finančních prostředků v rámci odboru životního prostředí a zemědělství ve výši 190 000,- Kč. Finanční prostředky budou použity na poskytnutí dotací v rámci "Programu na podporu aktivit v oblasti životního prostředí a zemědělství 2017" v dotačním titulu "Podpora činnosti záchranných stanic pro handicapované živočichy" na základě usnesení Rady Olomouckého kraje č. UR/16/35/2017 ze dne 2.6.2017.</t>
  </si>
  <si>
    <t xml:space="preserve"> -Rozpočtová změna 294/17</t>
  </si>
  <si>
    <t>důvod: odbor životního prostředí a zemědělství požádal ekonomický odbor dne 22.6.2017 o provedení rozpočtové změny. Důvodem navrhované změny je přesun finančních prostředků v rámci odboru životního prostředí a zemědělství v celkové výši 413 000,- Kč. Finanční prostředky budou použity na poskytnutí dotací v rámci "Programu na podporu aktivit v oblasti životního prostředí a zemědělství 2017" v dotačním titulu "Podpora akcí zaměřených na tématiku životního prostředí a zemědělství a aktivit přispívajících k zachování nebo zlepšení různorodosti přírody a krajiny" na základě usnesení Zastupitelstva Olomouckého kraje č. UZ/5/25/2017 ze dne 19.6.2017.</t>
  </si>
  <si>
    <t xml:space="preserve"> -Rozpočtová změna 295/17</t>
  </si>
  <si>
    <t>důvod: odbor životního prostředí a zemědělství požádal ekonomický odbor dne 22.6.2017 o provedení rozpočtové změny. Důvodem navrhované změny je přesun finančních prostředků v rámci Fondu na podporu výstavby a obnovy vodohospodářské infrastruktury na území Olomouckého kraje v celkové výši 27 260 000,- Kč.  Finanční prostředky budou použity na poskytnutí dotací v rámci Fondu na podporu výstavby a obnovy vodohospodářské infrastruktury obcím na území Olomouckého kraje v dotačním titulu "Výstavba, dostavba, intenzifikace a rekonstrukce čistíren odpadních vod včetně kořenových čistíren odpadních vod", na základě usnesení Zastupitelstva Olomouckého kraje č. UZ/5/24/2017 ze dne 19.6.2017.</t>
  </si>
  <si>
    <t xml:space="preserve"> -Rozpočtová změna 296/17</t>
  </si>
  <si>
    <t>důvod: odbor životního prostředí a zemědělství požádal ekonomický odbor dne 22.6.2017 o provedení rozpočtové změny. Důvodem navrhované změny je přesun finančních prostředků v rámci Fondu na podporu výstavby a obnovy vodohospodářské infrastruktury na území Olomouckého kraje v celkové výši 2 014 000,- Kč. Finanční prostředky budou použity na poskytnutí dotací v rámci Fondu na podporu výstavby a obnovy vodohospodářské infrastruktury obcím na území Olomouckého kraje v dotačním titulu  "Výstavba a dostavba vodovodů pro veřejnou potřebu a úpraven vod", na základě usnesení Zastupitelstva Olomouckého kraje č. UZ/5/24/2017 ze dne 19.6.2017.</t>
  </si>
  <si>
    <t xml:space="preserve"> -Rozpočtová změna 297/17</t>
  </si>
  <si>
    <t>druh rozpočtové změny: vnitřní rozpočtová změna - přesun mezi jednotlivými položkami, paragrafy v rámci odboru školství, sportu a kultury</t>
  </si>
  <si>
    <t>důvod: odbor školství, sportu a kultury požádal ekonomický odbor dne 23.6.2017 o provedení rozpočtové změny. Důvodem navrhované změny je přesun finančních prostředků v rámci odboru školství, sportu a kultury ve výši 192,86 Kč. Finanční prostředky budou jako vratka na základě výzvy Olomouckého kraje k vrácení dotace nebo její části u ZŠ a MŠ Beňov zaslány na účet Ministerstva školství, mládeže a tělovýchovy.</t>
  </si>
  <si>
    <t xml:space="preserve"> -Rozpočtová změna 298/17</t>
  </si>
  <si>
    <t>důvod: odbor školství, sportu a kultury požádal ekonomický odbor dne 20.6.2017 o provedení rozpočtové změny. Důvodem navrhované změny je přesun finančních prostředků v rámci odboru školství, sportu a kultury ve výši 242 000,- Kč. Finanční prostředky budou použity na poskytnutí dotací v rámci "Programu na podporu volnočasových a tělovýchovných aktivit v Olomouckém kraji v roce 2017" na základě usnesení Rady Olomouckého kraje č. UR/17/36/2017 ze dne 12.6.2017.</t>
  </si>
  <si>
    <t xml:space="preserve"> -Rozpočtová změna 299/17</t>
  </si>
  <si>
    <t>důvod: odbor školství, sportu a kultury požádal ekonomický odbor dne 7.6.2017 o provedení rozpočtové změny. Důvodem navrhované změny je přesun finančních prostředků v rámci odboru školství, sportu a kultury v celkové výši 420 000,- Kč. Finanční prostředky budou použity na poskytnutí dotací v rámci "Programu na podporu environmentálního vzdělávání, výchovy a osvěty v Olomouckém kraji v roce 2017" na základě usnesení Rady Olomouckého kraje č. UR/16/55/2017 ze dne 2.6.2017.</t>
  </si>
  <si>
    <t xml:space="preserve"> -Rozpočtová změna 300/17</t>
  </si>
  <si>
    <t>důvod: odbor školství, sportu a kultury požádal ekonomický odbor dne 22.6.2017 o provedení rozpočtové změny. Důvodem navrhované změny je přesun finančních prostředků v rámci odboru školství, sportu a kultury ve výši 17 661,- Kč. Finanční prostředky budou použity na úhradu penále za prodlení s odvodem za porušení rozpočtové kázně u projektu v oblasti školství "Podpora technického a přírodovědného vzdělávání v Olomouckém kraji" v rámci ROP Střední Morava.</t>
  </si>
  <si>
    <t xml:space="preserve"> -Rozpočtová změna 301/17</t>
  </si>
  <si>
    <t>druh rozpočtové změny: vnitřní rozpočtová změna - přesun mezi jednotlivými položkami, paragrafy a odbory ekonomickým a sociálních věcí</t>
  </si>
  <si>
    <t>důvod: odbor sociálních věcí požádal ekonomický odbor dne 23.6.2017 o provedení rozpočtové změny. Důvodem navrhované změny je převedení finančních prostředků z odboru ekonomického na odbor sociálních věcí ve výši 40 000,- Kč a přesun finančních prostředků v rámci odboru sociálních věcí ve výši 19 000,- Kč. Finanční prostředky budou použity na úhradu výdajů "Střednědobého plánu rozvoje sociálních služeb Olomouckého kraje", prostředky budou čerpány z rezervy Olomouckého kraje.</t>
  </si>
  <si>
    <t xml:space="preserve"> -Rozpočtová změna 302/17</t>
  </si>
  <si>
    <t>druh rozpočtové změny: vnitřní rozpočtová změna - přesun mezi jednotlivými položkami, paragrafy v rámci odboru zdravotnictví</t>
  </si>
  <si>
    <t>důvod: odbor zdravotnictví požádal ekonomický odbor dne 20.6.2017 o provedení rozpočtové změny. Důvodem navrhované změny je přesun finančních prostředků v rámci odboru zdravotnictví ve výši 30 000,- Kč. Finanční prostředky budou použity na poskytnutí dotace městu Hranice v rámci dotačního "Programu na podporu zdraví a zdravého životního stylu" v dotačním titulu "Podpora ozdravných a rehabilitačních pobytů pro specifické skupiny obyvatel“ na základě usnesení Zastupitelstva Olomouckého kraje č. UZ/5/34/2017 ze dne 19.6.2017.</t>
  </si>
  <si>
    <t xml:space="preserve"> -Rozpočtová změna 303/17</t>
  </si>
  <si>
    <t>druh rozpočtové změny: vnitřní rozpočtová změna - přesun mezi jednotlivými položkami, paragrafy v rámci odboru veřejných zakázek a investic</t>
  </si>
  <si>
    <t>důvod: odbor veřejných zakázek a investic požádal ekonomický odbor dne 7.6.2017 o provedení rozpočtové změny. Důvodem navrhované změny je přesun finančních prostředků v rámci odboru veřejných zakázek a investic v celkové výši 426 667,- Kč. Finanční prostředky budou použity na financování projektu v oblasti školství "Slovanské gymnázium, Olomouc, tř. Jiřího z Poděbrad 13 - Elektroinstalace a modernizace počítačové sítě, objekt Pasteurova ulice".</t>
  </si>
  <si>
    <t>Odbor veřejných zakázek a investic</t>
  </si>
  <si>
    <t>ORJ - 17</t>
  </si>
  <si>
    <t>ÚZ</t>
  </si>
  <si>
    <t xml:space="preserve"> -Rozpočtová změna 304/17</t>
  </si>
  <si>
    <t>důvod: odbor veřejných zakázek a investic požádal ekonomický odbor dne 29.6.2017 o provedení rozpočtové změny. Důvodem navrhované změny je přesun finančních prostředků v rámci odboru veřejných zakázek a investic v celkové výši 318 917,61 Kč. Finanční prostředky budou použity na financování projektu v oblasti školství "VOŠ a SPŠ elektrotechnická Olomouc - školní tělocvična".</t>
  </si>
  <si>
    <t xml:space="preserve"> -Rozpočtová změna 305/17</t>
  </si>
  <si>
    <t>důvod: odbor veřejných zakázek a investic požádal ekonomický odbor dne 9.6.2017 o provedení rozpočtové změny. Důvodem navrhované změny je přesun finančních prostředků v rámci odboru veřejných zakázek a investic v celkové výši 123 068,60 Kč. Finanční prostředky budou použity na financování projektu v oblasti kultury "Zámek Čechy pod Kosířem - Stavební úpravy objektu správy areálu".</t>
  </si>
  <si>
    <t xml:space="preserve"> -Rozpočtová změna 306/17</t>
  </si>
  <si>
    <t>druh rozpočtové změny: vnitřní rozpočtová změna - přesun mezi jednotlivými položkami, paragrafy a odbory ekonomickým a veřejných zakázek a investic</t>
  </si>
  <si>
    <t>důvod: odbor veřejných zakázek a investic požádal ekonomický odbor dne 5.6.2017 o provedení rozpočtové změny. Důvodem navrhované změny je převedení finančních prostředků z odboru veřejných zakázek a investic na odbor ekonomický v celkové výši       15 554 000,- Kč. Finanční prostředky nebudou použity na předfinancování z revolvingového úvěru u České spořitelny projektu v oblasti dopravy "Zvýšení přeshraniční dostupnosti Písečná - Nysa" a budou převedeny do rezervy na investice Olomouckého kraje.</t>
  </si>
  <si>
    <t>ORJ - 50</t>
  </si>
  <si>
    <t xml:space="preserve"> -Rozpočtová změna 307/17</t>
  </si>
  <si>
    <t>důvod: odbor podpory řízení příspěvkových organizací požádal ekonomický odbor dne 20.6.2017 o provedení rozpočtové změny. Důvodem navrhované změny je přesun finančních prostředků v rámci odboru podpory řízení příspěvkových organizací ve výši         136 340,- Kč. Finanční prostředky budou použity na poskytnutí příspěvku na provoz pro příspěvkovou organizaci v oblasti kultury Vlastivědné muzeum v Šumperku, prostředky budou převedeny z rezervy odboru podpory řízení příspěvkových organizací na základě usnesení Rady Olomouckého kraje č. UR/17/28/2017 ze dne 12.6.2017.</t>
  </si>
  <si>
    <t xml:space="preserve"> -Rozpočtová změna 308/17</t>
  </si>
  <si>
    <t>důvod: odbor podpory řízení příspěvkových organizací požádal ekonomický odbor dne 14.6.2017 o provedení rozpočtové změny. Důvodem navrhované změny je přesun finančních prostředků v rámci odboru podpory řízení příspěvkových organizací ve výši       50 000,- Kč. Finanční prostředky budou použity na poskytnutí účelově určeného příspěvku na provoz pro příspěvkovou organizaci v oblasti školství Střední škola technická, Přerov, na krytí zvýšených nákladů spojených s oslavami 50. výročí založení školy, prostředky budou převedeny z rezervy odboru podpory řízení příspěvkových organizací na základě usnesení Rady Olomouckého kraje č. UR/17/28/2017 ze dne 12.6.2017.</t>
  </si>
  <si>
    <t xml:space="preserve"> -Rozpočtová změna 309/17</t>
  </si>
  <si>
    <t>důvod: odbor podpory řízení příspěvkových organizací požádal ekonomický odbor dne 15.6.2017 o provedení rozpočtové změny. Důvodem navrhované změny je přesun finančních prostředků v rámci odboru podpory řízení příspěvkových organizací ve výši        100 000,- Kč. Finanční prostředky budou použity na poskytnutí účelově určeného příspěvku na provoz pro příspěvkovou organizaci v oblasti školství Slovanské gymnázium, Olomouc, na krytí zvýšených nákladů spojených s oslavami 150. výročí založení školy, prostředky budou převedeny z rezervy odboru podpory řízení příspěvkových organizací na základě usnesení Rady Olomouckého kraje č. UR/17/28/2017 ze dne 12.6.2017.</t>
  </si>
  <si>
    <t xml:space="preserve"> -Rozpočtová změna 310/17</t>
  </si>
  <si>
    <t xml:space="preserve"> -Rozpočtová změna 311/17</t>
  </si>
  <si>
    <t xml:space="preserve"> -Rozpočtová změna 312/17</t>
  </si>
  <si>
    <t>6351 - Investiční transfery zřízeným PO</t>
  </si>
  <si>
    <t xml:space="preserve"> -Rozpočtová změna 313/17</t>
  </si>
  <si>
    <t xml:space="preserve"> -Rozpočtová změna 314/17</t>
  </si>
  <si>
    <t xml:space="preserve"> -Rozpočtová změna 315/17</t>
  </si>
  <si>
    <t>důvod: odbor strategického rozvoje kraje požádal ekonomický odbor dne 28.6.2017 o provedení rozpočtové změny. Důvodem navrhované změny je přesun finančních prostředků v rámci odboru strategického rozvoje kraje v celkové výši 4 000,- Kč. Finanční prostředky budou použity na financování projektu "Podpora plánování sociálních služeb a sociální práce na území Olomouckého kraje v návaznosti na zvyšování jejich dostupnosti a kvality" v rámci Operačního programu Zaměstnanost.</t>
  </si>
  <si>
    <t>ORJ - 64</t>
  </si>
  <si>
    <t>50 - Výdaje na platy, ost. platby za pr. práci a poj.</t>
  </si>
  <si>
    <t xml:space="preserve"> -Rozpočtová změna 316/17</t>
  </si>
  <si>
    <t>důvod: odbor strategického rozvoje kraje požádal ekonomický odbor dne 30.6.2017 o provedení rozpočtové změny. Důvodem navrhované změny je přesun finančních prostředků v rámci odboru strategického rozvoje kraje v celkové výši 500 000,- Kč. Finanční prostředky budou použity na financování "Kotlíkových dotací v Olomouckém kraji" v rámci Operačního programu Životní prostředí 2014 - 2020.</t>
  </si>
  <si>
    <t>ORJ - 77</t>
  </si>
  <si>
    <t xml:space="preserve"> -Rozpočtová změna 317/17</t>
  </si>
  <si>
    <t>druh rozpočtové změny: vnitřní rozpočtová změna - přesun mezi jednotlivými položkami, paragrafy a odbory ekonomickým a tajemníka hejtmana</t>
  </si>
  <si>
    <t>důvod: odbor tajemníka hejtmana požádal ekonomický odbor dne 20.6.2017 o provedení rozpočtové změny. Důvodem navrhované změny je převedení finančních prostředků z odboru ekonomického na odbor tajemníka hejtmana v celkové výši 529 000,- Kč. Finanční prostředky budou použity na poskytnutí individuálních dotací v oblasti cestovního ruchu a vnějších vztahů na základě usnesení Zastupitelstva Olomouckého kraje č. UZ/5/49/2017 ze dne 19.6.2017, prostředky budou čerpány z rezervy Olomouckého kraje na individuální dotace.</t>
  </si>
  <si>
    <t xml:space="preserve"> -Rozpočtová změna 318/17</t>
  </si>
  <si>
    <t>důvod: odbor strategického rozvoje kraje požádal ekonomický odbor dne 20.6.2017 o provedení rozpočtové změny. Důvodem navrhované změny je převedení finančních prostředků z odboru ekonomického na odbor strategického rozvoje kraje ve výši                  30 000,- Kč. Finanční prostředky budou použity na poskytnutí individuální dotace v oblasti strategického rozvoje na základě usnesení Rady Olomouckého kraje č. UR/16/43/2017 ze dne 2.6.2017, prostředky budou čerpány z rezervy Olomouckého kraje na individuální dotace.</t>
  </si>
  <si>
    <t xml:space="preserve"> -Rozpočtová změna 319/17</t>
  </si>
  <si>
    <t>důvod: odbor strategického rozvoje kraje požádal ekonomický odbor dne 20.6.2017 o provedení rozpočtové změny. Důvodem navrhované změny je převedení finančních prostředků z odboru ekonomického na odbor strategického rozvoje kraje ve výši             822 000,- Kč. Finanční prostředky budou použity na poskytnutí individuálních dotací v oblasti památkové péče na základě usnesení Zastupitelstva Olomouckého kraje č. UZ/5/41/2017 ze dne 19.6.2017, prostředky budou čerpány z rezervy Olomouckého kraje na individuální dotace.</t>
  </si>
  <si>
    <t xml:space="preserve"> -Rozpočtová změna 320/17</t>
  </si>
  <si>
    <t>druh rozpočtové změny: vnitřní rozpočtová změna - přesun mezi jednotlivými položkami, paragrafy a odbory ekonomickým a životního prostředí a zemědělství</t>
  </si>
  <si>
    <t>důvod: odbor životního prostředí a zemědělství požádal ekonomický odbor dne 22.6.2017 o provedení rozpočtové změny. Důvodem navrhované změny je převedení finančních prostředků z odboru ekonomického na odbor životního prostředí a zemědělství ve výši    100 000,- Kč. Finanční prostředky budou použity na poskytnutí individuální dotace v oblasti životního prostředí a zemědělství na základě usnesení Rady Olomouckého kraje č. UR/17/21/2017 ze dne 12.6.2017, prostředky čerpány z rezervy Olomouckého kraje na individuální dotace.</t>
  </si>
  <si>
    <t xml:space="preserve"> -Rozpočtová změna 321/17</t>
  </si>
  <si>
    <t>důvod: odbor životního prostředí a zemědělství požádal ekonomický odbor dne 22.6.2017 o provedení rozpočtové změny. Důvodem navrhované změny je převedení finančních prostředků z odboru ekonomického na odbor životního prostředí a zemědělství v celkové výši 1 540 315,- Kč. Finanční prostředky budou použity na poskytnutí individuálních dotací v oblasti životního prostředí a zemědělství na základě usnesení Zastupitelstva Olomouckého kraje č. UZ/5/26/2017 ze dne 19.6.2017, prostředky čerpány z rezervy Olomouckého kraje na individuální dotace.</t>
  </si>
  <si>
    <t xml:space="preserve"> -Rozpočtová změna 322/17</t>
  </si>
  <si>
    <t>druh rozpočtové změny: vnitřní rozpočtová změna - přesun mezi jednotlivými položkami, paragrafy a odbory ekonomickým a školství, sportu a kultury</t>
  </si>
  <si>
    <t>důvod: odbor školství, sportu a kultury požádal ekonomický odbor dne 7.6.2017 o provedení rozpočtové změny. Důvodem navrhované změny je převedení finančních prostředků z odboru ekonomického na odbor školství, sportu a kultury v celkové výši              1 450 547,- Kč. Finanční prostředky budou použity na poskytnutí individuálních dotací v oblasti školství, sportu a kultury, na základě usnesení Rady Olomouckého kraje č. UR/16/53/2017 a UR/16/58/2017 ze dne 2.6.2017, prostředky budou čerpány z rezervy Olomouckého kraje na individuální dotace.</t>
  </si>
  <si>
    <t xml:space="preserve"> -Rozpočtová změna 323/17</t>
  </si>
  <si>
    <t>důvod: odbor školství, sportu a kultury požádal ekonomický odbor dne 23.6.2017 o provedení rozpočtové změny. Důvodem navrhované změny je převedení finančních prostředků z odboru ekonomického na odbor školství, sportu a kultury v celkové výši              16 017 500,- Kč. Finanční prostředky budou použity na poskytnutí individuálních dotací v oblasti školství, sportu a kultury, na základě usnesení Zastupitelstva Olomouckého kraje č. UZ/5/20/2017 a UZ/5/22/2017 ze dne 19.6.2017, prostředky budou čerpány z rezervy Olomouckého kraje na individuální dotace.</t>
  </si>
  <si>
    <t xml:space="preserve"> -Rozpočtová změna 324/17</t>
  </si>
  <si>
    <t>důvod: odbor sociálních věcí požádal ekonomický odbor dne 13.6.2017 o provedení rozpočtové změny. Důvodem navrhované změny je převedení finančních prostředků z odboru ekonomického na odbor sociálních věcí ve výši 196 000,- Kč. Finanční prostředky budou použity na poskytnutí individuální dotace v sociální oblasti na základě usnesení Rady Olomouckého kraje č. UR/17/39/2017 ze dne 12.6.2017, prostředky budou čerpány z rezervy Olomouckého kraje na individuální dotace.</t>
  </si>
  <si>
    <t xml:space="preserve"> -Rozpočtová změna 325/17</t>
  </si>
  <si>
    <t>druh rozpočtové změny: vnitřní rozpočtová změna - přesun mezi jednotlivými položkami, paragrafy a odbory ekonomickým a dopravy a silničního hospodářství</t>
  </si>
  <si>
    <t>důvod: odbor dopravy a silničního hospodářství požádal ekonomický odbor dne 14.6.2017 o provedení rozpočtové změny. Důvodem navrhované změny je převedení finančních prostředků z odboru ekonomického na odbor dopravy a silničního hospodářství ve výši    438 988,- Kč. Finanční prostředky budou použity na poskytnutí individuální dotace v oblasti dopravy na základě usnesení Zastupitelstva Olomouckého kraje č. UZ/5/13/2017  ze dne 19.6.2017, prostředky budou čerpány z rezervy Olomouckého kraje na individuální dotace.</t>
  </si>
  <si>
    <t xml:space="preserve"> -Rozpočtová změna 326/17</t>
  </si>
  <si>
    <t>druh rozpočtové změny: vnitřní rozpočtová změna - přesun mezi jednotlivými položkami, paragrafy a odbory ekonomickým a zdravotnictví</t>
  </si>
  <si>
    <t>důvod: odbor zdravotnictví požádal ekonomický odbor dne 26.6.2017 o provedení rozpočtové změny. Důvodem navrhované změny je převedení finančních prostředků z odboru ekonomického na odbor zdravotnictví ve výši 800 000,- Kč. Finanční prostředky budou použity na poskytnutí individuální dotace v oblasti zdravotnictví na základě usnesení Zastupitelstva Olomouckého kraje č. UZ/5/35/2017 ze dne 19.6.2017, prostředky budou čerpány z rezervy Olomouckého kraje na individuální dotace.</t>
  </si>
  <si>
    <t xml:space="preserve"> -Rozpočtová změna 327/17</t>
  </si>
  <si>
    <t>důvod: neinvestiční dotace ze státního rozpočtu ČR na rok 2017 poskytnutá na základě rozhodnutí Ministerstva financí ČR č.j.: MF - 17646/2017/1201-2 ze dne 27.6.2017 ve výši 30 102,- Kč na náhradu škody na rybách způsobené vydrou říční  v rybníku ve vlastnictví Českého rybářského svazu, z. s., místní organizace Hustopeče Nad Bečvou, za období od 10.11.2016 do 30.4.2017.</t>
  </si>
  <si>
    <t>4111 - Neinvestiční přijaté transfery ze SR</t>
  </si>
  <si>
    <t xml:space="preserve"> -Rozpočtová změna 328/17</t>
  </si>
  <si>
    <t>důvod: odbor ekonomický požádal dne 10.7.2017 o provedení rozpočtové změny. Zastupitelstvo Olomouckého kraje svým usnesením č. UZ/5/5/2017 ze dne 19.6.2017 schválilo "Závěrečný účet Olomouckého kraje za rok 2016". Součástí materiálu "Rozpočet Olomouckého kraje 2016 - závěrečný účet" je schválené vyúčtování finančních vztahů k rozpočtu Olomouckého kraje za rok 2016 ve výši 24 925 073,34 Kč a zůstatek bankovních účtů Olomouckého kraje za rok 2016 ve výši 428 832 381,53 Kč a jejich zapojení do rozpočtu Olomouckého kraje roku 2017.</t>
  </si>
  <si>
    <t>2229 - Ostatní přijaté vratky transferů</t>
  </si>
  <si>
    <t>ORJ - 52</t>
  </si>
  <si>
    <t>Zastupitelé</t>
  </si>
  <si>
    <t>ORJ - 01</t>
  </si>
  <si>
    <t xml:space="preserve"> -Rozpočtová změna 329/17</t>
  </si>
  <si>
    <t>důvod: odbor veřejných zakázek a investic požádal ekonomický odbor dne 10.7.2017 o provedení rozpočtové změny. Důvodem navrhované změny je převedení finančních prostředků z odboru veřejných zakázek a investic na odbor ekonomický a zpět v celkové výši 1 070 000,- Kč a přesun v rámci odboru veřejných zakázek a investic ve výši 119 000,- Kč. Finanční prostředky nebudou použity na předfinancování z revolvingového úvěru u České spořitelny projektu v oblasti sociální "Transformace příspěvkové organizace Nové Zámky - I. etapa" a budou hrazeny z rezervy na investice Olomouckého kraje.</t>
  </si>
  <si>
    <t xml:space="preserve"> -Rozpočtová změna 330/17</t>
  </si>
  <si>
    <t xml:space="preserve"> -Rozpočtová změna 331/17</t>
  </si>
  <si>
    <t>poskytovatel: Ministerstvo práce a sociálních věcí</t>
  </si>
  <si>
    <t>důvod: neinvestiční dotace ze státního rozpočtu ČR na rok 2017 poskytnutá na základě Dodatku č. 1 k rozhodnutí Ministerstva práce a sociálních věcí ČR č.j.: 1 ze dne 3.1.2017 v celkové výši 89 815 000,- Kč na financování běžných výdajů souvisejících s poskytováním základních druhů a forem sociálních služeb v rozsahu stanoveném základními činnostmi u jednotlivých druhů sociálních služeb.</t>
  </si>
  <si>
    <t xml:space="preserve"> -Rozpočtová změna 332/17</t>
  </si>
  <si>
    <t>důvod: neinvestiční dotace ze státního rozpočtu ČR na rok 2017 poskytnutá na základě rozhodnutí Ministerstva školství, mládeže a tělovýchovy ČR č.j.: MSMT-12415-12/2017-5 v celkové výši 11 720 052,- Kč na rozvojový program "Zvýšení platů nepedagogických zaměstnanců regionálního školství".</t>
  </si>
  <si>
    <t>důvod: odbor podpory řízení příspěvkových organizací požádal ekonomický odbor dne 20.6.2017 o provedení rozpočtové změny. Důvodem navrhované změny je přesun finančních prostředků v rámci odboru podpory řízení příspěvkových organizací ve výši          60 000,- Kč. Finanční prostředky budou použity na poskytnutí účelově určeného příspěvku na provoz pro příspěvkovou organizaci v oblasti kultury Vlastivědné muzeum Jesenicka, na XVII. ročník Svatováclavského setkání na téma 750. výročí města Jeseníku, prostředky budou převedeny z rezervy odboru podpory řízení příspěvkových organizací na základě usnesení Rady Olomouckého kraje č. UR/19/46/2017 ze dne 17.7.2017.</t>
  </si>
  <si>
    <t>důvod: odbor podpory řízení příspěvkových organizací požádal ekonomický odbor dne 23.6.2017 o provedení rozpočtové změny. Důvodem navrhované změny je přesun finančních prostředků v rámci odboru podpory řízení příspěvkových organizací ve výši     500 000,- Kč. Finanční prostředky budou použity na poskytnutí neinvestičního příspěvku pro příspěvkovou organizaci v oblasti školství Střední lesnická škola Hranice, na akci "Oprava plochých střech", prostředky budou převedeny z rezervy odboru podpory řízení příspěvkových organizací na základě usnesení Rady Olomouckého kraje č. UR/19/46/2017 ze dne 17.7.2017.</t>
  </si>
  <si>
    <t>důvod: odbor podpory řízení příspěvkových organizací požádal ekonomický odbor dne 27.6.2017 o provedení rozpočtové změny. Důvodem navrhované změny je přesun finančních prostředků v rámci odboru podpory řízení příspěvkových organizací ve výši        1 100 000,- Kč. Finanční prostředky budou použity na poskytnutí investičního příspěvku pro příspěvkovou organizaci v oblasti školství Odborné učiliště, Křenovice, na akci "Kanalizace", prostředky budou převedeny z rezervy odboru podpory řízení příspěvkových organizací na základě usnesení Rady Olomouckého kraje č. UR/19/46/2017 ze dne 17.7.2017.</t>
  </si>
  <si>
    <t>důvod: odbor podpory řízení příspěvkových organizací požádal ekonomický odbor dne 22.6.2017 o provedení rozpočtové změny. Důvodem navrhované změny je přesun finančních prostředků v rámci odboru podpory řízení příspěvkových organizací ve výši      180 435,- Kč. Finanční prostředky budou použity na poskytnutí investičního příspěvku pro příspěvkovou organizaci v oblasti sociální Domov Alfréda Skeneho Pavlovice u Přerova na akci "Průmyslová pračka", prostředky budou převedeny z rezervy odboru podpory řízení příspěvkových organizací na základě usnesení Rady Olomouckého kraje č. UR/19/46/2017 ze dne 17.7.2017.</t>
  </si>
  <si>
    <t>důvod: odbor podpory řízení příspěvkových organizací požádal ekonomický odbor dne 19.6.2017 o provedení rozpočtové změny. Důvodem navrhované změny je přesun finančních prostředků v rámci odboru podpory řízení příspěvkových organizací ve výši     677 600,- Kč. Finanční prostředky budou použity na poskytnutí investičního příspěvku pro příspěvkovou organizaci v oblasti sociální Domov pro seniory Tovačov na akci "Obnova chladícího a mrazícího centra stravovacího provozu", prostředky budou převedeny z rezervy odboru podpory řízení příspěvkových organizací na základě usnesení Rady Olomouckého kraje č. UR/19/46/2017 ze dne 17.7.2017.</t>
  </si>
  <si>
    <t>důvod: odbor sociálních věcí požádal ekonomický odbor dne 28.6.2017 o provedení rozpočtové změny. Důvodem navrhované změny je převedení finančních prostředků z odboru ekonomického na odbor sociálních věcí ve výši 92 000,- Kč. Finanční prostředky budou použity na poskytnutí individuálních dotací v sociální oblasti na základě usnesení Rady Olomouckého kraje č. UR/19/62/2017 ze dne 17.7.2017, prostředky budou čerpány z rezervy Olomouckého kraje na individuální dotace.</t>
  </si>
  <si>
    <t xml:space="preserve"> -Rozpočtová změna 333/17</t>
  </si>
  <si>
    <t>druh rozpočtové změny: zapojení prostředků do rozpočtu</t>
  </si>
  <si>
    <t>důvod: odbor školství, sportu a kultury požádal ekonomický odbor dne 23.6.2017 o provedení rozpočtové změny. Důvodem navrhované změny je zapojení finančních prostředků do rozpočtu Olomouckého kraje ve výši 192,86 Kč.  Finanční prostředky byly poukázány na účet Olomouckého kraje jako vratka na základě výzvy Olomouckého kraje k vrácení dotace nebo její části u ZŠ a MŠ Beňov a byly zaslány na účet Ministerstva školství, mládeže a tělovýchovy.</t>
  </si>
  <si>
    <t xml:space="preserve"> -Rozpočtová změna 334/17</t>
  </si>
  <si>
    <t>důvod: odbor veřejných zakázek a investic požádal ekonomický odbor dne 28.6.2017 o provedení rozpočtové změny. Důvodem navrhované změny je zapojení finančních prostředků do rozpočtu Olomouckého kraje ve výši 16 008,- Kč. Jedná se o zapojení finančních prostředků z dobropisu k faktuře uhrazené v roce 2016 firmě ČEZ v rámci projektu "Silnice II/444 Uničov - Šternberk, intravilány obcí", prostředky budou použity na financování investiční akce v oblasti dopravy "Vypořádání staveb po jejich dokončení z minul. let - výkupy pozemků a jiné".</t>
  </si>
  <si>
    <t>2324 - Přijaté nekapitál. příspěvky a náhrady</t>
  </si>
  <si>
    <t xml:space="preserve"> -Rozpočtová změna 335/17</t>
  </si>
  <si>
    <t>důvod: odbory kancelář ředitele a tajemníka hejtmana požádaly ekonomický odbor dne 12.4.2017 o provedení rozpočtové změny. Důvodem navrhované změny je navýšení finančních prostředků odborů tajemníka hejtmana - zastupitelé a Fondu sociálních potřeb ve výši 72 300,- Kč. Finanční prostředky budou použity na pokrytí navýšených odměn za výkon funkce členům zastupitelstva na základě nařízení vlády č. 414/2016 ze dne 28.11.2016, na základě usnesení č. UZ/5/5/2017 ze dne 19.6.2017.</t>
  </si>
  <si>
    <t>částka</t>
  </si>
  <si>
    <t>4134 - Převody z rozpočtových účtů</t>
  </si>
  <si>
    <t xml:space="preserve"> -Rozpočtová změna 336/17</t>
  </si>
  <si>
    <t>důvod: odbor veřejných zakázek a investic požádal ekonomický odbor dne 7.7.2017 o provedení rozpočtové změny. Důvodem navrhované změny je zapojení finančních prostředků do rozpočtu Olomouckého kraje ve výši 150 000,- Kč. Finanční prostředky byly přijaty jako propadlá jistota na veřejnou zakázku "Střední odborná škola a Střední odborné učiliště strojírenské a stavební, Jeseník, Dukelská 1240 - kotelna" od společnosti CERGOMONT s. r. o.</t>
  </si>
  <si>
    <t>2329 - Ostatní nedaňové příjmy j. n.</t>
  </si>
  <si>
    <t xml:space="preserve"> -Rozpočtová změna 337/17</t>
  </si>
  <si>
    <t>důvod: neinvestiční dotace ze státního rozpočtu ČR na rok 2017 poskytnutá na základě dopisu Ministerstva školství, mládeže a tělovýchovy ČR č.j.: MŠMT-18497/2017-1 ze dne 14.7.2017 ve výši 423 460,- Kč jako 7. úprava rozpočtu přímých výdajů regionálního školství územních samosprávných celků na rok 2017.</t>
  </si>
  <si>
    <t xml:space="preserve"> -Rozpočtová změna 338/17</t>
  </si>
  <si>
    <t>důvod: neinvestiční dotace ze státního rozpočtu ČR na rok 2017 poskytnutá na základě rozhodnutí Ministerstva školství, mládeže a tělovýchovy ČR č.j.: MSMT-12375/2017/10 ze dne 4.7.2017 ve výši 75 757,- Kč na program "Podpora rozvoje dvojjazyčného vzdělávání na středních školách v ČR" pro příspěvkovou organizaci Gymnázium, Olomouc, Čajkovského 9.</t>
  </si>
  <si>
    <t xml:space="preserve"> -Rozpočtová změna 339/17</t>
  </si>
  <si>
    <t xml:space="preserve">důvod: neinvestiční dotace ze státního rozpočtu ČR na rok 2017 poskytnutá na základě rozhodnutí Ministerstva školství, mládeže a tělovýchovy ČR č.j.: MSMT-12375/2017/08 ze dne 4.7.2017 ve výši 96 000,- Kč na projekt "Podpora rozvoje dvojjazyčného vzdělávání na středních školách v ČR“ pro příspěvkovou organizaci Slovanské gymnázium, Olomouc.
</t>
  </si>
  <si>
    <t xml:space="preserve"> -Rozpočtová změna 340/17</t>
  </si>
  <si>
    <t>důvod: neinvestiční dotace ze státního rozpočtu ČR na rok 2017 poskytnutá na základě avíz Ministerstva školství, mládeže a tělovýchovy ČR č.j.: MŠMT-34139/2016-22 ze dne 14.7.2017, MŠMT-29991/2016-13 ze dne 19.7.2017 a MŠMT-34139/2016-24 ze dne 28.7.2017, v celkové výši 5 875 353,60 Kč na projekty využívající zjednodušené vykazování nákladů pro příspěvkové organizace Olomouckého kraje v rámci Operačního programu Výzkum, vývoj a vzdělávání.</t>
  </si>
  <si>
    <t xml:space="preserve"> -Rozpočtová změna 341/17</t>
  </si>
  <si>
    <t>důvod: neinvestiční dotace ze státního rozpočtu ČR na rok 2017 poskytnutá na základě rozhodnutí Ministerstva školství, mládeže a tělovýchovy ČR č.j.: 24632-12/2016-36 ze dne 25.7.2017 v celkové výši 109 197,- Kč na program "Podpora vzdělávání cizinců ve školách; Bezplatná výuka přizpůsobená potřebám dětí a žáků - cizinců z třetích zemí".</t>
  </si>
  <si>
    <t xml:space="preserve"> -Rozpočtová změna 342/17</t>
  </si>
  <si>
    <t>důvod: neinvestiční dotace ze státního rozpočtu ČR na rok 2017 poskytnutá na základě rozhodnutí Ministerstva financí ČR č.j.: MF - 19109/2017/1201-3 ze dne 7.7.2017 ve výši        85 487,- Kč na náhradu škod vzniklých bobrem evropským na lesních porostech na pozemcích obhospodařovaných Lesy České republiky, s. p., za období od 1.1.2017 do 6.4.2017.</t>
  </si>
  <si>
    <t xml:space="preserve"> -Rozpočtová změna 343/17</t>
  </si>
  <si>
    <t>důvod: odbor strategického rozvoje kraje požádal ekonomický odbor dne 31.7.2017 o provedení rozpočtové změny. Důvodem navrhované změny je zapojení finančních prostředků do rozpočtu odboru strategického rozvoje kraje v celkové výši 18 238 932,66 Kč. Finanční prostředky budou použity na financování projektu "Služby sociální prevence v Olomouckém kraji - přímé náklady" v rámci Operačního programu Zaměstnanost, jedná se o zapojení zálohy dotace na rok 2017.</t>
  </si>
  <si>
    <t>ORJ - 60</t>
  </si>
  <si>
    <t xml:space="preserve"> -Rozpočtová změna 344/17</t>
  </si>
  <si>
    <t>důvod: odbor strategického rozvoje kraje požádal ekonomický odbor dne 24.7.2017 o provedení rozpočtové změny. Důvodem navrhované změny je zapojení finančních prostředků do rozpočtu Olomouckého kraje ve výši 2 234 182,12 Kč. Finanční prostředky byly poukázány na účet Olomouckého kraje z Ministerstva školství, mládeže a tělovýchovy jako neinvestiční dotace na financování projektu v oblasti regionálního rozvoje "Smart Akcelerátor Olomouckého kraje" v rámci Operačního programu Výzkum, vývoj a vzdělávání, část prostředků ve výši 1 496 052,21 Kč bude na základě smlouvy o partnerství převedena partnerovi projektu OK4Inovace, část prostředků ve výši 1 000,45 Kč bude převedena do rezervy Olomouckého kraje na investice.</t>
  </si>
  <si>
    <t>ORJ - 74</t>
  </si>
  <si>
    <t xml:space="preserve"> -Rozpočtová změna 345/17</t>
  </si>
  <si>
    <t>důvod: odbor dopravy a silničního hospodářství požádal ekonomický odbor dne 20.7.2017 o provedení rozpočtové změny. Důvodem navrhované změny je zapojení finančních prostředků do rozpočtu Olomouckého kraje ve výši 896 895,85 Kč. Finanční prostředky budou zapojeny jako odvod z fondu investic příspěvkové organizace Správa silnic Olomouckého kraje po vyúčtování investiční akce, na základě usnesení Rady Olomouckého kraje č. UR/19/20/2017 ze dne 17.7.2017.</t>
  </si>
  <si>
    <t>2122 - Odvody příspěvkových organizací</t>
  </si>
  <si>
    <t xml:space="preserve"> -Rozpočtová změna 346/17</t>
  </si>
  <si>
    <t>důvod: odbor strategického rozvoje kraje požádal ekonomický odbor dne 28.7.2017 o provedení rozpočtové změny. Důvodem navrhované změny je převedení finančních prostředků z odboru strategického rozvoje kraje na odbor ekonomický ve výši 964,25 Kč. Finanční prostředky nebudou použity na financování výdajů projektu v oblasti rozvoje lidských zdrojů "Krajský akční plán rozvoje vzdělávání Olomouckého kraje" a budou převedeny do rezervy na investice Olomouckého kraje.</t>
  </si>
  <si>
    <t>ORJ - 76</t>
  </si>
  <si>
    <t xml:space="preserve"> -Rozpočtová změna 347/17</t>
  </si>
  <si>
    <t xml:space="preserve">důvod: odbor podpory řízení příspěvkových organizací požádal ekonomický odbor dne 27.7.2017 o provedení rozpočtové změny. Důvodem navrhované změny je zapojení finančních prostředků do rozpočtu Olomouckého kraje ve výši 50 263,- Kč. Česká pojišťovna a.s., uhradila na účet Olomouckého kraje pojistné plnění k pojistné události pro příspěvkovou organizaci Olomouckého kraje Odborné učiliště a Praktická škola, Lipová - Lázně, za opravu po vodovodní škodě v roce 2016.
</t>
  </si>
  <si>
    <t xml:space="preserve"> -Rozpočtová změna 348/17</t>
  </si>
  <si>
    <t>důvod: odbor sociálních věcí požádal ekonomický odbor dne 21.7.2017 o provedení rozpočtové změny. Důvodem navrhované změny je převedení finančních prostředků z odboru ekonomického na odbor sociálních věcí ve výši 500 000,- Kč. Finanční prostředky ze státní dotace budou použity k zajištění výplaty státního příspěvku pro zřizovatele zařízení pro děti vyžadující okamžitou pomoc (Fond ohrožených dětí) podle § 42g a násl. zákona č. 359/1999 Sb., o sociálně - právní ochraně dětí na období srpen 2017.</t>
  </si>
  <si>
    <t xml:space="preserve"> -Rozpočtová změna 349/17</t>
  </si>
  <si>
    <t>důvod: odbory sociálních věcí a zdravotnictví požádaly ekonomický odbor dne 19. a 20.7.2017 o provedení rozpočtové změny. Důvodem navrhované změny je převedení finančních prostředků z odboru ekonomického na odbor sociálních věcí ve výši 33 440,- Kč a na odbor zdravotnictví ve výši 161 880,-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červen 2017.</t>
  </si>
  <si>
    <t xml:space="preserve"> -Rozpočtová změna 350/17</t>
  </si>
  <si>
    <t>druh rozpočtové změny: vnitřní rozpočtová změna - přesun mezi jednotlivými položkami, paragrafy v rámci odboru ekonomického</t>
  </si>
  <si>
    <t>důvod: odbor ekonomický požádal dne 20.7.2017 o provedení rozpočtové změny. Důvodem navrhované změny je přesun finančních prostředků v rámci odboru ekonomického ve výši 2 000 000,- Kč. Finanční prostředky budou použity na zabezpečení úhrady daně z přidané hodnoty a budou převedeny z rezervy Olomouckého kraje.</t>
  </si>
  <si>
    <t xml:space="preserve"> -Rozpočtová změna 351/17</t>
  </si>
  <si>
    <t>důvod: odbor dopravy a silničního hospodářství požádal ekonomický odbor dne 2.8.2017 o provedení rozpočtové změny. Důvodem navrhované změny je převedení finančních prostředků z odboru ekonomického na odbor dopravy a silničního hospodářství ve výši      21 973 000,- Kč. Finanční prostředky budou použity na financování nových investic v oblasti dopravy pro příspěvkovou organizaci Správa silnic Olomouckého kraje spolufinancovaných ze Státního fondu dopravní infrastruktury na základě usnesení Zastupitelstva Olomouckého kraje č. UZ/3/60/2017 ze dne 27.2.2017.</t>
  </si>
  <si>
    <t xml:space="preserve"> -Rozpočtová změna 352/17</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</si>
  <si>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</si>
  <si>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26.7.2017 o provedení rozpočtové změny. Důvodem navrhované změny je převedení finančních prostředků z rozpočtu odboru ekonomického na odbor podpory řízení příspěvkových organizací ve výši 269 999,74 Kč. Finanční prostředky budou použity na poskytnutí účelově určeného příspěvku na provoz pro příspěvkovou organizaci Olomouckého kraje Gymnázium, Šternberk, z důvodu závěru daňové kontroly na projekt "Energetická úspora na objektu Gymnázia Šternberk", prostředky budou čerpány z rezervy Olomouckého kraje na základě usnesení Rady Olomouckého kraje č. UR/19/19/2017 ze dne 17.7.2017.</t>
  </si>
  <si>
    <t xml:space="preserve"> -Rozpočtová změna 353/17</t>
  </si>
  <si>
    <t xml:space="preserve"> -Rozpočtová změna 354/17</t>
  </si>
  <si>
    <t>druh rozpočtové změny: vnitřní rozpočtová změna - přesun mezi jednotlivými položkami, paragrafy a odbory veřejných zakázek a investic a podpory řízení příspěvkových organizací</t>
  </si>
  <si>
    <t xml:space="preserve"> -Rozpočtová změna 355/17</t>
  </si>
  <si>
    <t>důvod: odbor kancelář ředitele požádal ekonomický odbor dne 2.8.2017 o provedení rozpočtové změny. Důvodem navrhované změny je přesun finančních prostředků v rámci odboru kancelář ředitele ve výši 50 000,- Kč. Finanční prostředky budou použity na úhradu propagačního materiálu "20 let od povodní 1997 v Olomouckém kraji".</t>
  </si>
  <si>
    <t xml:space="preserve"> -Rozpočtová změna 356/17</t>
  </si>
  <si>
    <t xml:space="preserve"> -Rozpočtová změna 357/17</t>
  </si>
  <si>
    <t>důvod: odbor životního prostředí a zemědělství požádal ekonomický odbor dne 27.7.2017 o provedení rozpočtové změny. Důvodem navrhované změny je přesun finančních prostředků v rámci odboru životního prostředí a zemědělství ve výši 16 800,- Kč. Finanční prostředky budou použity na zajištění DPH k úhradě za zpracování televizního dokumentu o přírodě Olomouckého kraje.</t>
  </si>
  <si>
    <t xml:space="preserve"> -Rozpočtová změna 358/17</t>
  </si>
  <si>
    <t>důvod: odbor životního prostředí a zemědělství požádal ekonomický odbor dne 4.8.2017 o provedení rozpočtové změny. Důvodem navrhované změny je přesun finančních prostředků v rámci odboru životního prostředí a zemědělství ve výši 18 200,- Kč. Finanční prostředky budou použity na zajištění nákupu odpadních nádob pro potřeby Krajského úřadu Olomouckého kraje.</t>
  </si>
  <si>
    <t xml:space="preserve"> -Rozpočtová změna 359/17</t>
  </si>
  <si>
    <t>důvod: odbor školství, sportu a kultury požádal ekonomický odbor dne 25.7.2017 o provedení rozpočtové změny. Důvodem navrhované změny je přesun finančních prostředků v rámci odboru školství, sportu a kultury v celkové výši 2 519 500,- Kč. Finanční prostředky budou použity na "Podporu polytechnického vzdělávání a řemesel v Olomouckém kraji" pro příspěvkové organizace Olomouckého kraje.</t>
  </si>
  <si>
    <t xml:space="preserve"> -Rozpočtová změna 360/17</t>
  </si>
  <si>
    <t>druh rozpočtové změny: vnitřní rozpočtová změna - přesun mezi jednotlivými položkami, paragrafy v rámci odboru dopravy a silničního hospodářství</t>
  </si>
  <si>
    <t>důvod: odbor dopravy a silničního hospodářství požádal ekonomický odbor dne 27.7.2017 o provedení rozpočtové změny. Důvodem navrhované změny je přesun finančních prostředků v rámci odboru dopravy a silničního hospodářství ve výši 10 000,- Kč. Finanční prostředky budou použity na zajištění školicích prostor pro konání Metodických dnů KÚOK v oblasti silničního provozu pro obce s rozšířenou působností.</t>
  </si>
  <si>
    <t xml:space="preserve"> -Rozpočtová změna 361/17</t>
  </si>
  <si>
    <t>důvod: odbor veřejných zakázek a investic požádal ekonomický odbor dne 20.7.2017 o provedení rozpočtové změny. Důvodem navrhované změny je přesun finančních prostředků v rámci odboru veřejných zakázek a investic v celkové výši 427 311,- Kč. Finanční prostředky budou použity na financování projektu v oblasti školství "Střední průmyslová škola stavební, Lipník nad Bečvou - Elektroinstalace".</t>
  </si>
  <si>
    <t xml:space="preserve"> -Rozpočtová změna 362/17</t>
  </si>
  <si>
    <t>důvod: odbor veřejných zakázek a investic požádal ekonomický odbor dne 1.8.2017 o provedení rozpočtové změny. Důvodem navrhované změny je přesun finančních prostředků v rámci odboru veřejných zakázek a investic v celkové výši 2 483 002,86 Kč. Finanční prostředky budou použity na financování projektu v oblasti sociální "Domov seniorů POHODA Chválkovice - Stavební úpravy koridoru mezi pavilony A a B".</t>
  </si>
  <si>
    <t xml:space="preserve"> -Rozpočtová změna 363/17</t>
  </si>
  <si>
    <t>důvod: odbor veřejných zakázek a investic požádal ekonomický odbor dne 27.7.2017 o provedení rozpočtové změny. Důvodem navrhované změny je přesun finančních prostředků v rámci odboru veřejných zakázek a investic ve výši 1 000 000,- Kč. Finanční prostředky budou použity na financování projektu v oblasti kultury "Vědecká knihovna v Olomouci - Výměna nákladního výtahu".</t>
  </si>
  <si>
    <t xml:space="preserve"> -Rozpočtová změna 364/17</t>
  </si>
  <si>
    <t>důvod: odbor veřejných zakázek a investic požádal ekonomický odbor dne 3.7.2017 o provedení rozpočtové změny. Důvodem navrhované změny je přesun finančních prostředků v rámci odboru veřejných zakázek a investic ve výši 1 500 000,- Kč. Finanční prostředky budou použity na financování projektu v oblasti zdravotnictví "ZZS OK - Výjezdové stanoviště Přerov - zateplení budovy".</t>
  </si>
  <si>
    <t xml:space="preserve"> -Rozpočtová změna 365/17</t>
  </si>
  <si>
    <t xml:space="preserve"> -Rozpočtová změna 366/17</t>
  </si>
  <si>
    <t xml:space="preserve"> -Rozpočtová změna 367/17</t>
  </si>
  <si>
    <t xml:space="preserve"> -Rozpočtová změna 368/17</t>
  </si>
  <si>
    <t xml:space="preserve"> -Rozpočtová změna 369/17</t>
  </si>
  <si>
    <t xml:space="preserve"> -Rozpočtová změna 370/17</t>
  </si>
  <si>
    <t xml:space="preserve"> -Rozpočtová změna 371/17</t>
  </si>
  <si>
    <t xml:space="preserve"> -Rozpočtová změna 372/17</t>
  </si>
  <si>
    <t xml:space="preserve"> -Rozpočtová změna 373/17</t>
  </si>
  <si>
    <t>důvod: odbor veřejných zakázek a investic požádal ekonomický odbor dne 25.7.2017 o provedení rozpočtové změny. Důvodem navrhované změny je převedení finančních prostředků z odboru veřejných zakázek a investic na odbor ekonomický a zpět v celkové výši 10 804 000,- Kč. Finanční prostředky nebudou použity na předfinancování z revolvingového úvěru u České spořitelny u projektů v oblasti školství "Realizace energeticky úsporných opatření - OU a praktická škola Lipová - lázně, Gymnázium J. Blahoslava a SŠ pedag. Přerov a SOŠ lesnická Šternberk", a budou hrazeny z rezervy na investice Olomouckého kraje.</t>
  </si>
  <si>
    <t xml:space="preserve"> -Rozpočtová změna 374/17</t>
  </si>
  <si>
    <t>důvod: odbor veřejných zakázek a investic požádal ekonomický odbor dne 4.8.2017 o provedení rozpočtové změny. Důvodem navrhované změny je přesun finančních prostředků v rámci odboru veřejných zakázek a investic ve výši 1 300 000,- Kč. Finanční prostředky budou použity na financování projektu v oblasti zdravotnictví "ZZS OK - Výjezdové stanoviště Konice - zateplení budovy".</t>
  </si>
  <si>
    <t xml:space="preserve"> -Rozpočtová změna 375/17</t>
  </si>
  <si>
    <t>důvod: odbor životního prostředí a zemědělství požádal ekonomický odbor dne 8.8.2017 o provedení rozpočtové změny. Důvodem navrhované změny je přesun finančních prostředků v rámci odboru životního prostředí a zemědělství ve výši 2 000 000,- Kč. Finanční prostředky v rámci schváleného rozpočtu budou převedeny na příjmovou položku rozpočtové skladby jako poplatky za znečišťování ovzduší.</t>
  </si>
  <si>
    <t>1332 - Poplatky za znečišťování ovzduší</t>
  </si>
  <si>
    <t xml:space="preserve"> -Rozpočtová změna 376/17</t>
  </si>
  <si>
    <t>poskytovatel: Ministerstvo dopravy</t>
  </si>
  <si>
    <t>důvod: neinvestiční dotace ze státního rozpočtu ČR na rok 2017 poskytnutá na základě rozhodnutí Ministerstva dopravy ČR č.j.: 34/2017-190-STSP/3 ze dne 19.7.2017 v celkové výši 219 965 730,- Kč ke krytí nákladů Olomouckého kraje na úhradu prokazatelné ztráty ze závazku veřejné služby ve veřejné železniční osobní dopravě v roce 2017. Finanční prostředky budou dopravci České dráhy, a.s., poskytovány prostřednictvím příspěvkové organizace KIDSOK.</t>
  </si>
  <si>
    <t xml:space="preserve"> -Rozpočtová změna 377/17</t>
  </si>
  <si>
    <t>důvod: neinvestiční dotace ze státního rozpočtu ČR na rok 2017 poskytnutá na základě rozhodnutí Ministerstva práce a sociálních věcí ČR  č.j.: 5 ze dne 29.6.2017 ve výši              630 000,- Kč na projekt "Podpora aktivního života seniorů" v rámci "Dotačního programu na podporu samosprávy v oblasti stárnutí".</t>
  </si>
  <si>
    <t xml:space="preserve"> -Rozpočtová změna 378/17</t>
  </si>
  <si>
    <t>důvod: neinvestiční dotace ze státního rozpočtu ČR na rok 2017 poskytnutá na základě rozhodnutí Ministerstva kultury ČR č.j.: 69-12340/2016-ZPO/ORNK ze dne 28.3.2017 ve výši 30 000,- Kč pro příspěvkovou organizaci Olomouckého kraje Sociální služby pro seniory Olomouc na realizaci projektu "Kulturní aktivity pro uživatele služeb Chráněného bydlení a Centra denních služeb" z programu "Kulturní aktivity".</t>
  </si>
  <si>
    <t xml:space="preserve"> -Rozpočtová změna 379/17</t>
  </si>
  <si>
    <t>důvod: neinvestiční dotace ze státního rozpočtu ČR na rok 2017 poskytnutá na základě rozhodnutí Ministerstva kultury ČR č.j.: MK 26431/2017 OMG ze dne 23.6.2017 ve výši    60 000,- Kč pro příspěvkovou organizaci Olomouckého kraje Vlastivědné muzeum v Šumperku na akci "Restaurování: sekretář se sklopnou šikmou deskou" v rámci programu "Integrovaný systém ochrany movitého kulturního dědictví v částí D - preventivní ochrana před nepříznivými vlivy prostředí".</t>
  </si>
  <si>
    <t xml:space="preserve"> -Rozpočtová změna 380/17</t>
  </si>
  <si>
    <t>důvod: neinvestiční dotace ze státního rozpočtu ČR na rok 2017 poskytnutá na základě rozhodnutí Ministerstva kultury ČR č.j.: MK 26438/2017 OMG ze dne 24.5.2017 ve výši    17 000,- Kč pro příspěvkovou organizaci Olomouckého kraje Vlastivědné muzeum Jesenicka na akci "Odvlhčovač, 1 ks, víkové krabice, 200 ks, bublinková fólie, 10 balení, polyetylénová fólie, 2 balení" v rámci programu "Integrovaný systém ochrany movitého kulturního dědictví v částí D - preventivní ochrana před nepříznivými vlivy prostředí".</t>
  </si>
  <si>
    <t xml:space="preserve"> -Rozpočtová změna 381/17</t>
  </si>
  <si>
    <t>důvod: neinvestiční dotace ze státního rozpočtu ČR na rok 2017 poskytnutá na základě rozhodnutí Ministerstva kultury ČR č.j.: MK 26428/2017 OMG ze dne 23.6.2017 ve výši    98 000,- Kč pro příspěvkovou organizaci Olomouckého kraje Vlastivědné muzeum v Olomouci na akci "Rest.: j. I. Sadler, Kristus předávající klíče sv. Petrovi, torzo" v rámci programu "Integrovaný systém ochrany movitého kulturního dědictví v částí D - preventivní ochrana před nepříznivými vlivy prostředí".</t>
  </si>
  <si>
    <t xml:space="preserve"> -Rozpočtová změna 382/17</t>
  </si>
  <si>
    <t>důvod: neinvestiční dotace ze státního rozpočtu ČR na rok 2017 poskytnutá na základě avíza Ministerstva práce a sociálních věcí ČR ve výši  239 344,18 Kč na projekt "Rozvoj kvality pečovatelské služby a rozšíření nabídky poskytovaných služeb pro sociální začleňování klientů" pro příspěvkovou organizaci Sociální služby pro seniory Šumperk v rámci Operačního programu Zaměstnanost.</t>
  </si>
  <si>
    <t xml:space="preserve"> -Rozpočtová změna 383/17</t>
  </si>
  <si>
    <t xml:space="preserve">důvod: neinvestiční dotace ze státního rozpočtu ČR na rok 2017 poskytnutá na základě rozhodnutí Ministerstva financí ČR č.j.: MF-21650/2017/1201-4 ze dne 2.8.2017 ve výši                                  224 473,35 Kč na úhradu doložených nákladů vzniklých lékárnám s odevzdáním nepoužitelných léčiv a s jejich odstraněním za II. čtvrtletí roku 2017. </t>
  </si>
  <si>
    <t xml:space="preserve"> -Rozpočtová změna 384/17</t>
  </si>
  <si>
    <t>druh rozpočtové změny: vnitřní rozpočtová změna - přesun mezi jednotlivými položkami, paragrafy v rámci odboru majetkového, právního a správních činností</t>
  </si>
  <si>
    <t>důvod: odbor majetkový, právní a správních činností požádal ekonomický odbor dne 8.8.2017 o provedení rozpočtové změny. Důvodem navrhované změny je přesun finančních prostředků v rámci odboru majetkového, právního a správních činností ve výši 160 000,- Kč. Finanční prostředky budou použity na zajištění právních služeb v oblasti pracovního práva v kontextu zákona o úřednících.</t>
  </si>
  <si>
    <t>Odbor majetkový, právní a správních činností</t>
  </si>
  <si>
    <t>ORJ - 04</t>
  </si>
  <si>
    <t xml:space="preserve"> -Rozpočtová změna 385/17</t>
  </si>
  <si>
    <t>důvod: odbor veřejných zakázek a investic požádal ekonomický odbor dne 7.8.2017 o provedení rozpočtové změny. Důvodem navrhované změny je snížení finančních prostředků Olomouckého kraje v celkové výši 348 155,54 Kč a přesun finančních prostředků v rámci odboru veřejných zakázek a investic ve výši 2 531 857,94 Kč. Finanční prostředky budou přijaty jako investiční příspěvky od města Uničov a od Vodohospodářské společnosti Olomouc, a. s., na financování projektu v oblasti dopravy "DII/446 Uničov - Strukov".</t>
  </si>
  <si>
    <t>4121 - Neinvestiční přijaté transfery od obcí</t>
  </si>
  <si>
    <t>4221 - Investiční přijaté transfery od obcí</t>
  </si>
  <si>
    <t>důvod: odbor podpory řízení příspěvkových organizací požádal ekonomický odbor dne 18.7.2017 o provedení rozpočtové změny. Důvodem navrhované změny je převedení finančních prostředků z rozpočtu odboru ekonomického na odbor podpory řízení příspěvkových organizací ve výši 460 000,- Kč a přesun finančních prostředků v rámci odboru podpory řízení příspěvkových organizací ve výši 400 000,- Kč. Finanční prostředky budou použity na poskytnutí účelově určeného příspěvku na provoz pro příspěvkovou organizaci Olomouckého kraje Vlastivědné muzeum v Olomouci na ošetření dřevin v parku zámku v Čechách pod Kosířem, prostředky budou čerpány z rezervy Olomouckého kraje na základě usnesení Rady Olomouckého kraje č. UR/20/37/2017 ze dne 14.8.2017.</t>
  </si>
  <si>
    <t>důvod: odbor podpory řízení příspěvkových organizací požádal ekonomický odbor dne 1.8.2017 o provedení rozpočtové změny. Důvodem navrhované změny je převedení finančních prostředků z odboru podpory řízení příspěvkových organizací na odbor veřejných zakázek a investic v celkové výši 1 744 000,- Kč. Finanční prostředky budou použity na úhradu investiční akce v oblasti školství "SOŠ a SOU strojírenské a stavební Jeseník - Rekonstrukce ploché střechy budovy stravování" na základě usnesení Rady Olomouckého kraje č. UR/20/37/2017 ze dne 14.8.2017.</t>
  </si>
  <si>
    <t>důvod: odbor kancelář ředitele požádal ekonomický odbor dne 26.7.2017 o provedení rozpočtové změny. Důvodem navrhované změny je přesun finančních prostředků v rámci odboru kancelář ředitele ve výši 50 000,- Kč. Finanční prostředky budou použity na poskytnutí finančního daru pro p. Klementa Vavroucha, Uhřičice, z rezervy pro krizové řízení na základě usnesení Rady Olomouckého kraje č. UR/20/44/2017 ze dne 14.8.2017.</t>
  </si>
  <si>
    <t>důvod: odbor podpory řízení příspěvkových organizací požádal ekonomický odbor dne 17.7.2017 o provedení rozpočtové změny. Důvodem navrhované změny je přesun finančních prostředků v rámci odboru podpory řízení příspěvkových organizací v celkové výši 730 000,- Kč. Finanční prostředky budou použity na poskytnutí neinvestičního příspěvku pro příspěvkovou organizaci v oblasti školství Mateřská škola Olomouc na akci "Oprava WC", investičního příspěvku pro příspěvkovou organizaci v oblasti školství Základní škola Iši Krejčího Olomouc na akci "Oplocení části pozemku hl. budovy Na Vozovce 32, Olomouc" a Gymnázium, Šternberk, na akci "Sanace tělocvičny", prostředky budou převedeny z rezervy odboru podpory řízení příspěvkových organizací na základě usnesení Rady Olomouckého kraje č. UR/20/37/2017 ze dne 14.8.2017.</t>
  </si>
  <si>
    <t>důvod: odbor podpory řízení příspěvkových organizací požádal ekonomický odbor dne 3.8.2017 o provedení rozpočtové změny. Důvodem navrhované změny je přesun finančních prostředků v rámci odboru podpory řízení příspěvkových organizací ve výši           105 000,- Kč. Finanční prostředky budou použity na poskytnutí investičního příspěvku pro příspěvkovou organizaci v oblasti školství Střední škola, Základní škola a Mateřská škola Šumperk na akci "Stavební úpravy kanceláře", prostředky budou převedeny z rezervy odboru podpory řízení příspěvkových organizací na základě usnesení Rady Olomouckého kraje č. UR/20/37/2017 ze dne 14.8.2017.</t>
  </si>
  <si>
    <t>důvod: odbor podpory řízení příspěvkových organizací požádal ekonomický odbor dne 26.7.2017 o provedení rozpočtové změny. Důvodem navrhované změny je přesun finančních prostředků v rámci odboru podpory řízení příspěvkových organizací ve výši       54,- Kč. Finanční prostředky budou použity na poskytnutí příspěvku na provoz - mzdové náklady pro příspěvkovou organizaci v oblasti školství Sigmundova střední škola strojírenská, Lutín, prostředky budou převedeny z příspěvku na provoz na základě usnesení Rady Olomouckého kraje č. UR/20/37/2017 ze dne 14.8.2017.</t>
  </si>
  <si>
    <t>důvod: odbor podpory řízení příspěvkových organizací požádal ekonomický odbor dne 2.8.2017 o provedení rozpočtové změny. Důvodem navrhované změny je přesun finančních prostředků v rámci odboru podpory řízení příspěvkových organizací ve výši       16 045,- Kč. Finanční prostředky budou použity na poskytnutí příspěvku na provoz - mzdové náklady pro příspěvkovou organizaci v oblasti školství Střední odborná škola lesnická a strojírenská Šternberk, prostředky budou převedeny z příspěvku na provoz na základě usnesení Rady Olomouckého kraje č. UR/20/37/2017 ze dne 14.8.2017.</t>
  </si>
  <si>
    <t>důvod: odbor podpory řízení příspěvkových organizací požádal ekonomický odbor dne 2.8.2017 o provedení rozpočtové změny. Důvodem navrhované změny je přesun finančních prostředků v rámci odboru podpory řízení příspěvkových organizací v celkové výši 5 071 000,- Kč. Finanční prostředky budou použity na poskytnutí příspěvků na provoz a příspěvků na provoz - mzdové náklady pro příspěvkové organizace v oblasti kultury a dopravy, prostředky budou převedeny z rezervy odboru podpory řízení příspěvkových organizací na základě usnesení Rady Olomouckého kraje č. UR/20/37/2017 ze dne 14.8.2017.</t>
  </si>
  <si>
    <t>důvod: odbor podpory řízení příspěvkových organizací požádal ekonomický odbor dne 28.7.2017 o provedení rozpočtové změny. Důvodem navrhované změny je přesun finančních prostředků v rámci odboru podpory řízení příspěvkových organizací ve výši           40 014,- Kč. Finanční prostředky budou použity na poskytnutí neinvestičního příspěvku pro příspěvkovou organizaci v oblasti školství Střední zdravotnická škola, Hranice, na akci "Rozvody počítačových sítí a internetu", prostředky budou převedeny z rezervy odboru podpory řízení příspěvkových organizací na základě usnesení Rady Olomouckého kraje č. UR/20/37/2017 ze dne 14.8.2017.</t>
  </si>
  <si>
    <t>důvod: odbor podpory řízení příspěvkových organizací požádal ekonomický odbor dne 25.7.2017 o provedení rozpočtové změny. Důvodem navrhované změny je přesun finančních prostředků v rámci odboru podpory řízení příspěvkových organizací ve výši       99 950,- Kč. Finanční prostředky budou použity na poskytnutí účelově určeného příspěvku na provoz pro příspěvkovou organizaci v oblasti školství Střední zdravotnická škola, Hranice, na uhrazení nákladů za stěhování, prostředky budou převedeny z rezervy odboru podpory řízení příspěvkových organizací na základě usnesení Rady Olomouckého kraje č. UR/20/37/2017 ze dne 14.8.2017.</t>
  </si>
  <si>
    <t>důvod: odbor podpory řízení příspěvkových organizací požádal ekonomický odbor dne 31.7.2017 o provedení rozpočtové změny. Důvodem navrhované změny je přesun finančních prostředků v rámci odboru podpory řízení příspěvkových organizací ve výši     500 000,- Kč. Finanční prostředky budou použity na poskytnutí investičního příspěvku pro příspěvkovou organizaci v oblasti sociální Domov pro seniory Červenka na akci "Nákup pračky", prostředky budou převedeny z investiční akce "Rekonstrukce vzduchotechniky v kuchyni", zbylá část prostředků bude převedena do rezervy odboru podpory řízení příspěvkových organizací na základě usnesení Rady Olomouckého kraje č. UR/20/37/2017 ze dne 14.8.2017.</t>
  </si>
  <si>
    <t xml:space="preserve"> -Rozpočtová změna 386/17</t>
  </si>
  <si>
    <t>důvod: neinvestiční dotace ze státního rozpočtu ČR na rok 2017 poskytnutá na základě rozhodnutí Ministerstva kultury ČR č.j.: MK-S 16365/2016 ORNK/TLK-B ze dne 16.3.2017 a MK-S 16363/2016 ORNK/TLK-B ze dne 16.3.2017 v celkové výši 54 000,- Kč pro příspěvkovou organizaci Olomouckého kraje Vlastivědné muzeum v Olomouci na realizaci projektu "Identifikace a dokumentace výročního obyčeje "Jízda králů na Hané (2017)" a "Výroční zvyky a obyčeje na Olomoucku (2017)" z programu "Kulturní aktivity".</t>
  </si>
  <si>
    <t xml:space="preserve"> -Rozpočtová změna 387/17</t>
  </si>
  <si>
    <t>důvod: neinvestiční dotace ze státního rozpočtu ČR na rok 2017 poskytnutá na základě avíz Ministerstva školství, mládeže a tělovýchovy ČR č.j.: MŠMT-34139/2016-25 ze dne 3.8.2017 a MŠMT-34139/2016-26 ze dne 11.8.2017 v celkové výši 2 591 623,20 Kč na projekty využívající zjednodušené vykazování nákladů pro příspěvkové organizace Olomouckého kraje v rámci Operačního programu Výzkum, vývoj a vzdělávání.</t>
  </si>
  <si>
    <t xml:space="preserve"> -Rozpočtová změna 388/17</t>
  </si>
  <si>
    <t>poskytovatel: Ministerstvo pro místní rozvoj ČR</t>
  </si>
  <si>
    <t>důvod: odbor strategického rozvoje kraje požádal ekonomický odbor dne 15.8.2017 o provedení rozpočtové změny. Důvodem navrhované změny je zapojení finančních prostředků do rozpočtu Olomouckého kraje v celkové výši 20 584,97 Kč. Finanční prostředky byly poukázány na účet Olomouckého kraje jako neinvestiční dotace z Ministerstva pro místní rozvoj na financování projektu v oblasti regionálního rozvoje "Projekt technické pomoci Olomouckého kraje v rámci INTERREG V-A Česká republika".</t>
  </si>
  <si>
    <t xml:space="preserve"> -Rozpočtová změna 389/17</t>
  </si>
  <si>
    <t>důvod: odbor strategického rozvoje kraje požádal ekonomický odbor dne 9.8.2017 o provedení rozpočtové změny. Důvodem navrhované změny je zapojení dotace z Ministerstva školství, mládeže a tělovýchovy ČR v celkové výši 1 274 900,- Kč. Finanční prostředky byly poukázány na účet Olomouckého kraje z Ministerstva školství, mládeže a tělovýchovy na projekt v oblasti rozvoje lidských zdrojů "Krajský akční plán rozvoje vzdělávání Olomouckého kraje" v rámci Operačního programu Výzkum,vývoj a vzdělávání.</t>
  </si>
  <si>
    <t>4116 - Ostatní neinv. přij. transf. ze SR</t>
  </si>
  <si>
    <t xml:space="preserve"> -Rozpočtová změna 390/17</t>
  </si>
  <si>
    <t>důvod: odbory sociálních věcí a zdravotnictví požádaly ekonomický odbor dne 18.8.2017 o provedení rozpočtové změny. Důvodem navrhované změny je převedení finančních prostředků z odboru ekonomického na odbor sociálních věcí ve výši 36 480,- Kč a na odbor zdravotnictví ve výši 121 600,-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červenec 2017.</t>
  </si>
  <si>
    <t xml:space="preserve"> -Rozpočtová změna 391/17</t>
  </si>
  <si>
    <t>důvod: odbor strategického rozvoje kraje požádal ekonomický odbor dne 10.8.2017 o provedení rozpočtové změny. Důvodem navrhované změny je převedení finančních prostředků z odboru strategického rozvoje kraje na odbor ekonomický v celkové výši        24 340 000,- Kč. Finanční prostředky nebudou použity na předfinancování z revolvingového úvěru u České spořitelny u projektů v oblasti zdravotnictví, cestovního ruchu a informačních technologií, a budou převedeny do rezervy na investice Olomouckého kraje.</t>
  </si>
  <si>
    <t xml:space="preserve"> -Rozpočtová změna 392/17</t>
  </si>
  <si>
    <t>druh rozpočtové změny: vnitřní rozpočtová změna - přesun mezi jednotlivými položkami, paragrafy a odbory tajemníka hejtmana, zastupitelé a kancelář ředitele</t>
  </si>
  <si>
    <t>důvod: odbor tajemníka hejtmana požádal ekonomický odbor dne 10.8.2017 o provedení rozpočtové změny. Důvodem navrhované změny je převedení finančních prostředků z odboru zastupitelé a tajemníka hejtmana na odbor kancelář ředitele v celkové výši 105 000,- Kč. Finanční prostředky budou použity na úhradu kancelářských potřeb, papíru a tonerů pro vedení Olomouckého kraje a zaměstnance odboru tajemníka hejtmana.</t>
  </si>
  <si>
    <t xml:space="preserve"> -Rozpočtová změna 393/17</t>
  </si>
  <si>
    <t>důvod: odbor kancelář ředitele požádal ekonomický odbor dne 15.8.2017 o provedení rozpočtové změny. Důvodem navrhované změny je přesun finančních prostředků v rámci odboru kancelář ředitele v celkové výši 175 000,- Kč. Finanční prostředky budou použity na poskytnutí individuálních dotací v oblasti krizového řízení na základě usnesení Rady Olomouckého kraje č. UR/20/43/2017 ze dne 14.8.2017.</t>
  </si>
  <si>
    <t xml:space="preserve"> -Rozpočtová změna 394/17</t>
  </si>
  <si>
    <t>důvod: odbor kancelář ředitele požádal ekonomický odbor dne 14.8.2017 o provedení rozpočtové změny. Důvodem navrhované změny je přesun finančních prostředků v rámci odboru kancelář ředitele v celkové výši 1 191 186,- Kč. Finanční prostředky budou použity na pořízení nábytku, výměnu PVC v budově RCO a opravu elektronické úřední desky.</t>
  </si>
  <si>
    <t xml:space="preserve"> -Rozpočtová změna 395/17</t>
  </si>
  <si>
    <t>důvod: odbor strategického rozvoje kraje požádal ekonomický odbor dne 9.8.2017 o provedení rozpočtové změny. Důvodem navrhované změny je přesun finančních prostředků v rámci odboru strategického rozvoje kraje v celkové výši 600 000,- Kč. Finanční prostředky budou použity na poskytnutí dotací z "Programu obnovy venkova" pro obce Čelčice a Bystročice na základě usnesení Zastupitelstva Olomouckého kraje č. UZ/4/46/2017 ze dne 24.4.2017.</t>
  </si>
  <si>
    <t xml:space="preserve"> -Rozpočtová změna 396/17</t>
  </si>
  <si>
    <t>důvod: odbor veřejných zakázek a investic požádal ekonomický odbor dne 15.8.2017 o provedení rozpočtové změny. Důvodem navrhované změny je přesun finančních prostředků v rámci odboru veřejných zakázek a investic v celkové výši 562 482,05 Kč. Finanční prostředky budou použity na financování projektu v oblasti školství "Střední odborná škola a Střední odborné učiliště strojírenské a stavební, Jeseník, Dukelská 1240 - kotelna ".</t>
  </si>
  <si>
    <t xml:space="preserve"> -Rozpočtová změna 397/17</t>
  </si>
  <si>
    <t>důvod: odbor veřejných zakázek a investic požádal ekonomický odbor dne 14.8.2017 o provedení rozpočtové změny. Důvodem navrhované změny je přesun finančních prostředků v rámci odboru veřejných zakázek a investic v celkové výši 2 299 659,45 Kč. Finanční prostředky budou použity na financování projektu v oblasti školství "Realizace energeticky úsporných opatření - Gymnázium J. Blahoslava a SŠ pedagogická Přerov".</t>
  </si>
  <si>
    <t xml:space="preserve"> -Rozpočtová změna 398/17</t>
  </si>
  <si>
    <t xml:space="preserve"> -Rozpočtová změna 399/17</t>
  </si>
  <si>
    <t xml:space="preserve"> -Rozpočtová změna 400/17</t>
  </si>
  <si>
    <t xml:space="preserve"> -Rozpočtová změna 401/17</t>
  </si>
  <si>
    <t xml:space="preserve"> -Rozpočtová změna 402/17</t>
  </si>
  <si>
    <t xml:space="preserve"> -Rozpočtová změna 403/17</t>
  </si>
  <si>
    <t xml:space="preserve"> -Rozpočtová změna 404/17</t>
  </si>
  <si>
    <t xml:space="preserve"> -Rozpočtová změna 405/17</t>
  </si>
  <si>
    <t>důvod: ekonomický odbor požádal  dne 21.8.2017 o provedení rozpočtové změny. Důvodem navrhované změny je snížení finančních prostředků rozpočtu Olomouckého kraje ve výši 72 216 000,- Kč. Finanční prostředky budou sníženy v příjmech i výdajích z důvodu nečerpání revolvingového úvěru u České spořitelny, a.s., na předfinancování projektů z evropských fondů.</t>
  </si>
  <si>
    <t>ORJ - 32</t>
  </si>
  <si>
    <t>8113 - Krátkodobé přijaté půjčené prostředky</t>
  </si>
  <si>
    <t>Daňové příjmy (včetně daně z příjmu PO placené krajem)</t>
  </si>
  <si>
    <t>Dotace do oblasti kultury</t>
  </si>
  <si>
    <t>Dotace do oblasti zdravotnictví</t>
  </si>
  <si>
    <t>Dotace do oblasti dopravy</t>
  </si>
  <si>
    <t>OP VVV, OPZ, OPTP, PČŠS, IROP</t>
  </si>
  <si>
    <t>Depozita</t>
  </si>
  <si>
    <t>OP VVV, OPZ, OPTP, PČŠS</t>
  </si>
  <si>
    <t>důvod: odbor podpory řízení příspěvkových organizací požádal ekonomický odbor dne 16.8.2017 o provedení rozpočtové změny. Důvodem navrhované změny je přesun finančních prostředků v rámci odboru podpory řízení příspěvkových organizací ve výši          184 084,- Kč. Finanční prostředky budou použity na poskytnutí účelově určeného příspěvku na provoz pro příspěvkovou organizaci v oblasti školství SCHOLA SERVIS - zařízení pro další vzdělávání pedagogických pracovníků, Olomouc, na "Nedoplatky daně z příjmu právnických osob", prostředky budou převedeny z rezervy odboru podpory řízení příspěvkových organizací na základě usnesení Rady Olomouckého kraje č. UR/21/39/2017 ze dne 28.8.2017.</t>
  </si>
  <si>
    <t>důvod: odbor podpory řízení příspěvkových organizací požádal ekonomický odbor dne 14.8.2017 o provedení rozpočtové změny. Důvodem navrhované změny je přesun finančních prostředků v rámci odboru podpory řízení příspěvkových organizací ve výši     953 000,- Kč. Finanční prostředky nebudou použity na poskytnutí investičního příspěvku pro příspěvkovou organizaci v oblasti školství Obchodní akademie a Jazyková škola s právem státní jazykové zkoušky, Přerov, na akci "Vyvážení otopné soustavy a výměna měření a regulace OA v Přerově", prostředky budou převedeny do rezervy odboru podpory řízení příspěvkových organizací na základě usnesení Rady Olomouckého kraje č. UR/21/39/2017 ze dne 28.8.2017.</t>
  </si>
  <si>
    <t>důvod: odbor podpory řízení příspěvkových organizací požádal ekonomický odbor dne 17.8.2017 o provedení rozpočtové změny. Důvodem navrhované změny je přesun finančních prostředků v rámci odboru podpory řízení příspěvkových organizací ve výši           44 000,- Kč. Finanční prostředky budou použity na poskytnutí investičního příspěvku pro příspěvkovou organizaci v oblasti sociální Středisko pečovatelské služby Jeseník na akci "Nákup automobilu", prostředky budou převedeny z rezervy odboru podpory řízení příspěvkových organizací na základě usnesení Rady Olomouckého kraje č. UR/21/39/2017 ze dne 28.8.2017.</t>
  </si>
  <si>
    <t>důvod: odbor podpory řízení příspěvkových organizací požádal ekonomický odbor dne 16.8.2017 o provedení rozpočtové změny. Důvodem navrhované změny je přesun finančních prostředků v rámci odboru podpory řízení příspěvkových organizací ve výši                 2 500,- Kč. Finanční prostředky budou použity na poskytnutí příspěvku na provoz - mzdové náklady pro příspěvkovou organizaci v oblasti školství Střední škola zemědělská a zahradnická, Olomouc, prostředky budou převedeny z příspěvku na provoz na základě usnesení Rady Olomouckého kraje č. UR/21/39/2017 ze dne 28.8.2017.</t>
  </si>
  <si>
    <t>důvod: odbor podpory řízení příspěvkových organizací požádal ekonomický odbor dne 22.8.2017 o provedení rozpočtové změny. Důvodem navrhované změny je přesun finančních prostředků v rámci odboru podpory řízení příspěvkových organizací v celkové výši 725 150,- Kč. Finanční prostředky budou použity na poskytnutí investičního příspěvku a účelově určeného příspěvku na provoz pro příspěvkovou organizaci v oblasti školství Střední zdravotnická škola, Hranice, na akci "Vybavení školní jídelny", prostředky budou převedeny z rezervy odboru podpory řízení příspěvkových organizací na základě usnesení Rady Olomouckého kraje č. UR/21/39/2017 ze dne 28.8.2017.</t>
  </si>
  <si>
    <t>důvod: odbor podpory řízení příspěvkových organizací požádal ekonomický odbor dne 22.8.2017 o provedení rozpočtové změny. Důvodem navrhované změny je převedení finančních prostředků z rozpočtu odboru ekonomického na odbor podpory řízení příspěvkových organizací ve výši 26 000 000,- Kč. Finanční prostředky budou použity na poskytnutí příspěvku na úhradu prokazatelné ztráty dopravcům ve veřejné linkové dopravě pro příspěvkovou organizaci Koordinátor Integrovaného dopravního systému Olomouckého kraje na navýšení mezd řidičům včetně zákonných odvodů, prostředky budou čerpány z rezervy Olomouckého kraje na základě usnesení Rady Olomouckého kraje č. UR/21/39/2017 ze dne 28.8.2017.</t>
  </si>
  <si>
    <t>důvod: odbor dopravy a silničního hospodářství požádal ekonomický odbor dne 22.8.2017 o provedení rozpočtové změny. Důvodem navrhované změny je přesun finančních prostředků v rámci odboru dopravy a silničního hospodářství v celkové výši 14 543 000,- Kč. Finanční prostředky budou použity pro příspěvkovou organizaci Správa silnic Olomouckého kraje na financování oprav silnic a nových investic v oblasti dopravy spolufinancovaných ze Státního fondu dopravní infrastruktury na základě usnesení Rady Olomouckého kraje č. UR/21/15/2017 ze dne 28.8.2017.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</si>
</sst>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164" formatCode="00000"/>
    <numFmt numFmtId="165" formatCode="00,000"/>
    <numFmt numFmtId="166" formatCode="00000000000"/>
    <numFmt numFmtId="167" formatCode="00000000"/>
  </numFmts>
  <fonts count="28"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10"/>
      <color indexed="81"/>
      <name val="Tahoma"/>
      <family val="2"/>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b/>
      <i/>
      <sz val="11"/>
      <name val="Arial"/>
      <family val="2"/>
      <charset val="238"/>
    </font>
    <font>
      <sz val="11"/>
      <color indexed="10"/>
      <name val="Arial"/>
      <family val="2"/>
      <charset val="238"/>
    </font>
    <font>
      <sz val="11"/>
      <name val="Calibri"/>
      <family val="2"/>
      <charset val="238"/>
    </font>
    <font>
      <sz val="10"/>
      <color indexed="81"/>
      <name val="Tahoma"/>
      <family val="2"/>
      <charset val="238"/>
    </font>
  </fonts>
  <fills count="3">
    <fill>
      <patternFill patternType="none"/>
    </fill>
    <fill>
      <patternFill patternType="gray125"/>
    </fill>
    <fill>
      <patternFill patternType="solid">
        <fgColor indexed="42"/>
        <bgColor indexed="64"/>
      </patternFill>
    </fill>
  </fills>
  <borders count="16">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top style="thin">
        <color indexed="64"/>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5" fillId="0" borderId="0"/>
  </cellStyleXfs>
  <cellXfs count="209">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7" fillId="0" borderId="0" xfId="1" applyFont="1" applyBorder="1"/>
    <xf numFmtId="0" fontId="6" fillId="0" borderId="0" xfId="1" applyFont="1"/>
    <xf numFmtId="0" fontId="16" fillId="0" borderId="0" xfId="0" applyFont="1"/>
    <xf numFmtId="0" fontId="7" fillId="0" borderId="0" xfId="0" applyFont="1" applyAlignment="1">
      <alignment horizontal="justify" vertical="top" wrapText="1"/>
    </xf>
    <xf numFmtId="0" fontId="9" fillId="0" borderId="0" xfId="0" applyFont="1"/>
    <xf numFmtId="0" fontId="18" fillId="0" borderId="0" xfId="0" applyFont="1" applyBorder="1" applyAlignment="1"/>
    <xf numFmtId="0" fontId="19" fillId="0" borderId="0" xfId="0" applyFont="1"/>
    <xf numFmtId="0" fontId="2" fillId="0" borderId="0" xfId="0" applyFont="1" applyAlignment="1">
      <alignment horizontal="left"/>
    </xf>
    <xf numFmtId="0" fontId="20" fillId="0" borderId="0" xfId="0" applyFont="1" applyAlignment="1">
      <alignment horizontal="right"/>
    </xf>
    <xf numFmtId="0" fontId="15" fillId="0" borderId="6" xfId="0" applyFont="1" applyBorder="1" applyAlignment="1">
      <alignment horizontal="center"/>
    </xf>
    <xf numFmtId="0" fontId="21" fillId="0" borderId="7" xfId="0" applyFont="1" applyBorder="1" applyAlignment="1">
      <alignment horizontal="center"/>
    </xf>
    <xf numFmtId="0" fontId="15" fillId="0" borderId="6" xfId="0" applyFont="1" applyBorder="1" applyAlignment="1">
      <alignment horizontal="center" wrapText="1"/>
    </xf>
    <xf numFmtId="3" fontId="0" fillId="0" borderId="6" xfId="0" applyNumberFormat="1" applyBorder="1" applyAlignment="1">
      <alignment horizontal="center"/>
    </xf>
    <xf numFmtId="0" fontId="0" fillId="0" borderId="8" xfId="0" applyFont="1" applyBorder="1" applyAlignment="1">
      <alignment horizontal="center"/>
    </xf>
    <xf numFmtId="0" fontId="21" fillId="0" borderId="9" xfId="0" applyFont="1" applyBorder="1" applyAlignment="1">
      <alignment horizontal="left"/>
    </xf>
    <xf numFmtId="4" fontId="15" fillId="0" borderId="8" xfId="0" applyNumberFormat="1" applyFont="1" applyBorder="1" applyAlignment="1">
      <alignment horizontal="right" wrapText="1"/>
    </xf>
    <xf numFmtId="164" fontId="0" fillId="0" borderId="6" xfId="0" applyNumberFormat="1" applyBorder="1" applyAlignment="1">
      <alignment horizontal="center"/>
    </xf>
    <xf numFmtId="0" fontId="22" fillId="0" borderId="6" xfId="0" applyFont="1" applyBorder="1"/>
    <xf numFmtId="0" fontId="18" fillId="0" borderId="10" xfId="0" applyFont="1" applyBorder="1" applyAlignment="1"/>
    <xf numFmtId="4" fontId="18" fillId="0" borderId="6" xfId="0" applyNumberFormat="1" applyFont="1" applyBorder="1" applyAlignment="1"/>
    <xf numFmtId="0" fontId="0" fillId="0" borderId="0" xfId="0" applyFont="1"/>
    <xf numFmtId="0" fontId="23" fillId="0" borderId="0" xfId="0" applyFont="1"/>
    <xf numFmtId="0" fontId="15" fillId="0" borderId="0" xfId="0" applyFont="1" applyAlignment="1">
      <alignment horizontal="right"/>
    </xf>
    <xf numFmtId="0" fontId="15" fillId="0" borderId="0" xfId="0" applyFont="1" applyBorder="1" applyAlignment="1">
      <alignment horizontal="center"/>
    </xf>
    <xf numFmtId="0" fontId="15" fillId="0" borderId="0" xfId="0" applyFont="1" applyFill="1" applyBorder="1" applyAlignment="1">
      <alignment horizontal="center"/>
    </xf>
    <xf numFmtId="0" fontId="21" fillId="0" borderId="6" xfId="0" applyFont="1" applyBorder="1" applyAlignment="1">
      <alignment horizontal="center"/>
    </xf>
    <xf numFmtId="3" fontId="0" fillId="0" borderId="0" xfId="0" applyNumberFormat="1" applyFill="1" applyBorder="1" applyAlignment="1">
      <alignment horizontal="center"/>
    </xf>
    <xf numFmtId="0" fontId="0" fillId="0" borderId="0" xfId="0" applyFont="1" applyFill="1" applyBorder="1" applyAlignment="1">
      <alignment horizontal="center"/>
    </xf>
    <xf numFmtId="0" fontId="0" fillId="0" borderId="6" xfId="0" applyFont="1" applyFill="1" applyBorder="1" applyAlignment="1">
      <alignment horizontal="center"/>
    </xf>
    <xf numFmtId="0" fontId="21" fillId="0" borderId="6" xfId="0" applyFont="1" applyFill="1" applyBorder="1" applyAlignment="1">
      <alignment horizontal="left"/>
    </xf>
    <xf numFmtId="164" fontId="0" fillId="0" borderId="0" xfId="0" applyNumberFormat="1" applyBorder="1" applyAlignment="1">
      <alignment horizontal="center"/>
    </xf>
    <xf numFmtId="0" fontId="18" fillId="0" borderId="11" xfId="0" applyFont="1" applyBorder="1"/>
    <xf numFmtId="4" fontId="18" fillId="0" borderId="6" xfId="0" applyNumberFormat="1" applyFont="1" applyBorder="1"/>
    <xf numFmtId="0" fontId="19" fillId="0" borderId="0" xfId="0" applyFont="1" applyFill="1"/>
    <xf numFmtId="0" fontId="18" fillId="0" borderId="0" xfId="0" applyFont="1" applyFill="1" applyBorder="1" applyAlignment="1"/>
    <xf numFmtId="0" fontId="2" fillId="0" borderId="0" xfId="0" applyFont="1" applyFill="1" applyAlignment="1">
      <alignment horizontal="left"/>
    </xf>
    <xf numFmtId="0" fontId="15" fillId="0" borderId="6" xfId="0" applyFont="1" applyFill="1" applyBorder="1" applyAlignment="1">
      <alignment horizontal="center"/>
    </xf>
    <xf numFmtId="165" fontId="5" fillId="0" borderId="6" xfId="0" applyNumberFormat="1" applyFont="1" applyFill="1" applyBorder="1" applyAlignment="1">
      <alignment horizontal="center"/>
    </xf>
    <xf numFmtId="0" fontId="5" fillId="0" borderId="8" xfId="0" applyFont="1" applyBorder="1" applyAlignment="1">
      <alignment horizontal="center"/>
    </xf>
    <xf numFmtId="0" fontId="15" fillId="0" borderId="7" xfId="0" applyFont="1" applyFill="1" applyBorder="1"/>
    <xf numFmtId="164" fontId="5" fillId="0" borderId="6" xfId="0" applyNumberFormat="1" applyFont="1" applyFill="1" applyBorder="1" applyAlignment="1">
      <alignment horizontal="center"/>
    </xf>
    <xf numFmtId="0" fontId="5" fillId="0" borderId="0" xfId="0" applyFont="1"/>
    <xf numFmtId="0" fontId="15" fillId="0" borderId="7" xfId="0" applyFont="1" applyBorder="1" applyAlignment="1">
      <alignment horizontal="center"/>
    </xf>
    <xf numFmtId="0" fontId="5" fillId="0" borderId="6" xfId="0" applyFont="1" applyFill="1" applyBorder="1" applyAlignment="1">
      <alignment horizontal="center"/>
    </xf>
    <xf numFmtId="0" fontId="15" fillId="0" borderId="6" xfId="0" applyFont="1" applyBorder="1" applyAlignment="1"/>
    <xf numFmtId="4" fontId="15" fillId="0" borderId="8" xfId="0" applyNumberFormat="1" applyFont="1" applyFill="1" applyBorder="1" applyAlignment="1">
      <alignment horizontal="right" wrapText="1"/>
    </xf>
    <xf numFmtId="164" fontId="0" fillId="0" borderId="6" xfId="0" applyNumberFormat="1" applyFont="1" applyBorder="1" applyAlignment="1">
      <alignment horizontal="center"/>
    </xf>
    <xf numFmtId="166" fontId="0" fillId="0" borderId="0" xfId="0" applyNumberFormat="1"/>
    <xf numFmtId="0" fontId="7" fillId="0" borderId="0" xfId="0" applyFont="1" applyFill="1" applyAlignment="1">
      <alignment horizontal="justify" vertical="top" wrapText="1"/>
    </xf>
    <xf numFmtId="0" fontId="9" fillId="0" borderId="0" xfId="0" applyFont="1" applyFill="1"/>
    <xf numFmtId="0" fontId="5" fillId="0" borderId="0" xfId="0" applyFont="1" applyFill="1"/>
    <xf numFmtId="0" fontId="20" fillId="0" borderId="0" xfId="0" applyFont="1" applyFill="1" applyAlignment="1">
      <alignment horizontal="right"/>
    </xf>
    <xf numFmtId="0" fontId="21" fillId="0" borderId="7" xfId="0" applyFont="1" applyFill="1" applyBorder="1" applyAlignment="1">
      <alignment horizontal="center"/>
    </xf>
    <xf numFmtId="0" fontId="5" fillId="0" borderId="8" xfId="0" applyFont="1" applyFill="1" applyBorder="1" applyAlignment="1">
      <alignment horizontal="center"/>
    </xf>
    <xf numFmtId="0" fontId="22" fillId="0" borderId="6" xfId="0" applyFont="1" applyFill="1" applyBorder="1"/>
    <xf numFmtId="0" fontId="18" fillId="0" borderId="10" xfId="0" applyFont="1" applyFill="1" applyBorder="1" applyAlignment="1"/>
    <xf numFmtId="4" fontId="18" fillId="0" borderId="6" xfId="0" applyNumberFormat="1" applyFont="1" applyFill="1" applyBorder="1" applyAlignment="1"/>
    <xf numFmtId="0" fontId="16" fillId="0" borderId="0" xfId="0" applyFont="1" applyFill="1"/>
    <xf numFmtId="0" fontId="0" fillId="0" borderId="0" xfId="0" applyFill="1"/>
    <xf numFmtId="0" fontId="24" fillId="0" borderId="0" xfId="0" applyFont="1"/>
    <xf numFmtId="5" fontId="18" fillId="0" borderId="0" xfId="0" applyNumberFormat="1" applyFont="1" applyAlignment="1">
      <alignment horizontal="right"/>
    </xf>
    <xf numFmtId="0" fontId="0" fillId="0" borderId="0" xfId="0" applyFont="1" applyFill="1"/>
    <xf numFmtId="167" fontId="0" fillId="0" borderId="6" xfId="0" applyNumberFormat="1" applyFont="1" applyFill="1" applyBorder="1" applyAlignment="1">
      <alignment horizontal="center"/>
    </xf>
    <xf numFmtId="0" fontId="0" fillId="0" borderId="8" xfId="0" applyFont="1" applyFill="1" applyBorder="1" applyAlignment="1">
      <alignment horizontal="center"/>
    </xf>
    <xf numFmtId="164" fontId="0" fillId="0" borderId="6" xfId="0" applyNumberFormat="1" applyFont="1" applyFill="1" applyBorder="1" applyAlignment="1">
      <alignment horizontal="center"/>
    </xf>
    <xf numFmtId="0" fontId="25" fillId="0" borderId="0" xfId="0" applyFont="1" applyFill="1" applyAlignment="1">
      <alignment horizontal="justify" vertical="top" wrapText="1"/>
    </xf>
    <xf numFmtId="164" fontId="5" fillId="0" borderId="0" xfId="0" applyNumberFormat="1" applyFont="1" applyFill="1" applyBorder="1" applyAlignment="1">
      <alignment horizontal="center"/>
    </xf>
    <xf numFmtId="0" fontId="22" fillId="0" borderId="0" xfId="0" applyFont="1" applyFill="1" applyBorder="1"/>
    <xf numFmtId="4" fontId="18" fillId="0" borderId="0" xfId="0" applyNumberFormat="1" applyFont="1" applyFill="1" applyBorder="1" applyAlignment="1"/>
    <xf numFmtId="0" fontId="18" fillId="0" borderId="0" xfId="0" applyFont="1" applyFill="1" applyBorder="1" applyAlignment="1">
      <alignment horizontal="center"/>
    </xf>
    <xf numFmtId="0" fontId="9" fillId="0" borderId="0" xfId="0" applyFont="1" applyFill="1" applyAlignment="1">
      <alignment horizontal="center"/>
    </xf>
    <xf numFmtId="0" fontId="0" fillId="0" borderId="0" xfId="0" applyFill="1" applyAlignment="1">
      <alignment horizontal="center"/>
    </xf>
    <xf numFmtId="0" fontId="18" fillId="0" borderId="0" xfId="0" applyFont="1" applyBorder="1" applyAlignment="1">
      <alignment horizontal="center"/>
    </xf>
    <xf numFmtId="165" fontId="5" fillId="0" borderId="0" xfId="0" applyNumberFormat="1" applyFont="1" applyFill="1" applyBorder="1" applyAlignment="1">
      <alignment horizontal="center"/>
    </xf>
    <xf numFmtId="0" fontId="5" fillId="0" borderId="0" xfId="0" applyFont="1" applyFill="1" applyBorder="1" applyAlignment="1">
      <alignment horizontal="center"/>
    </xf>
    <xf numFmtId="0" fontId="21" fillId="0" borderId="6" xfId="0" applyFont="1" applyBorder="1" applyAlignment="1">
      <alignment horizontal="left"/>
    </xf>
    <xf numFmtId="0" fontId="15" fillId="0" borderId="7" xfId="0" applyFont="1" applyFill="1" applyBorder="1" applyAlignment="1">
      <alignment horizontal="center"/>
    </xf>
    <xf numFmtId="165" fontId="5" fillId="0" borderId="0" xfId="0" applyNumberFormat="1" applyFont="1" applyBorder="1" applyAlignment="1">
      <alignment horizontal="center"/>
    </xf>
    <xf numFmtId="166" fontId="5" fillId="0" borderId="0" xfId="0" applyNumberFormat="1" applyFont="1" applyFill="1" applyBorder="1" applyAlignment="1">
      <alignment horizontal="center"/>
    </xf>
    <xf numFmtId="1" fontId="5" fillId="0" borderId="6" xfId="0" applyNumberFormat="1" applyFont="1" applyBorder="1" applyAlignment="1">
      <alignment horizontal="center"/>
    </xf>
    <xf numFmtId="4" fontId="15"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21" fillId="0" borderId="12" xfId="0" applyFont="1" applyBorder="1" applyAlignment="1">
      <alignment horizontal="left"/>
    </xf>
    <xf numFmtId="4" fontId="15" fillId="0" borderId="6" xfId="0" applyNumberFormat="1" applyFont="1" applyBorder="1" applyAlignment="1">
      <alignment horizontal="right" wrapText="1"/>
    </xf>
    <xf numFmtId="4" fontId="15" fillId="0" borderId="6" xfId="0" applyNumberFormat="1" applyFont="1" applyFill="1" applyBorder="1" applyAlignment="1">
      <alignment horizontal="right" wrapText="1"/>
    </xf>
    <xf numFmtId="0" fontId="23" fillId="0" borderId="0" xfId="0" applyFont="1" applyFill="1"/>
    <xf numFmtId="0" fontId="21" fillId="0" borderId="12" xfId="0" applyFont="1" applyFill="1" applyBorder="1" applyAlignment="1">
      <alignment horizontal="left"/>
    </xf>
    <xf numFmtId="0" fontId="5" fillId="0" borderId="0" xfId="0" applyNumberFormat="1" applyFont="1" applyFill="1" applyBorder="1" applyAlignment="1">
      <alignment horizontal="center"/>
    </xf>
    <xf numFmtId="0" fontId="21" fillId="0" borderId="10" xfId="0" applyFont="1" applyFill="1" applyBorder="1" applyAlignment="1">
      <alignment horizontal="center"/>
    </xf>
    <xf numFmtId="165" fontId="5" fillId="0" borderId="6" xfId="0" applyNumberFormat="1" applyFont="1" applyBorder="1" applyAlignment="1">
      <alignment horizontal="center"/>
    </xf>
    <xf numFmtId="1" fontId="5" fillId="0" borderId="6" xfId="0" applyNumberFormat="1" applyFont="1" applyFill="1" applyBorder="1" applyAlignment="1">
      <alignment horizontal="center"/>
    </xf>
    <xf numFmtId="4" fontId="15" fillId="0" borderId="6" xfId="0" applyNumberFormat="1" applyFont="1" applyBorder="1" applyAlignment="1">
      <alignment wrapText="1"/>
    </xf>
    <xf numFmtId="0" fontId="21" fillId="0" borderId="10" xfId="0" applyFont="1" applyBorder="1" applyAlignment="1">
      <alignment horizontal="center"/>
    </xf>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0" fontId="21" fillId="0" borderId="13" xfId="0" applyFont="1" applyFill="1" applyBorder="1" applyAlignment="1">
      <alignment horizontal="left"/>
    </xf>
    <xf numFmtId="4" fontId="15" fillId="0" borderId="6" xfId="0" applyNumberFormat="1" applyFont="1" applyFill="1" applyBorder="1" applyAlignment="1"/>
    <xf numFmtId="0" fontId="0" fillId="0" borderId="6" xfId="0" applyFont="1" applyBorder="1" applyAlignment="1">
      <alignment horizontal="center"/>
    </xf>
    <xf numFmtId="4" fontId="15" fillId="0" borderId="6" xfId="0" applyNumberFormat="1" applyFont="1" applyBorder="1"/>
    <xf numFmtId="3" fontId="0" fillId="0" borderId="0" xfId="0" applyNumberFormat="1" applyFont="1" applyBorder="1" applyAlignment="1">
      <alignment horizontal="center"/>
    </xf>
    <xf numFmtId="4" fontId="15" fillId="0" borderId="6" xfId="0" applyNumberFormat="1" applyFont="1" applyFill="1" applyBorder="1"/>
    <xf numFmtId="164" fontId="0" fillId="0" borderId="0" xfId="0" applyNumberFormat="1" applyFont="1" applyBorder="1" applyAlignment="1">
      <alignment horizontal="center"/>
    </xf>
    <xf numFmtId="0" fontId="15" fillId="0" borderId="0" xfId="0" applyFont="1" applyFill="1" applyAlignment="1">
      <alignment horizontal="right"/>
    </xf>
    <xf numFmtId="164" fontId="5" fillId="0" borderId="0" xfId="0" applyNumberFormat="1" applyFont="1" applyBorder="1" applyAlignment="1">
      <alignment horizontal="center"/>
    </xf>
    <xf numFmtId="0" fontId="18" fillId="0" borderId="11" xfId="0" applyFont="1" applyFill="1" applyBorder="1"/>
    <xf numFmtId="4" fontId="18" fillId="0" borderId="6" xfId="0" applyNumberFormat="1" applyFont="1" applyFill="1" applyBorder="1"/>
    <xf numFmtId="4" fontId="15" fillId="0" borderId="6" xfId="0" applyNumberFormat="1" applyFont="1" applyFill="1" applyBorder="1" applyAlignment="1">
      <alignment wrapText="1"/>
    </xf>
    <xf numFmtId="3" fontId="5" fillId="0" borderId="0" xfId="0" applyNumberFormat="1" applyFont="1" applyBorder="1" applyAlignment="1">
      <alignment horizontal="center"/>
    </xf>
    <xf numFmtId="0" fontId="23" fillId="0" borderId="0" xfId="0" applyFont="1" applyBorder="1"/>
    <xf numFmtId="165" fontId="0" fillId="0" borderId="0" xfId="0" applyNumberFormat="1" applyBorder="1" applyAlignment="1">
      <alignment horizontal="center"/>
    </xf>
    <xf numFmtId="0" fontId="5" fillId="0" borderId="0" xfId="0" applyFont="1" applyBorder="1"/>
    <xf numFmtId="0" fontId="22" fillId="0" borderId="0" xfId="0" applyFont="1" applyBorder="1"/>
    <xf numFmtId="2" fontId="18" fillId="0" borderId="0" xfId="0" applyNumberFormat="1" applyFont="1" applyBorder="1" applyAlignment="1"/>
    <xf numFmtId="0" fontId="15" fillId="0" borderId="6" xfId="0" applyFont="1" applyFill="1" applyBorder="1" applyAlignment="1"/>
    <xf numFmtId="0" fontId="17" fillId="0" borderId="0" xfId="0" applyFont="1" applyAlignment="1"/>
    <xf numFmtId="49" fontId="5" fillId="0" borderId="0" xfId="0" applyNumberFormat="1" applyFont="1" applyBorder="1" applyAlignment="1">
      <alignment horizontal="center"/>
    </xf>
    <xf numFmtId="0" fontId="17" fillId="0" borderId="0" xfId="0" applyFont="1" applyFill="1" applyAlignment="1">
      <alignment horizontal="justify" vertical="top" wrapText="1"/>
    </xf>
    <xf numFmtId="0" fontId="15" fillId="0" borderId="14" xfId="0" applyFont="1" applyFill="1" applyBorder="1" applyAlignment="1">
      <alignment horizontal="center"/>
    </xf>
    <xf numFmtId="1" fontId="5" fillId="0" borderId="14" xfId="0" applyNumberFormat="1" applyFont="1" applyBorder="1" applyAlignment="1">
      <alignment horizontal="center"/>
    </xf>
    <xf numFmtId="164" fontId="5" fillId="0" borderId="14" xfId="0" applyNumberFormat="1" applyFont="1" applyBorder="1" applyAlignment="1">
      <alignment horizontal="center"/>
    </xf>
    <xf numFmtId="0" fontId="17" fillId="0" borderId="0" xfId="0" applyFont="1" applyAlignment="1">
      <alignment horizontal="justify" vertical="top" wrapText="1"/>
    </xf>
    <xf numFmtId="165" fontId="0" fillId="0" borderId="6" xfId="0" applyNumberFormat="1" applyBorder="1" applyAlignment="1">
      <alignment horizontal="center"/>
    </xf>
    <xf numFmtId="167" fontId="5" fillId="0" borderId="0" xfId="0" applyNumberFormat="1" applyFont="1" applyBorder="1" applyAlignment="1">
      <alignment horizontal="center"/>
    </xf>
    <xf numFmtId="0" fontId="21" fillId="0" borderId="7" xfId="0" applyFont="1" applyFill="1" applyBorder="1" applyAlignment="1">
      <alignment horizontal="left"/>
    </xf>
    <xf numFmtId="0" fontId="0" fillId="0" borderId="0" xfId="0" applyBorder="1"/>
    <xf numFmtId="0" fontId="5" fillId="0" borderId="0" xfId="0" applyFont="1" applyAlignment="1">
      <alignment horizontal="center"/>
    </xf>
    <xf numFmtId="0" fontId="23" fillId="0" borderId="0" xfId="0" applyFont="1" applyAlignment="1">
      <alignment horizontal="center"/>
    </xf>
    <xf numFmtId="164" fontId="5" fillId="0" borderId="6" xfId="0" applyNumberFormat="1" applyFont="1" applyBorder="1" applyAlignment="1">
      <alignment horizontal="center"/>
    </xf>
    <xf numFmtId="0" fontId="5" fillId="0" borderId="0" xfId="0" applyFont="1" applyFill="1" applyBorder="1"/>
    <xf numFmtId="0" fontId="15" fillId="0" borderId="6" xfId="0" applyFont="1" applyFill="1" applyBorder="1" applyAlignment="1">
      <alignment horizontal="center" wrapText="1"/>
    </xf>
    <xf numFmtId="0" fontId="17" fillId="0" borderId="0" xfId="0" applyFont="1" applyAlignment="1">
      <alignment vertical="center"/>
    </xf>
    <xf numFmtId="0" fontId="0" fillId="0" borderId="0" xfId="0" applyNumberFormat="1" applyFont="1" applyFill="1" applyBorder="1" applyAlignment="1" applyProtection="1"/>
    <xf numFmtId="165" fontId="0" fillId="0" borderId="0" xfId="0" applyNumberFormat="1" applyFont="1" applyBorder="1" applyAlignment="1">
      <alignment horizontal="center"/>
    </xf>
    <xf numFmtId="166" fontId="0" fillId="0" borderId="0" xfId="0" applyNumberFormat="1" applyFont="1" applyFill="1" applyBorder="1" applyAlignment="1">
      <alignment horizontal="center"/>
    </xf>
    <xf numFmtId="4" fontId="18" fillId="0" borderId="0" xfId="0" applyNumberFormat="1" applyFont="1" applyBorder="1" applyAlignment="1"/>
    <xf numFmtId="0" fontId="5" fillId="0" borderId="0" xfId="1" applyNumberFormat="1" applyFont="1" applyFill="1" applyBorder="1" applyAlignment="1" applyProtection="1"/>
    <xf numFmtId="167" fontId="5" fillId="0" borderId="0" xfId="0" applyNumberFormat="1" applyFont="1" applyFill="1" applyBorder="1" applyAlignment="1">
      <alignment horizontal="center"/>
    </xf>
    <xf numFmtId="0" fontId="21" fillId="0" borderId="7" xfId="0" applyFont="1" applyBorder="1" applyAlignment="1">
      <alignment horizontal="left"/>
    </xf>
    <xf numFmtId="0" fontId="18" fillId="0" borderId="6" xfId="0" applyFont="1" applyFill="1" applyBorder="1" applyAlignment="1"/>
    <xf numFmtId="0" fontId="0" fillId="0" borderId="6" xfId="0" applyFill="1" applyBorder="1" applyAlignment="1">
      <alignment horizontal="center"/>
    </xf>
    <xf numFmtId="167" fontId="5" fillId="0" borderId="6" xfId="0" applyNumberFormat="1" applyFont="1" applyFill="1" applyBorder="1" applyAlignment="1">
      <alignment horizontal="center"/>
    </xf>
    <xf numFmtId="167" fontId="5" fillId="0" borderId="6" xfId="0" applyNumberFormat="1" applyFont="1" applyBorder="1" applyAlignment="1">
      <alignment horizontal="center"/>
    </xf>
    <xf numFmtId="1" fontId="5" fillId="0" borderId="8" xfId="0" applyNumberFormat="1" applyFont="1" applyFill="1" applyBorder="1" applyAlignment="1">
      <alignment horizontal="center"/>
    </xf>
    <xf numFmtId="0" fontId="18" fillId="0" borderId="1" xfId="0" applyFont="1" applyFill="1" applyBorder="1"/>
    <xf numFmtId="0" fontId="21" fillId="0" borderId="1" xfId="0" applyFont="1" applyBorder="1" applyAlignment="1">
      <alignment horizontal="left"/>
    </xf>
    <xf numFmtId="0" fontId="21" fillId="0" borderId="15" xfId="0" applyFont="1" applyFill="1" applyBorder="1" applyAlignment="1">
      <alignment horizontal="left"/>
    </xf>
    <xf numFmtId="3" fontId="5" fillId="0" borderId="6" xfId="0" applyNumberFormat="1" applyFont="1" applyBorder="1" applyAlignment="1">
      <alignment horizontal="center"/>
    </xf>
    <xf numFmtId="0" fontId="15" fillId="0" borderId="7" xfId="0" applyFont="1" applyBorder="1"/>
    <xf numFmtId="3" fontId="0" fillId="0" borderId="0" xfId="0" applyNumberFormat="1"/>
    <xf numFmtId="164" fontId="0" fillId="0" borderId="0" xfId="0" applyNumberFormat="1"/>
    <xf numFmtId="0" fontId="26" fillId="0" borderId="0" xfId="0" applyFont="1" applyAlignment="1">
      <alignment horizontal="justify" vertical="top" wrapText="1"/>
    </xf>
    <xf numFmtId="165" fontId="0" fillId="0" borderId="0" xfId="0" applyNumberFormat="1"/>
    <xf numFmtId="3" fontId="18" fillId="0" borderId="0" xfId="0" applyNumberFormat="1" applyFont="1" applyFill="1" applyBorder="1" applyAlignment="1"/>
    <xf numFmtId="4" fontId="5" fillId="0" borderId="0" xfId="0" applyNumberFormat="1" applyFont="1" applyFill="1"/>
    <xf numFmtId="0" fontId="15" fillId="0" borderId="6" xfId="0" applyFont="1" applyFill="1" applyBorder="1"/>
    <xf numFmtId="0" fontId="7" fillId="0" borderId="0" xfId="0" applyFont="1" applyAlignment="1">
      <alignment horizontal="center" vertical="top" wrapText="1"/>
    </xf>
    <xf numFmtId="0" fontId="9"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3" fontId="0" fillId="0" borderId="0" xfId="0" applyNumberFormat="1" applyBorder="1" applyAlignment="1">
      <alignment horizontal="center"/>
    </xf>
    <xf numFmtId="0" fontId="17" fillId="0" borderId="0" xfId="0" applyFont="1" applyAlignment="1">
      <alignment horizontal="center" vertical="top" wrapText="1"/>
    </xf>
    <xf numFmtId="167" fontId="0" fillId="0" borderId="6" xfId="0" applyNumberFormat="1" applyBorder="1" applyAlignment="1">
      <alignment horizontal="center"/>
    </xf>
    <xf numFmtId="49" fontId="17" fillId="0" borderId="0" xfId="0" applyNumberFormat="1" applyFont="1" applyAlignment="1">
      <alignment horizontal="justify" vertical="center" wrapText="1"/>
    </xf>
    <xf numFmtId="0" fontId="17" fillId="0" borderId="0" xfId="0" applyFont="1" applyFill="1" applyAlignment="1">
      <alignment horizontal="justify" vertical="top" wrapText="1"/>
    </xf>
    <xf numFmtId="49" fontId="17" fillId="0" borderId="0" xfId="0" applyNumberFormat="1" applyFont="1" applyAlignment="1">
      <alignment horizontal="justify" wrapText="1"/>
    </xf>
    <xf numFmtId="0" fontId="17" fillId="0" borderId="0" xfId="0" applyFont="1" applyAlignment="1">
      <alignment horizontal="justify" vertical="top" wrapText="1"/>
    </xf>
    <xf numFmtId="49" fontId="17" fillId="0" borderId="0" xfId="0" applyNumberFormat="1" applyFont="1" applyFill="1" applyAlignment="1">
      <alignment horizontal="justify" wrapText="1"/>
    </xf>
    <xf numFmtId="49" fontId="17" fillId="0" borderId="0" xfId="0" applyNumberFormat="1" applyFont="1" applyFill="1" applyAlignment="1">
      <alignment horizontal="justify" vertical="center" wrapText="1"/>
    </xf>
    <xf numFmtId="49" fontId="17" fillId="0" borderId="0" xfId="0" applyNumberFormat="1" applyFont="1" applyAlignment="1">
      <alignment horizontal="left" vertical="center" wrapText="1"/>
    </xf>
    <xf numFmtId="49" fontId="17" fillId="0" borderId="0" xfId="0" applyNumberFormat="1" applyFont="1" applyFill="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427</xdr:row>
      <xdr:rowOff>0</xdr:rowOff>
    </xdr:from>
    <xdr:ext cx="85725" cy="205410"/>
    <xdr:sp macro="" textlink="">
      <xdr:nvSpPr>
        <xdr:cNvPr id="2824" name="Text Box 26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25" name="Text Box 26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26" name="Text Box 26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27" name="Text Box 26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28" name="Text Box 26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29" name="Text Box 26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30" name="Text Box 26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31" name="Text Box 26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32" name="Text Box 26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33" name="Text Box 26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34" name="Text Box 26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35" name="Text Box 26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36" name="Text Box 26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37" name="Text Box 26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38" name="Text Box 26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39" name="Text Box 26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40" name="Text Box 26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41" name="Text Box 26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42" name="Text Box 26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43" name="Text Box 26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44" name="Text Box 26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45" name="Text Box 26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46" name="Text Box 26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47" name="Text Box 26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48" name="Text Box 26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49" name="Text Box 26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50" name="Text Box 26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51" name="Text Box 26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52" name="Text Box 26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53" name="Text Box 26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54" name="Text Box 26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55" name="Text Box 26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56" name="Text Box 26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57" name="Text Box 26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58" name="Text Box 26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59" name="Text Box 26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60" name="Text Box 26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61" name="Text Box 26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62" name="Text Box 26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63" name="Text Box 26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64" name="Text Box 26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65" name="Text Box 26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66" name="Text Box 26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67" name="Text Box 26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68" name="Text Box 26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69" name="Text Box 26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70" name="Text Box 26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71" name="Text Box 26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72" name="Text Box 26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73" name="Text Box 26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74" name="Text Box 26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75" name="Text Box 26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76" name="Text Box 26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77" name="Text Box 26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78" name="Text Box 26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79" name="Text Box 26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80" name="Text Box 26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81" name="Text Box 26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82" name="Text Box 27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83" name="Text Box 27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84" name="Text Box 27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85" name="Text Box 27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86" name="Text Box 27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87" name="Text Box 27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88" name="Text Box 27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89" name="Text Box 27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90" name="Text Box 27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91" name="Text Box 27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92" name="Text Box 27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93" name="Text Box 27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94" name="Text Box 27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95" name="Text Box 27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96" name="Text Box 27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97" name="Text Box 27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98" name="Text Box 27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899" name="Text Box 27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00" name="Text Box 27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01" name="Text Box 27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02" name="Text Box 27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03" name="Text Box 27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04" name="Text Box 27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05" name="Text Box 27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06" name="Text Box 27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07" name="Text Box 27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08" name="Text Box 27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09" name="Text Box 27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10" name="Text Box 27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11" name="Text Box 27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12" name="Text Box 27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13" name="Text Box 27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14" name="Text Box 27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15" name="Text Box 27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16" name="Text Box 27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17" name="Text Box 27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18" name="Text Box 27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19" name="Text Box 27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20" name="Text Box 27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21" name="Text Box 27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22" name="Text Box 27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23" name="Text Box 27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24" name="Text Box 27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25" name="Text Box 27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26" name="Text Box 27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27" name="Text Box 27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28" name="Text Box 27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29" name="Text Box 27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30" name="Text Box 27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31" name="Text Box 27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32" name="Text Box 27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33" name="Text Box 27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34" name="Text Box 27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35" name="Text Box 27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36" name="Text Box 27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37" name="Text Box 27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38" name="Text Box 27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39" name="Text Box 27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40" name="Text Box 27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41" name="Text Box 27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42" name="Text Box 27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43" name="Text Box 27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44" name="Text Box 27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45" name="Text Box 27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46" name="Text Box 27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47" name="Text Box 27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48" name="Text Box 27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49" name="Text Box 27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50" name="Text Box 27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51" name="Text Box 27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52" name="Text Box 27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53" name="Text Box 27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54" name="Text Box 27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55" name="Text Box 27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56" name="Text Box 27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57" name="Text Box 27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58" name="Text Box 27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59" name="Text Box 27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60" name="Text Box 27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61" name="Text Box 27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62" name="Text Box 27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63" name="Text Box 27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64" name="Text Box 27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65" name="Text Box 27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66" name="Text Box 27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67" name="Text Box 27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68" name="Text Box 27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69" name="Text Box 27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70" name="Text Box 27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71" name="Text Box 27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72" name="Text Box 27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73" name="Text Box 27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74" name="Text Box 27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75" name="Text Box 27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76" name="Text Box 27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77" name="Text Box 27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78" name="Text Box 27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79" name="Text Box 27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80" name="Text Box 27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81" name="Text Box 27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82" name="Text Box 28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83" name="Text Box 28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84" name="Text Box 28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85" name="Text Box 28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86" name="Text Box 28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87" name="Text Box 28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88" name="Text Box 28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89" name="Text Box 28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90" name="Text Box 28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91" name="Text Box 28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92" name="Text Box 28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93" name="Text Box 28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94" name="Text Box 28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95" name="Text Box 28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96" name="Text Box 28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97" name="Text Box 28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98" name="Text Box 28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2999" name="Text Box 28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00" name="Text Box 28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01" name="Text Box 28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02" name="Text Box 28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03" name="Text Box 28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04" name="Text Box 28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05" name="Text Box 28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06" name="Text Box 28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07" name="Text Box 28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08" name="Text Box 28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09" name="Text Box 28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10" name="Text Box 28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11" name="Text Box 28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12" name="Text Box 28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13" name="Text Box 28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14" name="Text Box 28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15" name="Text Box 28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16" name="Text Box 28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17" name="Text Box 28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18" name="Text Box 28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19" name="Text Box 28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20" name="Text Box 28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21" name="Text Box 28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22" name="Text Box 28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23" name="Text Box 28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24" name="Text Box 28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25" name="Text Box 28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26" name="Text Box 28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27" name="Text Box 28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28" name="Text Box 28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29" name="Text Box 28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30" name="Text Box 28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31" name="Text Box 28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32" name="Text Box 28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33" name="Text Box 28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34" name="Text Box 28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35" name="Text Box 28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36" name="Text Box 28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37" name="Text Box 28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38" name="Text Box 28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39" name="Text Box 28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40" name="Text Box 28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41" name="Text Box 28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42" name="Text Box 28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43" name="Text Box 28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44" name="Text Box 28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45" name="Text Box 28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46" name="Text Box 28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47" name="Text Box 28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48" name="Text Box 28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49" name="Text Box 28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50" name="Text Box 28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51" name="Text Box 28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52" name="Text Box 28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53" name="Text Box 28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54" name="Text Box 28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55" name="Text Box 28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56" name="Text Box 28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57" name="Text Box 28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58" name="Text Box 28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59" name="Text Box 28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60" name="Text Box 28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61" name="Text Box 28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62" name="Text Box 28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63" name="Text Box 28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64" name="Text Box 28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65" name="Text Box 28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66" name="Text Box 28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67" name="Text Box 28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68" name="Text Box 28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69" name="Text Box 28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70" name="Text Box 28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71" name="Text Box 28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72" name="Text Box 28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73" name="Text Box 28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74" name="Text Box 28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75" name="Text Box 28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76" name="Text Box 28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77" name="Text Box 28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78" name="Text Box 28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79" name="Text Box 28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80" name="Text Box 28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81" name="Text Box 28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82" name="Text Box 29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83" name="Text Box 29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84" name="Text Box 29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85" name="Text Box 29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86" name="Text Box 29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87" name="Text Box 29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88" name="Text Box 29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89" name="Text Box 29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90" name="Text Box 29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91" name="Text Box 29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92" name="Text Box 29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93" name="Text Box 29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94" name="Text Box 29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95" name="Text Box 29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96" name="Text Box 29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97" name="Text Box 29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98" name="Text Box 29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099" name="Text Box 29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00" name="Text Box 29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01" name="Text Box 29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02" name="Text Box 29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03" name="Text Box 29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04" name="Text Box 29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05" name="Text Box 29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06" name="Text Box 29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07" name="Text Box 29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08" name="Text Box 29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09" name="Text Box 29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10" name="Text Box 29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11" name="Text Box 29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12" name="Text Box 29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13" name="Text Box 29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14" name="Text Box 29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15" name="Text Box 29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16" name="Text Box 29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17" name="Text Box 29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18" name="Text Box 29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19" name="Text Box 29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20" name="Text Box 29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21" name="Text Box 29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22" name="Text Box 29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23" name="Text Box 29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24" name="Text Box 29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25" name="Text Box 29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26" name="Text Box 29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27" name="Text Box 29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28" name="Text Box 29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29" name="Text Box 29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30" name="Text Box 29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31" name="Text Box 29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32" name="Text Box 29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33" name="Text Box 29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34" name="Text Box 29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35" name="Text Box 29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36" name="Text Box 29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37" name="Text Box 29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38" name="Text Box 29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39" name="Text Box 29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40" name="Text Box 29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41" name="Text Box 29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42" name="Text Box 29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43" name="Text Box 29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44" name="Text Box 29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45" name="Text Box 29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46" name="Text Box 29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47" name="Text Box 29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48" name="Text Box 29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49" name="Text Box 29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50" name="Text Box 29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51" name="Text Box 29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52" name="Text Box 29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53" name="Text Box 29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54" name="Text Box 29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55" name="Text Box 29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56" name="Text Box 29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57" name="Text Box 29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58" name="Text Box 29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59" name="Text Box 29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60" name="Text Box 29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61" name="Text Box 29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62" name="Text Box 29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63" name="Text Box 29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64" name="Text Box 29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65" name="Text Box 29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66" name="Text Box 29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67" name="Text Box 29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68" name="Text Box 29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69" name="Text Box 29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70" name="Text Box 29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71" name="Text Box 29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72" name="Text Box 29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73" name="Text Box 29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74" name="Text Box 29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75" name="Text Box 29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76" name="Text Box 29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77" name="Text Box 29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78" name="Text Box 29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79" name="Text Box 29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80" name="Text Box 29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81" name="Text Box 29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82" name="Text Box 30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83" name="Text Box 30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84" name="Text Box 30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85" name="Text Box 30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86" name="Text Box 30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87" name="Text Box 30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88" name="Text Box 30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89" name="Text Box 30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90" name="Text Box 30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91" name="Text Box 30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92" name="Text Box 30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93" name="Text Box 30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94" name="Text Box 30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95" name="Text Box 30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96" name="Text Box 30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97" name="Text Box 30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98" name="Text Box 30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199" name="Text Box 30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00" name="Text Box 30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01" name="Text Box 30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02" name="Text Box 30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03" name="Text Box 30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04" name="Text Box 30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05" name="Text Box 30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06" name="Text Box 30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07" name="Text Box 30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08" name="Text Box 30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09" name="Text Box 30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10" name="Text Box 30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11" name="Text Box 30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12" name="Text Box 30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13" name="Text Box 30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14" name="Text Box 30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15" name="Text Box 30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16" name="Text Box 30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17" name="Text Box 30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18" name="Text Box 30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19" name="Text Box 30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20" name="Text Box 30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21" name="Text Box 30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22" name="Text Box 30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23" name="Text Box 30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24" name="Text Box 30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25" name="Text Box 30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26" name="Text Box 30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27" name="Text Box 30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28" name="Text Box 30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29" name="Text Box 30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30" name="Text Box 30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31" name="Text Box 30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32" name="Text Box 30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33" name="Text Box 30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34" name="Text Box 30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35" name="Text Box 30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36" name="Text Box 30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37" name="Text Box 30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38" name="Text Box 30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39" name="Text Box 30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40" name="Text Box 30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41" name="Text Box 30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42" name="Text Box 30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43" name="Text Box 30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44" name="Text Box 30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45" name="Text Box 30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46" name="Text Box 30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47" name="Text Box 30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48" name="Text Box 30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49" name="Text Box 30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50" name="Text Box 30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51" name="Text Box 30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52" name="Text Box 30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53" name="Text Box 30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54" name="Text Box 30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55" name="Text Box 30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56" name="Text Box 30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57" name="Text Box 30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58" name="Text Box 30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59" name="Text Box 30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60" name="Text Box 30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61" name="Text Box 30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62" name="Text Box 30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63" name="Text Box 30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64" name="Text Box 30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65" name="Text Box 30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66" name="Text Box 30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67" name="Text Box 30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68" name="Text Box 30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69" name="Text Box 30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70" name="Text Box 30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71" name="Text Box 30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72" name="Text Box 30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73" name="Text Box 30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74" name="Text Box 30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75" name="Text Box 30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76" name="Text Box 30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77" name="Text Box 30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78" name="Text Box 30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79" name="Text Box 30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80" name="Text Box 30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81" name="Text Box 30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82" name="Text Box 31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83" name="Text Box 31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84" name="Text Box 31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85" name="Text Box 31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86" name="Text Box 31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87" name="Text Box 31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88" name="Text Box 31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89" name="Text Box 31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90" name="Text Box 31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91" name="Text Box 31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92" name="Text Box 31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93" name="Text Box 31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94" name="Text Box 31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95" name="Text Box 31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96" name="Text Box 31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97" name="Text Box 31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98" name="Text Box 31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299" name="Text Box 31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00" name="Text Box 31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01" name="Text Box 31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02" name="Text Box 31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03" name="Text Box 31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04" name="Text Box 31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05" name="Text Box 31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06" name="Text Box 31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07" name="Text Box 31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08" name="Text Box 31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09" name="Text Box 31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10" name="Text Box 31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11" name="Text Box 31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12" name="Text Box 31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13" name="Text Box 31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14" name="Text Box 31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15" name="Text Box 31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16" name="Text Box 31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17" name="Text Box 31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18" name="Text Box 31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19" name="Text Box 31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20" name="Text Box 31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21" name="Text Box 31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22" name="Text Box 31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23" name="Text Box 31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24" name="Text Box 31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25" name="Text Box 31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26" name="Text Box 31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27" name="Text Box 31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28" name="Text Box 31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29" name="Text Box 31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30" name="Text Box 31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31" name="Text Box 31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32" name="Text Box 31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33" name="Text Box 31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34" name="Text Box 31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35" name="Text Box 31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36" name="Text Box 31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37" name="Text Box 31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38" name="Text Box 31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39" name="Text Box 31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40" name="Text Box 31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41" name="Text Box 31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42" name="Text Box 31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43" name="Text Box 31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44" name="Text Box 31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45" name="Text Box 31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46" name="Text Box 31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47" name="Text Box 31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48" name="Text Box 31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49" name="Text Box 31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50" name="Text Box 31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51" name="Text Box 31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52" name="Text Box 31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53" name="Text Box 31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54" name="Text Box 31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55" name="Text Box 31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56" name="Text Box 31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57" name="Text Box 31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58" name="Text Box 31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59" name="Text Box 31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60" name="Text Box 31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61" name="Text Box 31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62" name="Text Box 31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63" name="Text Box 31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64" name="Text Box 31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65" name="Text Box 31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66" name="Text Box 31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67" name="Text Box 31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68" name="Text Box 31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69" name="Text Box 31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70" name="Text Box 31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71" name="Text Box 31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72" name="Text Box 31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73" name="Text Box 31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74" name="Text Box 31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75" name="Text Box 31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76" name="Text Box 31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77" name="Text Box 31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78" name="Text Box 31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79" name="Text Box 31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80" name="Text Box 31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81" name="Text Box 31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82" name="Text Box 32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83" name="Text Box 32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84" name="Text Box 32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85" name="Text Box 32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86" name="Text Box 32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87" name="Text Box 32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88" name="Text Box 32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89" name="Text Box 32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90" name="Text Box 32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91" name="Text Box 32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92" name="Text Box 32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93" name="Text Box 32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94" name="Text Box 32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95" name="Text Box 32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96" name="Text Box 32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97" name="Text Box 32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98" name="Text Box 32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399" name="Text Box 32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00" name="Text Box 32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01" name="Text Box 32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02" name="Text Box 32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03" name="Text Box 32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04" name="Text Box 32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05" name="Text Box 32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06" name="Text Box 32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07" name="Text Box 32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08" name="Text Box 32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09" name="Text Box 32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10" name="Text Box 32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11" name="Text Box 32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12" name="Text Box 32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13" name="Text Box 32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14" name="Text Box 32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15" name="Text Box 32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16" name="Text Box 32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17" name="Text Box 32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18" name="Text Box 32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19" name="Text Box 32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20" name="Text Box 32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21" name="Text Box 32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22" name="Text Box 32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23" name="Text Box 32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24" name="Text Box 32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25" name="Text Box 32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26" name="Text Box 32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27" name="Text Box 32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28" name="Text Box 32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29" name="Text Box 32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30" name="Text Box 32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31" name="Text Box 32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32" name="Text Box 32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33" name="Text Box 32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34" name="Text Box 32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35" name="Text Box 32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36" name="Text Box 32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37" name="Text Box 32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38" name="Text Box 32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39" name="Text Box 32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40" name="Text Box 32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41" name="Text Box 32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42" name="Text Box 32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43" name="Text Box 32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44" name="Text Box 32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45" name="Text Box 32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46" name="Text Box 32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47" name="Text Box 32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48" name="Text Box 32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49" name="Text Box 32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50" name="Text Box 32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51" name="Text Box 32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52" name="Text Box 32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53" name="Text Box 32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54" name="Text Box 32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55" name="Text Box 32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56" name="Text Box 32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57" name="Text Box 32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58" name="Text Box 32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59" name="Text Box 32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60" name="Text Box 32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61" name="Text Box 32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62" name="Text Box 32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63" name="Text Box 32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64" name="Text Box 32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65" name="Text Box 32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66" name="Text Box 32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67" name="Text Box 32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68" name="Text Box 32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69" name="Text Box 32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70" name="Text Box 32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71" name="Text Box 32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72" name="Text Box 32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73" name="Text Box 32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74" name="Text Box 32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75" name="Text Box 32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76" name="Text Box 32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77" name="Text Box 32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78" name="Text Box 32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79" name="Text Box 32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80" name="Text Box 32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81" name="Text Box 32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82" name="Text Box 33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83" name="Text Box 33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84" name="Text Box 33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85" name="Text Box 33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86" name="Text Box 33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87" name="Text Box 33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88" name="Text Box 33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89" name="Text Box 33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90" name="Text Box 33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91" name="Text Box 33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92" name="Text Box 33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93" name="Text Box 33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94" name="Text Box 33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95" name="Text Box 33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96" name="Text Box 33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97" name="Text Box 33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98" name="Text Box 33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499" name="Text Box 33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00" name="Text Box 33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01" name="Text Box 33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02" name="Text Box 33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03" name="Text Box 33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04" name="Text Box 33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05" name="Text Box 33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06" name="Text Box 33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07" name="Text Box 33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08" name="Text Box 33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09" name="Text Box 33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10" name="Text Box 33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11" name="Text Box 33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12" name="Text Box 33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13" name="Text Box 33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14" name="Text Box 33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15" name="Text Box 33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16" name="Text Box 33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17" name="Text Box 33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18" name="Text Box 33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19" name="Text Box 33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20" name="Text Box 33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21" name="Text Box 33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22" name="Text Box 33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23" name="Text Box 33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24" name="Text Box 33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25" name="Text Box 33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26" name="Text Box 33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27" name="Text Box 33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28" name="Text Box 33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29" name="Text Box 33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30" name="Text Box 33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31" name="Text Box 33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32" name="Text Box 33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33" name="Text Box 33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34" name="Text Box 33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35" name="Text Box 33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36" name="Text Box 33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37" name="Text Box 33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38" name="Text Box 33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39" name="Text Box 33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40" name="Text Box 33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41" name="Text Box 33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42" name="Text Box 33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43" name="Text Box 33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44" name="Text Box 33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45" name="Text Box 33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46" name="Text Box 33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47" name="Text Box 33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48" name="Text Box 33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49" name="Text Box 33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50" name="Text Box 33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51" name="Text Box 33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52" name="Text Box 33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53" name="Text Box 33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54" name="Text Box 33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55" name="Text Box 33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56" name="Text Box 33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57" name="Text Box 33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58" name="Text Box 33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59" name="Text Box 33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60" name="Text Box 33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61" name="Text Box 33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62" name="Text Box 33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63" name="Text Box 33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64" name="Text Box 33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65" name="Text Box 33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66" name="Text Box 33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67" name="Text Box 33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68" name="Text Box 33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69" name="Text Box 33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70" name="Text Box 33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71" name="Text Box 33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72" name="Text Box 33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73" name="Text Box 33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74" name="Text Box 33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75" name="Text Box 33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76" name="Text Box 33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77" name="Text Box 33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78" name="Text Box 33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79" name="Text Box 33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80" name="Text Box 33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81" name="Text Box 33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82" name="Text Box 34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83" name="Text Box 34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84" name="Text Box 34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85" name="Text Box 34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86" name="Text Box 34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87" name="Text Box 34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88" name="Text Box 34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89" name="Text Box 34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90" name="Text Box 34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91" name="Text Box 34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92" name="Text Box 34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93" name="Text Box 34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94" name="Text Box 34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95" name="Text Box 34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96" name="Text Box 34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97" name="Text Box 34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98" name="Text Box 34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599" name="Text Box 34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00" name="Text Box 34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01" name="Text Box 34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02" name="Text Box 34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03" name="Text Box 34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04" name="Text Box 34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05" name="Text Box 34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06" name="Text Box 34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07" name="Text Box 34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08" name="Text Box 34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09" name="Text Box 34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10" name="Text Box 34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11" name="Text Box 34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12" name="Text Box 34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13" name="Text Box 34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14" name="Text Box 34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15" name="Text Box 34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16" name="Text Box 34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17" name="Text Box 34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18" name="Text Box 34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19" name="Text Box 34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20" name="Text Box 34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21" name="Text Box 34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22" name="Text Box 34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23" name="Text Box 34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24" name="Text Box 34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25" name="Text Box 34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26" name="Text Box 34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27" name="Text Box 34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28" name="Text Box 34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29" name="Text Box 34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30" name="Text Box 34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31" name="Text Box 34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32" name="Text Box 34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33" name="Text Box 34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34" name="Text Box 34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35" name="Text Box 34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36" name="Text Box 34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37" name="Text Box 34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38" name="Text Box 34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39" name="Text Box 34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40" name="Text Box 34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41" name="Text Box 34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42" name="Text Box 34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43" name="Text Box 34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44" name="Text Box 34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45" name="Text Box 34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46" name="Text Box 34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47" name="Text Box 34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48" name="Text Box 34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49" name="Text Box 34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50" name="Text Box 34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51" name="Text Box 34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52" name="Text Box 34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53" name="Text Box 34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54" name="Text Box 34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55" name="Text Box 34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56" name="Text Box 34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57" name="Text Box 34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58" name="Text Box 34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59" name="Text Box 34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60" name="Text Box 34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61" name="Text Box 34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62" name="Text Box 34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63" name="Text Box 34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64" name="Text Box 34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65" name="Text Box 34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66" name="Text Box 34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67" name="Text Box 34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68" name="Text Box 34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69" name="Text Box 34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70" name="Text Box 34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71" name="Text Box 34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72" name="Text Box 34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73" name="Text Box 34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74" name="Text Box 34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75" name="Text Box 34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76" name="Text Box 34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77" name="Text Box 34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78" name="Text Box 34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79" name="Text Box 34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80" name="Text Box 34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81" name="Text Box 34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82" name="Text Box 35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83" name="Text Box 35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84" name="Text Box 35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85" name="Text Box 35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86" name="Text Box 35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87" name="Text Box 35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88" name="Text Box 35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89" name="Text Box 35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90" name="Text Box 35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91" name="Text Box 35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92" name="Text Box 35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93" name="Text Box 35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94" name="Text Box 35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95" name="Text Box 35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96" name="Text Box 35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97" name="Text Box 35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98" name="Text Box 35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699" name="Text Box 35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00" name="Text Box 35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01" name="Text Box 35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02" name="Text Box 35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03" name="Text Box 35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04" name="Text Box 35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05" name="Text Box 35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06" name="Text Box 35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07" name="Text Box 35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08" name="Text Box 35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09" name="Text Box 35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10" name="Text Box 35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11" name="Text Box 35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12" name="Text Box 35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13" name="Text Box 35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14" name="Text Box 35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15" name="Text Box 35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16" name="Text Box 35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17" name="Text Box 35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18" name="Text Box 35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19" name="Text Box 35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20" name="Text Box 35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21" name="Text Box 35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22" name="Text Box 35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23" name="Text Box 35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24" name="Text Box 35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25" name="Text Box 35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26" name="Text Box 35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27" name="Text Box 35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28" name="Text Box 35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29" name="Text Box 35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30" name="Text Box 35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31" name="Text Box 35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32" name="Text Box 35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33" name="Text Box 35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34" name="Text Box 35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35" name="Text Box 35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36" name="Text Box 35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37" name="Text Box 35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38" name="Text Box 35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39" name="Text Box 35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40" name="Text Box 35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41" name="Text Box 35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42" name="Text Box 35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43" name="Text Box 35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44" name="Text Box 35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45" name="Text Box 35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46" name="Text Box 35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47" name="Text Box 35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48" name="Text Box 35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49" name="Text Box 35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50" name="Text Box 35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51" name="Text Box 35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52" name="Text Box 35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53" name="Text Box 35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54" name="Text Box 35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55" name="Text Box 35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56" name="Text Box 35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57" name="Text Box 35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58" name="Text Box 35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59" name="Text Box 35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60" name="Text Box 35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61" name="Text Box 35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62" name="Text Box 35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63" name="Text Box 35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64" name="Text Box 35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65" name="Text Box 35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66" name="Text Box 35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67" name="Text Box 35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68" name="Text Box 35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69" name="Text Box 35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70" name="Text Box 35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71" name="Text Box 35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72" name="Text Box 35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73" name="Text Box 35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74" name="Text Box 35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75" name="Text Box 35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76" name="Text Box 35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77" name="Text Box 35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78" name="Text Box 35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79" name="Text Box 35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80" name="Text Box 35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81" name="Text Box 35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82" name="Text Box 36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83" name="Text Box 36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84" name="Text Box 36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85" name="Text Box 36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86" name="Text Box 36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87" name="Text Box 36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88" name="Text Box 36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89" name="Text Box 36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90" name="Text Box 36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91" name="Text Box 36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92" name="Text Box 36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93" name="Text Box 36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94" name="Text Box 36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95" name="Text Box 36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96" name="Text Box 36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97" name="Text Box 36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98" name="Text Box 36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799" name="Text Box 36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00" name="Text Box 36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01" name="Text Box 36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02" name="Text Box 36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03" name="Text Box 36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04" name="Text Box 36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05" name="Text Box 36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06" name="Text Box 36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07" name="Text Box 36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08" name="Text Box 36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09" name="Text Box 36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10" name="Text Box 36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11" name="Text Box 36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12" name="Text Box 36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13" name="Text Box 36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14" name="Text Box 36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15" name="Text Box 36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16" name="Text Box 36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17" name="Text Box 36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18" name="Text Box 36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19" name="Text Box 36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20" name="Text Box 36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21" name="Text Box 36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22" name="Text Box 36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23" name="Text Box 36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24" name="Text Box 36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25" name="Text Box 36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26" name="Text Box 36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27" name="Text Box 36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28" name="Text Box 36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29" name="Text Box 36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30" name="Text Box 36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31" name="Text Box 36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32" name="Text Box 36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33" name="Text Box 36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34" name="Text Box 36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35" name="Text Box 36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36" name="Text Box 36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37" name="Text Box 36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38" name="Text Box 36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39" name="Text Box 36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40" name="Text Box 36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41" name="Text Box 36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42" name="Text Box 36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43" name="Text Box 36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44" name="Text Box 36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45" name="Text Box 36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46" name="Text Box 36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47" name="Text Box 36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48" name="Text Box 36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49" name="Text Box 36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50" name="Text Box 36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51" name="Text Box 36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52" name="Text Box 36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53" name="Text Box 36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54" name="Text Box 36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55" name="Text Box 36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56" name="Text Box 36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57" name="Text Box 36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58" name="Text Box 36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59" name="Text Box 36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60" name="Text Box 36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61" name="Text Box 36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62" name="Text Box 36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63" name="Text Box 36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64" name="Text Box 36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65" name="Text Box 36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66" name="Text Box 36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67" name="Text Box 36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68" name="Text Box 36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69" name="Text Box 36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70" name="Text Box 36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71" name="Text Box 36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72" name="Text Box 36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73" name="Text Box 36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74" name="Text Box 36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75" name="Text Box 36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76" name="Text Box 36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77" name="Text Box 36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78" name="Text Box 36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79" name="Text Box 36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80" name="Text Box 36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81" name="Text Box 36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82" name="Text Box 37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83" name="Text Box 37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84" name="Text Box 37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85" name="Text Box 37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86" name="Text Box 37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87" name="Text Box 37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88" name="Text Box 37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89" name="Text Box 37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90" name="Text Box 37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91" name="Text Box 37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92" name="Text Box 37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93" name="Text Box 37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94" name="Text Box 37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95" name="Text Box 37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96" name="Text Box 37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97" name="Text Box 37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98" name="Text Box 37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899" name="Text Box 37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00" name="Text Box 37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01" name="Text Box 37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02" name="Text Box 37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03" name="Text Box 37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04" name="Text Box 37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05" name="Text Box 37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06" name="Text Box 37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07" name="Text Box 37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08" name="Text Box 37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09" name="Text Box 37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10" name="Text Box 37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11" name="Text Box 37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12" name="Text Box 37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13" name="Text Box 37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14" name="Text Box 37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15" name="Text Box 37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16" name="Text Box 37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17" name="Text Box 37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18" name="Text Box 37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19" name="Text Box 37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20" name="Text Box 37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21" name="Text Box 37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22" name="Text Box 37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23" name="Text Box 37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24" name="Text Box 37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25" name="Text Box 37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26" name="Text Box 37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27" name="Text Box 37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28" name="Text Box 37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29" name="Text Box 37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30" name="Text Box 37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31" name="Text Box 37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32" name="Text Box 37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33" name="Text Box 37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34" name="Text Box 37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35" name="Text Box 37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36" name="Text Box 37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37" name="Text Box 37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38" name="Text Box 37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39" name="Text Box 37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40" name="Text Box 37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41" name="Text Box 37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42" name="Text Box 37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43" name="Text Box 37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44" name="Text Box 37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45" name="Text Box 37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46" name="Text Box 37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47" name="Text Box 37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48" name="Text Box 37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49" name="Text Box 37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50" name="Text Box 37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51" name="Text Box 37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52" name="Text Box 37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53" name="Text Box 37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54" name="Text Box 37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55" name="Text Box 37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56" name="Text Box 37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57" name="Text Box 37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58" name="Text Box 37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59" name="Text Box 37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60" name="Text Box 37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61" name="Text Box 37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62" name="Text Box 37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63" name="Text Box 37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64" name="Text Box 37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65" name="Text Box 37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66" name="Text Box 37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67" name="Text Box 37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68" name="Text Box 37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69" name="Text Box 37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70" name="Text Box 37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71" name="Text Box 37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72" name="Text Box 37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73" name="Text Box 37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74" name="Text Box 37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75" name="Text Box 37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76" name="Text Box 37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77" name="Text Box 37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78" name="Text Box 37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79" name="Text Box 37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80" name="Text Box 37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81" name="Text Box 37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82" name="Text Box 38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83" name="Text Box 38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84" name="Text Box 38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85" name="Text Box 38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86" name="Text Box 38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87" name="Text Box 38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88" name="Text Box 38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89" name="Text Box 38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90" name="Text Box 38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91" name="Text Box 38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92" name="Text Box 38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93" name="Text Box 38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94" name="Text Box 38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95" name="Text Box 38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96" name="Text Box 38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97" name="Text Box 38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98" name="Text Box 38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3999" name="Text Box 38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00" name="Text Box 38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01" name="Text Box 38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02" name="Text Box 38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03" name="Text Box 38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04" name="Text Box 38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05" name="Text Box 38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06" name="Text Box 38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07" name="Text Box 38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08" name="Text Box 38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09" name="Text Box 38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10" name="Text Box 38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11" name="Text Box 38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12" name="Text Box 38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13" name="Text Box 38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14" name="Text Box 38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15" name="Text Box 38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16" name="Text Box 38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17" name="Text Box 38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18" name="Text Box 38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19" name="Text Box 38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20" name="Text Box 38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21" name="Text Box 38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22" name="Text Box 38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23" name="Text Box 38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24" name="Text Box 38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25" name="Text Box 38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26" name="Text Box 38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27" name="Text Box 38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28" name="Text Box 38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29" name="Text Box 38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30" name="Text Box 38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31" name="Text Box 38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32" name="Text Box 38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33" name="Text Box 38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34" name="Text Box 38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35" name="Text Box 38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36" name="Text Box 38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37" name="Text Box 38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38" name="Text Box 38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39" name="Text Box 38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40" name="Text Box 38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41" name="Text Box 38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42" name="Text Box 38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43" name="Text Box 38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44" name="Text Box 38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45" name="Text Box 38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46" name="Text Box 38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47" name="Text Box 38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48" name="Text Box 38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49" name="Text Box 38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50" name="Text Box 38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51" name="Text Box 38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52" name="Text Box 38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53" name="Text Box 38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54" name="Text Box 38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55" name="Text Box 38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56" name="Text Box 38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57" name="Text Box 38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58" name="Text Box 38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59" name="Text Box 38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60" name="Text Box 38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61" name="Text Box 38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62" name="Text Box 38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63" name="Text Box 38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64" name="Text Box 38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65" name="Text Box 38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66" name="Text Box 38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67" name="Text Box 38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68" name="Text Box 38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69" name="Text Box 38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70" name="Text Box 38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71" name="Text Box 38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72" name="Text Box 38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73" name="Text Box 38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74" name="Text Box 38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75" name="Text Box 38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76" name="Text Box 38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77" name="Text Box 38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78" name="Text Box 38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79" name="Text Box 38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80" name="Text Box 38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81" name="Text Box 38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82" name="Text Box 39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83" name="Text Box 39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84" name="Text Box 39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85" name="Text Box 39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86" name="Text Box 39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87" name="Text Box 39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88" name="Text Box 39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89" name="Text Box 39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90" name="Text Box 39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91" name="Text Box 39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92" name="Text Box 39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93" name="Text Box 39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94" name="Text Box 39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95" name="Text Box 39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96" name="Text Box 39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97" name="Text Box 39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98" name="Text Box 39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099" name="Text Box 39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00" name="Text Box 39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01" name="Text Box 39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02" name="Text Box 39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03" name="Text Box 39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04" name="Text Box 39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05" name="Text Box 39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06" name="Text Box 39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07" name="Text Box 39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08" name="Text Box 39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09" name="Text Box 39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10" name="Text Box 39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11" name="Text Box 39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12" name="Text Box 39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13" name="Text Box 39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14" name="Text Box 39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15" name="Text Box 39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16" name="Text Box 39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17" name="Text Box 39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18" name="Text Box 39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19" name="Text Box 39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20" name="Text Box 39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21" name="Text Box 39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22" name="Text Box 39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23" name="Text Box 39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24" name="Text Box 39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25" name="Text Box 39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26" name="Text Box 39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27" name="Text Box 39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28" name="Text Box 39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29" name="Text Box 39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30" name="Text Box 39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31" name="Text Box 39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32" name="Text Box 39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33" name="Text Box 39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34" name="Text Box 39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35" name="Text Box 39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36" name="Text Box 39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37" name="Text Box 39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38" name="Text Box 39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39" name="Text Box 39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40" name="Text Box 39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41" name="Text Box 39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42" name="Text Box 39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43" name="Text Box 39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44" name="Text Box 39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45" name="Text Box 39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46" name="Text Box 39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47" name="Text Box 39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48" name="Text Box 39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49" name="Text Box 39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50" name="Text Box 39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51" name="Text Box 39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52" name="Text Box 39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53" name="Text Box 39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54" name="Text Box 39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55" name="Text Box 39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56" name="Text Box 39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57" name="Text Box 39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58" name="Text Box 39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59" name="Text Box 39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60" name="Text Box 39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61" name="Text Box 39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62" name="Text Box 39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63" name="Text Box 39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64" name="Text Box 39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65" name="Text Box 39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66" name="Text Box 39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67" name="Text Box 39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68" name="Text Box 39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69" name="Text Box 39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70" name="Text Box 39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71" name="Text Box 39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72" name="Text Box 39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73" name="Text Box 39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74" name="Text Box 39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75" name="Text Box 39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76" name="Text Box 39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77" name="Text Box 39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78" name="Text Box 39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79" name="Text Box 39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80" name="Text Box 39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81" name="Text Box 39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82" name="Text Box 40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83" name="Text Box 40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84" name="Text Box 40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85" name="Text Box 40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86" name="Text Box 40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87" name="Text Box 40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88" name="Text Box 40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89" name="Text Box 40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90" name="Text Box 40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91" name="Text Box 40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92" name="Text Box 40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93" name="Text Box 40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94" name="Text Box 40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95" name="Text Box 40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96" name="Text Box 40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97" name="Text Box 40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98" name="Text Box 40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199" name="Text Box 40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00" name="Text Box 40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01" name="Text Box 40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02" name="Text Box 40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03" name="Text Box 40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04" name="Text Box 40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05" name="Text Box 40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06" name="Text Box 40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07" name="Text Box 40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08" name="Text Box 40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09" name="Text Box 40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10" name="Text Box 40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11" name="Text Box 40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12" name="Text Box 40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13" name="Text Box 40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14" name="Text Box 40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15" name="Text Box 40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16" name="Text Box 40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17" name="Text Box 40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18" name="Text Box 40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19" name="Text Box 40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20" name="Text Box 40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21" name="Text Box 40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22" name="Text Box 40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23" name="Text Box 40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24" name="Text Box 40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25" name="Text Box 40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26" name="Text Box 40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27" name="Text Box 40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28" name="Text Box 40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29" name="Text Box 40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30" name="Text Box 40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31" name="Text Box 40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32" name="Text Box 40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33" name="Text Box 40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34" name="Text Box 40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35" name="Text Box 40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36" name="Text Box 40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37" name="Text Box 40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38" name="Text Box 40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39" name="Text Box 40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40" name="Text Box 40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41" name="Text Box 40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42" name="Text Box 40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43" name="Text Box 40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44" name="Text Box 40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45" name="Text Box 40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46" name="Text Box 40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47" name="Text Box 40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48" name="Text Box 40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49" name="Text Box 40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50" name="Text Box 40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51" name="Text Box 40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52" name="Text Box 40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53" name="Text Box 40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54" name="Text Box 40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55" name="Text Box 40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56" name="Text Box 40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57" name="Text Box 40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58" name="Text Box 40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59" name="Text Box 40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60" name="Text Box 40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61" name="Text Box 40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62" name="Text Box 40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63" name="Text Box 40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64" name="Text Box 40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65" name="Text Box 40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66" name="Text Box 40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67" name="Text Box 40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68" name="Text Box 40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69" name="Text Box 40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70" name="Text Box 40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71" name="Text Box 40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72" name="Text Box 40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73" name="Text Box 40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74" name="Text Box 40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75" name="Text Box 40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76" name="Text Box 40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77" name="Text Box 40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78" name="Text Box 40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79" name="Text Box 40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80" name="Text Box 40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81" name="Text Box 40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82" name="Text Box 41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83" name="Text Box 41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84" name="Text Box 41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85" name="Text Box 41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86" name="Text Box 41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87" name="Text Box 41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88" name="Text Box 41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89" name="Text Box 41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90" name="Text Box 41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91" name="Text Box 41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92" name="Text Box 41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93" name="Text Box 41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94" name="Text Box 41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95" name="Text Box 41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96" name="Text Box 41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97" name="Text Box 41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98" name="Text Box 41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299" name="Text Box 41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00" name="Text Box 41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01" name="Text Box 41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02" name="Text Box 41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03" name="Text Box 41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04" name="Text Box 41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05" name="Text Box 41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06" name="Text Box 41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07" name="Text Box 41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08" name="Text Box 41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09" name="Text Box 41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10" name="Text Box 41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11" name="Text Box 41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12" name="Text Box 41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13" name="Text Box 41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14" name="Text Box 41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15" name="Text Box 41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16" name="Text Box 41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17" name="Text Box 41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18" name="Text Box 41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19" name="Text Box 41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20" name="Text Box 41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21" name="Text Box 41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22" name="Text Box 41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23" name="Text Box 41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24" name="Text Box 41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25" name="Text Box 41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26" name="Text Box 41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27" name="Text Box 41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28" name="Text Box 41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29" name="Text Box 41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30" name="Text Box 41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31" name="Text Box 41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32" name="Text Box 41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33" name="Text Box 41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34" name="Text Box 41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35" name="Text Box 41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36" name="Text Box 41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37" name="Text Box 41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38" name="Text Box 41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39" name="Text Box 41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40" name="Text Box 41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41" name="Text Box 41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42" name="Text Box 41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43" name="Text Box 41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44" name="Text Box 41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45" name="Text Box 41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46" name="Text Box 41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47" name="Text Box 41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48" name="Text Box 41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49" name="Text Box 41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50" name="Text Box 41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51" name="Text Box 41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52" name="Text Box 41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53" name="Text Box 41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54" name="Text Box 41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55" name="Text Box 41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56" name="Text Box 41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57" name="Text Box 41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58" name="Text Box 41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59" name="Text Box 41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60" name="Text Box 41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61" name="Text Box 41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62" name="Text Box 41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63" name="Text Box 41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64" name="Text Box 41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65" name="Text Box 41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66" name="Text Box 41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67" name="Text Box 41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68" name="Text Box 41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69" name="Text Box 41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70" name="Text Box 41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71" name="Text Box 41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72" name="Text Box 41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73" name="Text Box 41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74" name="Text Box 41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75" name="Text Box 41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76" name="Text Box 41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77" name="Text Box 41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78" name="Text Box 41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79" name="Text Box 41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80" name="Text Box 41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81" name="Text Box 41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82" name="Text Box 42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83" name="Text Box 42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84" name="Text Box 42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85" name="Text Box 42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86" name="Text Box 42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87" name="Text Box 42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88" name="Text Box 42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89" name="Text Box 42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90" name="Text Box 42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91" name="Text Box 42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92" name="Text Box 42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93" name="Text Box 42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94" name="Text Box 42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95" name="Text Box 42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96" name="Text Box 42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97" name="Text Box 42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98" name="Text Box 42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399" name="Text Box 42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00" name="Text Box 42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01" name="Text Box 42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02" name="Text Box 42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03" name="Text Box 42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04" name="Text Box 42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05" name="Text Box 42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06" name="Text Box 42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07" name="Text Box 42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08" name="Text Box 42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09" name="Text Box 42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10" name="Text Box 42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11" name="Text Box 42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12" name="Text Box 42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13" name="Text Box 42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14" name="Text Box 42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15" name="Text Box 42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16" name="Text Box 42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17" name="Text Box 42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18" name="Text Box 42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19" name="Text Box 42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20" name="Text Box 42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21" name="Text Box 42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22" name="Text Box 42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23" name="Text Box 42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24" name="Text Box 42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25" name="Text Box 42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26" name="Text Box 42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27" name="Text Box 42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28" name="Text Box 42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29" name="Text Box 42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30" name="Text Box 42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31" name="Text Box 42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32" name="Text Box 42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33" name="Text Box 42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34" name="Text Box 42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35" name="Text Box 42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36" name="Text Box 42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37" name="Text Box 42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38" name="Text Box 42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39" name="Text Box 42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40" name="Text Box 42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41" name="Text Box 42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42" name="Text Box 42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43" name="Text Box 42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44" name="Text Box 42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45" name="Text Box 42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46" name="Text Box 42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47" name="Text Box 42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48" name="Text Box 42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49" name="Text Box 42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50" name="Text Box 42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51" name="Text Box 42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52" name="Text Box 42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53" name="Text Box 42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54" name="Text Box 42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55" name="Text Box 42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56" name="Text Box 42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57" name="Text Box 42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58" name="Text Box 42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59" name="Text Box 42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60" name="Text Box 42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61" name="Text Box 42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62" name="Text Box 42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63" name="Text Box 42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64" name="Text Box 42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65" name="Text Box 42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66" name="Text Box 42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67" name="Text Box 42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68" name="Text Box 42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69" name="Text Box 42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70" name="Text Box 42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71" name="Text Box 42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72" name="Text Box 42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73" name="Text Box 42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74" name="Text Box 42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75" name="Text Box 42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76" name="Text Box 42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77" name="Text Box 42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78" name="Text Box 42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79" name="Text Box 42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80" name="Text Box 42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81" name="Text Box 42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82" name="Text Box 43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83" name="Text Box 43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84" name="Text Box 43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85" name="Text Box 43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86" name="Text Box 43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87" name="Text Box 43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88" name="Text Box 43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89" name="Text Box 43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90" name="Text Box 43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91" name="Text Box 43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92" name="Text Box 43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93" name="Text Box 43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94" name="Text Box 43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95" name="Text Box 43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96" name="Text Box 43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97" name="Text Box 43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98" name="Text Box 43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499" name="Text Box 43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00" name="Text Box 43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01" name="Text Box 43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02" name="Text Box 43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03" name="Text Box 43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04" name="Text Box 43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05" name="Text Box 43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06" name="Text Box 43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07" name="Text Box 43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08" name="Text Box 43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09" name="Text Box 43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10" name="Text Box 43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11" name="Text Box 43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12" name="Text Box 43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13" name="Text Box 43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14" name="Text Box 43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15" name="Text Box 43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16" name="Text Box 43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17" name="Text Box 43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18" name="Text Box 43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19" name="Text Box 43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20" name="Text Box 43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21" name="Text Box 43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22" name="Text Box 43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23" name="Text Box 43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24" name="Text Box 43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25" name="Text Box 43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26" name="Text Box 43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27" name="Text Box 43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28" name="Text Box 43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29" name="Text Box 43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30" name="Text Box 43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31" name="Text Box 43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32" name="Text Box 43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33" name="Text Box 43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34" name="Text Box 43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35" name="Text Box 43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36" name="Text Box 43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37" name="Text Box 43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38" name="Text Box 43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39" name="Text Box 43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40" name="Text Box 43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41" name="Text Box 43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42" name="Text Box 43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43" name="Text Box 43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44" name="Text Box 43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45" name="Text Box 43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46" name="Text Box 43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47" name="Text Box 43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48" name="Text Box 43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49" name="Text Box 43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50" name="Text Box 43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51" name="Text Box 43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52" name="Text Box 43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53" name="Text Box 43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54" name="Text Box 43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55" name="Text Box 43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56" name="Text Box 43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57" name="Text Box 43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58" name="Text Box 43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59" name="Text Box 43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60" name="Text Box 43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61" name="Text Box 43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62" name="Text Box 43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63" name="Text Box 43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64" name="Text Box 43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65" name="Text Box 43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66" name="Text Box 43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67" name="Text Box 43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68" name="Text Box 43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69" name="Text Box 43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70" name="Text Box 43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71" name="Text Box 43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72" name="Text Box 43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73" name="Text Box 43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74" name="Text Box 43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75" name="Text Box 43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76" name="Text Box 43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77" name="Text Box 43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78" name="Text Box 43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79" name="Text Box 43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80" name="Text Box 43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81" name="Text Box 43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82" name="Text Box 44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83" name="Text Box 44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84" name="Text Box 44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85" name="Text Box 44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86" name="Text Box 44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87" name="Text Box 44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88" name="Text Box 44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89" name="Text Box 44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90" name="Text Box 44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91" name="Text Box 44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92" name="Text Box 44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93" name="Text Box 44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94" name="Text Box 44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95" name="Text Box 44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96" name="Text Box 44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97" name="Text Box 44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98" name="Text Box 44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599" name="Text Box 44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00" name="Text Box 44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01" name="Text Box 44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02" name="Text Box 44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03" name="Text Box 44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04" name="Text Box 44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05" name="Text Box 44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06" name="Text Box 44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07" name="Text Box 44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08" name="Text Box 44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09" name="Text Box 44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10" name="Text Box 44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11" name="Text Box 44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12" name="Text Box 44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13" name="Text Box 44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14" name="Text Box 44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15" name="Text Box 44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16" name="Text Box 44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17" name="Text Box 44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18" name="Text Box 44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19" name="Text Box 44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20" name="Text Box 44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21" name="Text Box 44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22" name="Text Box 44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23" name="Text Box 44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24" name="Text Box 44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25" name="Text Box 44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26" name="Text Box 44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27" name="Text Box 44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28" name="Text Box 44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29" name="Text Box 44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30" name="Text Box 44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31" name="Text Box 44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32" name="Text Box 44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33" name="Text Box 44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34" name="Text Box 44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35" name="Text Box 44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36" name="Text Box 44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37" name="Text Box 44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38" name="Text Box 44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39" name="Text Box 44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40" name="Text Box 44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41" name="Text Box 44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42" name="Text Box 44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43" name="Text Box 44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44" name="Text Box 44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45" name="Text Box 44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46" name="Text Box 44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47" name="Text Box 44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48" name="Text Box 44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49" name="Text Box 44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50" name="Text Box 44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51" name="Text Box 44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52" name="Text Box 44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53" name="Text Box 44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54" name="Text Box 44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55" name="Text Box 44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56" name="Text Box 44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57" name="Text Box 44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58" name="Text Box 44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59" name="Text Box 44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60" name="Text Box 44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61" name="Text Box 44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62" name="Text Box 44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63" name="Text Box 44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64" name="Text Box 44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65" name="Text Box 44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66" name="Text Box 44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67" name="Text Box 44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68" name="Text Box 44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69" name="Text Box 44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70" name="Text Box 44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71" name="Text Box 44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72" name="Text Box 44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73" name="Text Box 44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74" name="Text Box 44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75" name="Text Box 44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76" name="Text Box 44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77" name="Text Box 44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78" name="Text Box 44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79" name="Text Box 44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80" name="Text Box 44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81" name="Text Box 44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82" name="Text Box 45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83" name="Text Box 45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84" name="Text Box 45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85" name="Text Box 45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86" name="Text Box 45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87" name="Text Box 45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88" name="Text Box 45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89" name="Text Box 45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90" name="Text Box 45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91" name="Text Box 45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92" name="Text Box 45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93" name="Text Box 45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94" name="Text Box 45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95" name="Text Box 45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96" name="Text Box 45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97" name="Text Box 45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98" name="Text Box 45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699" name="Text Box 45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00" name="Text Box 45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01" name="Text Box 45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02" name="Text Box 45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03" name="Text Box 45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04" name="Text Box 45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05" name="Text Box 45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06" name="Text Box 45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07" name="Text Box 45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08" name="Text Box 45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09" name="Text Box 45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10" name="Text Box 45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11" name="Text Box 45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12" name="Text Box 45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13" name="Text Box 45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14" name="Text Box 45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15" name="Text Box 45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16" name="Text Box 45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17" name="Text Box 45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18" name="Text Box 45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19" name="Text Box 45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20" name="Text Box 45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21" name="Text Box 45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22" name="Text Box 45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23" name="Text Box 45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24" name="Text Box 45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25" name="Text Box 45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26" name="Text Box 45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27" name="Text Box 45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28" name="Text Box 45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29" name="Text Box 45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30" name="Text Box 45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31" name="Text Box 45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32" name="Text Box 45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33" name="Text Box 45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34" name="Text Box 45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35" name="Text Box 45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36" name="Text Box 45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37" name="Text Box 45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38" name="Text Box 45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39" name="Text Box 45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40" name="Text Box 45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41" name="Text Box 45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42" name="Text Box 45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43" name="Text Box 45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44" name="Text Box 45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45" name="Text Box 45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46" name="Text Box 45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47" name="Text Box 45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48" name="Text Box 45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49" name="Text Box 45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50" name="Text Box 45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51" name="Text Box 45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52" name="Text Box 45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53" name="Text Box 45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54" name="Text Box 45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55" name="Text Box 45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56" name="Text Box 45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57" name="Text Box 45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58" name="Text Box 45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59" name="Text Box 45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60" name="Text Box 45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61" name="Text Box 45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62" name="Text Box 45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63" name="Text Box 45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64" name="Text Box 45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65" name="Text Box 45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66" name="Text Box 45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67" name="Text Box 45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68" name="Text Box 45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69" name="Text Box 45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70" name="Text Box 45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71" name="Text Box 45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72" name="Text Box 45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73" name="Text Box 45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74" name="Text Box 45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75" name="Text Box 45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76" name="Text Box 45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77" name="Text Box 45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78" name="Text Box 45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79" name="Text Box 45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80" name="Text Box 45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81" name="Text Box 45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82" name="Text Box 46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83" name="Text Box 46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84" name="Text Box 46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85" name="Text Box 46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86" name="Text Box 46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87" name="Text Box 46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88" name="Text Box 46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89" name="Text Box 46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90" name="Text Box 46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91" name="Text Box 46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92" name="Text Box 46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93" name="Text Box 46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94" name="Text Box 46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95" name="Text Box 46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96" name="Text Box 46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97" name="Text Box 46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98" name="Text Box 46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799" name="Text Box 46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00" name="Text Box 46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01" name="Text Box 46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02" name="Text Box 46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03" name="Text Box 46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04" name="Text Box 46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05" name="Text Box 46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06" name="Text Box 46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07" name="Text Box 46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08" name="Text Box 46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09" name="Text Box 46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10" name="Text Box 46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11" name="Text Box 46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12" name="Text Box 46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13" name="Text Box 46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14" name="Text Box 46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15" name="Text Box 46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16" name="Text Box 46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17" name="Text Box 46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18" name="Text Box 46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19" name="Text Box 46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20" name="Text Box 46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21" name="Text Box 46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22" name="Text Box 46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23" name="Text Box 46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24" name="Text Box 46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25" name="Text Box 46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26" name="Text Box 46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27" name="Text Box 46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28" name="Text Box 46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29" name="Text Box 46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30" name="Text Box 46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31" name="Text Box 46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32" name="Text Box 46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33" name="Text Box 46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34" name="Text Box 46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35" name="Text Box 46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36" name="Text Box 46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37" name="Text Box 46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38" name="Text Box 46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39" name="Text Box 46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40" name="Text Box 46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41" name="Text Box 46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42" name="Text Box 46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43" name="Text Box 46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44" name="Text Box 46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45" name="Text Box 46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46" name="Text Box 46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47" name="Text Box 46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48" name="Text Box 46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49" name="Text Box 46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50" name="Text Box 46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51" name="Text Box 46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52" name="Text Box 46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53" name="Text Box 46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54" name="Text Box 46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55" name="Text Box 46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56" name="Text Box 46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57" name="Text Box 46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58" name="Text Box 46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59" name="Text Box 46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60" name="Text Box 46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61" name="Text Box 46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62" name="Text Box 46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63" name="Text Box 46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64" name="Text Box 46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65" name="Text Box 46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66" name="Text Box 46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67" name="Text Box 46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68" name="Text Box 46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69" name="Text Box 46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70" name="Text Box 46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71" name="Text Box 46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72" name="Text Box 46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73" name="Text Box 46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74" name="Text Box 46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75" name="Text Box 46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76" name="Text Box 46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77" name="Text Box 46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78" name="Text Box 46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79" name="Text Box 46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80" name="Text Box 46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81" name="Text Box 46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82" name="Text Box 47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83" name="Text Box 47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84" name="Text Box 47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85" name="Text Box 47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86" name="Text Box 47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87" name="Text Box 47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88" name="Text Box 47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89" name="Text Box 47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90" name="Text Box 47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91" name="Text Box 47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92" name="Text Box 47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93" name="Text Box 47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94" name="Text Box 47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95" name="Text Box 47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96" name="Text Box 47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97" name="Text Box 47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98" name="Text Box 47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899" name="Text Box 47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00" name="Text Box 47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01" name="Text Box 47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02" name="Text Box 47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03" name="Text Box 47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04" name="Text Box 47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05" name="Text Box 47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06" name="Text Box 47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07" name="Text Box 47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08" name="Text Box 47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09" name="Text Box 47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10" name="Text Box 47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11" name="Text Box 47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12" name="Text Box 47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13" name="Text Box 47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14" name="Text Box 47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15" name="Text Box 47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16" name="Text Box 47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17" name="Text Box 47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18" name="Text Box 47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19" name="Text Box 47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20" name="Text Box 47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21" name="Text Box 47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22" name="Text Box 47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23" name="Text Box 47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24" name="Text Box 47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25" name="Text Box 47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26" name="Text Box 47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27" name="Text Box 47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28" name="Text Box 47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29" name="Text Box 47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30" name="Text Box 47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31" name="Text Box 47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32" name="Text Box 47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33" name="Text Box 47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34" name="Text Box 47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35" name="Text Box 47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36" name="Text Box 47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37" name="Text Box 47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38" name="Text Box 47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39" name="Text Box 47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40" name="Text Box 47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41" name="Text Box 47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42" name="Text Box 47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43" name="Text Box 47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44" name="Text Box 47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45" name="Text Box 47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46" name="Text Box 47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47" name="Text Box 47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48" name="Text Box 47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49" name="Text Box 47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50" name="Text Box 47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51" name="Text Box 47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52" name="Text Box 47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53" name="Text Box 47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54" name="Text Box 47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55" name="Text Box 47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56" name="Text Box 47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57" name="Text Box 47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58" name="Text Box 47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59" name="Text Box 47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60" name="Text Box 47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61" name="Text Box 47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62" name="Text Box 47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63" name="Text Box 47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64" name="Text Box 47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65" name="Text Box 47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66" name="Text Box 47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67" name="Text Box 47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68" name="Text Box 47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69" name="Text Box 47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70" name="Text Box 47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71" name="Text Box 47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72" name="Text Box 47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73" name="Text Box 47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74" name="Text Box 47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75" name="Text Box 47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76" name="Text Box 47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77" name="Text Box 47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78" name="Text Box 47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79" name="Text Box 47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80" name="Text Box 47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81" name="Text Box 47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82" name="Text Box 48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83" name="Text Box 48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84" name="Text Box 48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85" name="Text Box 48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86" name="Text Box 48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87" name="Text Box 48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88" name="Text Box 48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89" name="Text Box 48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90" name="Text Box 48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91" name="Text Box 48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92" name="Text Box 48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93" name="Text Box 48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94" name="Text Box 48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95" name="Text Box 48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96" name="Text Box 48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97" name="Text Box 48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98" name="Text Box 48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4999" name="Text Box 48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00" name="Text Box 48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01" name="Text Box 48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02" name="Text Box 48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03" name="Text Box 48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04" name="Text Box 48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05" name="Text Box 48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06" name="Text Box 48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07" name="Text Box 48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08" name="Text Box 48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09" name="Text Box 48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10" name="Text Box 48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11" name="Text Box 48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12" name="Text Box 48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13" name="Text Box 48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14" name="Text Box 48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15" name="Text Box 48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16" name="Text Box 48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17" name="Text Box 48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18" name="Text Box 48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19" name="Text Box 48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20" name="Text Box 48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21" name="Text Box 48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22" name="Text Box 48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23" name="Text Box 48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24" name="Text Box 48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25" name="Text Box 48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26" name="Text Box 48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27" name="Text Box 48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28" name="Text Box 48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29" name="Text Box 48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30" name="Text Box 48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31" name="Text Box 48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32" name="Text Box 48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33" name="Text Box 48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34" name="Text Box 48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35" name="Text Box 48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36" name="Text Box 48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37" name="Text Box 48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38" name="Text Box 48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39" name="Text Box 48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40" name="Text Box 48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41" name="Text Box 48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42" name="Text Box 48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43" name="Text Box 48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44" name="Text Box 48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45" name="Text Box 48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46" name="Text Box 48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47" name="Text Box 48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48" name="Text Box 48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49" name="Text Box 48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50" name="Text Box 48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51" name="Text Box 48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52" name="Text Box 48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53" name="Text Box 48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54" name="Text Box 48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55" name="Text Box 48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56" name="Text Box 48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57" name="Text Box 48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58" name="Text Box 48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59" name="Text Box 48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60" name="Text Box 48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61" name="Text Box 48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62" name="Text Box 48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63" name="Text Box 48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64" name="Text Box 48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65" name="Text Box 48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66" name="Text Box 48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67" name="Text Box 48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68" name="Text Box 48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69" name="Text Box 48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70" name="Text Box 48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71" name="Text Box 48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72" name="Text Box 48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73" name="Text Box 48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74" name="Text Box 48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75" name="Text Box 48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76" name="Text Box 48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77" name="Text Box 48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78" name="Text Box 48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79" name="Text Box 48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80" name="Text Box 48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81" name="Text Box 48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82" name="Text Box 49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83" name="Text Box 49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84" name="Text Box 49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85" name="Text Box 49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86" name="Text Box 49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87" name="Text Box 49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88" name="Text Box 49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89" name="Text Box 49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90" name="Text Box 49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91" name="Text Box 49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92" name="Text Box 49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93" name="Text Box 49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94" name="Text Box 49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95" name="Text Box 49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96" name="Text Box 49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97" name="Text Box 49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98" name="Text Box 49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099" name="Text Box 49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00" name="Text Box 49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01" name="Text Box 49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02" name="Text Box 49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03" name="Text Box 49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04" name="Text Box 49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05" name="Text Box 49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06" name="Text Box 49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07" name="Text Box 49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08" name="Text Box 49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09" name="Text Box 49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10" name="Text Box 49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11" name="Text Box 49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12" name="Text Box 49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13" name="Text Box 49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14" name="Text Box 49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15" name="Text Box 49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16" name="Text Box 49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17" name="Text Box 49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18" name="Text Box 49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19" name="Text Box 49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20" name="Text Box 49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21" name="Text Box 49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22" name="Text Box 49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23" name="Text Box 49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24" name="Text Box 49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25" name="Text Box 49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26" name="Text Box 49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27" name="Text Box 49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28" name="Text Box 49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29" name="Text Box 49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30" name="Text Box 49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31" name="Text Box 49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32" name="Text Box 49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33" name="Text Box 49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34" name="Text Box 49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35" name="Text Box 49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36" name="Text Box 49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37" name="Text Box 49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38" name="Text Box 49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39" name="Text Box 49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40" name="Text Box 49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41" name="Text Box 49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42" name="Text Box 49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43" name="Text Box 49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44" name="Text Box 49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45" name="Text Box 49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46" name="Text Box 49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47" name="Text Box 49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48" name="Text Box 49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49" name="Text Box 49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50" name="Text Box 49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51" name="Text Box 49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52" name="Text Box 49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53" name="Text Box 49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54" name="Text Box 49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55" name="Text Box 49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56" name="Text Box 49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57" name="Text Box 49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58" name="Text Box 49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59" name="Text Box 49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60" name="Text Box 49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61" name="Text Box 49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62" name="Text Box 49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63" name="Text Box 49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64" name="Text Box 49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65" name="Text Box 49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66" name="Text Box 49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67" name="Text Box 49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68" name="Text Box 49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69" name="Text Box 49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70" name="Text Box 49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71" name="Text Box 49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72" name="Text Box 49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73" name="Text Box 49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74" name="Text Box 49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75" name="Text Box 49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76" name="Text Box 49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77" name="Text Box 49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78" name="Text Box 49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79" name="Text Box 49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80" name="Text Box 49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81" name="Text Box 49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82" name="Text Box 50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83" name="Text Box 50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84" name="Text Box 50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85" name="Text Box 50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86" name="Text Box 50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87" name="Text Box 50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88" name="Text Box 50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89" name="Text Box 50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90" name="Text Box 50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91" name="Text Box 50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92" name="Text Box 50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93" name="Text Box 50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94" name="Text Box 50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95" name="Text Box 50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96" name="Text Box 50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97" name="Text Box 50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98" name="Text Box 50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199" name="Text Box 50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00" name="Text Box 50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01" name="Text Box 50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02" name="Text Box 50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03" name="Text Box 50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04" name="Text Box 50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05" name="Text Box 50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06" name="Text Box 50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07" name="Text Box 50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08" name="Text Box 50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09" name="Text Box 50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10" name="Text Box 50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11" name="Text Box 50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12" name="Text Box 50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13" name="Text Box 50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14" name="Text Box 50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15" name="Text Box 50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16" name="Text Box 50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17" name="Text Box 50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18" name="Text Box 50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19" name="Text Box 50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20" name="Text Box 50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21" name="Text Box 50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22" name="Text Box 50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23" name="Text Box 50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24" name="Text Box 50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25" name="Text Box 50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26" name="Text Box 50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27" name="Text Box 50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28" name="Text Box 50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29" name="Text Box 50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30" name="Text Box 50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31" name="Text Box 50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32" name="Text Box 50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33" name="Text Box 50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34" name="Text Box 50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35" name="Text Box 50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36" name="Text Box 50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37" name="Text Box 50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38" name="Text Box 50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39" name="Text Box 50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40" name="Text Box 50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41" name="Text Box 50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42" name="Text Box 50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43" name="Text Box 50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44" name="Text Box 50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45" name="Text Box 50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46" name="Text Box 50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47" name="Text Box 50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48" name="Text Box 50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49" name="Text Box 50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50" name="Text Box 50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51" name="Text Box 50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52" name="Text Box 50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53" name="Text Box 50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54" name="Text Box 50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55" name="Text Box 50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56" name="Text Box 50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57" name="Text Box 50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58" name="Text Box 50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59" name="Text Box 50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60" name="Text Box 50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61" name="Text Box 50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62" name="Text Box 50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63" name="Text Box 50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64" name="Text Box 50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65" name="Text Box 50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66" name="Text Box 50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67" name="Text Box 50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68" name="Text Box 50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69" name="Text Box 50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70" name="Text Box 50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71" name="Text Box 50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72" name="Text Box 50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73" name="Text Box 50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74" name="Text Box 50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75" name="Text Box 50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76" name="Text Box 50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77" name="Text Box 50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78" name="Text Box 50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79" name="Text Box 50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80" name="Text Box 50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81" name="Text Box 50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82" name="Text Box 51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83" name="Text Box 51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84" name="Text Box 51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85" name="Text Box 51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86" name="Text Box 51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87" name="Text Box 51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88" name="Text Box 51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89" name="Text Box 51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90" name="Text Box 51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91" name="Text Box 51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92" name="Text Box 51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93" name="Text Box 51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94" name="Text Box 51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95" name="Text Box 51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96" name="Text Box 51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97" name="Text Box 51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98" name="Text Box 51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299" name="Text Box 51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00" name="Text Box 51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01" name="Text Box 51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02" name="Text Box 51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03" name="Text Box 51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04" name="Text Box 51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05" name="Text Box 51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06" name="Text Box 51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07" name="Text Box 51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08" name="Text Box 51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09" name="Text Box 51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10" name="Text Box 51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11" name="Text Box 51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12" name="Text Box 51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13" name="Text Box 51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14" name="Text Box 51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15" name="Text Box 51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16" name="Text Box 51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17" name="Text Box 51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18" name="Text Box 51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19" name="Text Box 513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20" name="Text Box 513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21" name="Text Box 513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22" name="Text Box 514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23" name="Text Box 514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24" name="Text Box 514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25" name="Text Box 514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26" name="Text Box 514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27" name="Text Box 514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28" name="Text Box 514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29" name="Text Box 514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30" name="Text Box 514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31" name="Text Box 514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32" name="Text Box 515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33" name="Text Box 515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34" name="Text Box 515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35" name="Text Box 515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36" name="Text Box 515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37" name="Text Box 515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38" name="Text Box 515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39" name="Text Box 515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40" name="Text Box 515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41" name="Text Box 515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42" name="Text Box 516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43" name="Text Box 516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44" name="Text Box 516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45" name="Text Box 516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46" name="Text Box 516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47" name="Text Box 516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48" name="Text Box 516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49" name="Text Box 516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50" name="Text Box 516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51" name="Text Box 516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52" name="Text Box 517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53" name="Text Box 517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54" name="Text Box 517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55" name="Text Box 517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56" name="Text Box 517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57" name="Text Box 517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58" name="Text Box 517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59" name="Text Box 517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60" name="Text Box 517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61" name="Text Box 517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62" name="Text Box 518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63" name="Text Box 518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64" name="Text Box 518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65" name="Text Box 518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66" name="Text Box 518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67" name="Text Box 518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68" name="Text Box 518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69" name="Text Box 518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70" name="Text Box 518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71" name="Text Box 518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72" name="Text Box 519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73" name="Text Box 519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74" name="Text Box 519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75" name="Text Box 519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76" name="Text Box 519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77" name="Text Box 519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78" name="Text Box 519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79" name="Text Box 519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80" name="Text Box 519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81" name="Text Box 519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82" name="Text Box 520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83" name="Text Box 520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84" name="Text Box 520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85" name="Text Box 520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86" name="Text Box 520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87" name="Text Box 520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88" name="Text Box 520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89" name="Text Box 520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90" name="Text Box 520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91" name="Text Box 520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92" name="Text Box 521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93" name="Text Box 521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94" name="Text Box 521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95" name="Text Box 521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96" name="Text Box 521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97" name="Text Box 521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98" name="Text Box 521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399" name="Text Box 521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00" name="Text Box 521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01" name="Text Box 521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02" name="Text Box 522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03" name="Text Box 522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04" name="Text Box 522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05" name="Text Box 522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06" name="Text Box 522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07" name="Text Box 522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08" name="Text Box 522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09" name="Text Box 5227"/>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10" name="Text Box 5228"/>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11" name="Text Box 5229"/>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12" name="Text Box 5230"/>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13" name="Text Box 5231"/>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14" name="Text Box 5232"/>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15" name="Text Box 5233"/>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16" name="Text Box 5234"/>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17" name="Text Box 5235"/>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427</xdr:row>
      <xdr:rowOff>0</xdr:rowOff>
    </xdr:from>
    <xdr:ext cx="85725" cy="205410"/>
    <xdr:sp macro="" textlink="">
      <xdr:nvSpPr>
        <xdr:cNvPr id="5418" name="Text Box 5236"/>
        <xdr:cNvSpPr txBox="1">
          <a:spLocks noChangeArrowheads="1"/>
        </xdr:cNvSpPr>
      </xdr:nvSpPr>
      <xdr:spPr bwMode="auto">
        <a:xfrm>
          <a:off x="4686300" y="81343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271</xdr:row>
      <xdr:rowOff>0</xdr:rowOff>
    </xdr:from>
    <xdr:ext cx="85725" cy="205410"/>
    <xdr:sp macro="" textlink="">
      <xdr:nvSpPr>
        <xdr:cNvPr id="2824" name="Text Box 26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25" name="Text Box 26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26" name="Text Box 26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27" name="Text Box 26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28" name="Text Box 26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29" name="Text Box 26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30" name="Text Box 26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31" name="Text Box 26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32" name="Text Box 26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33" name="Text Box 26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34" name="Text Box 26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35" name="Text Box 26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36" name="Text Box 26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37" name="Text Box 26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38" name="Text Box 26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39" name="Text Box 26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40" name="Text Box 26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41" name="Text Box 26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42" name="Text Box 26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43" name="Text Box 26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44" name="Text Box 26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45" name="Text Box 26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46" name="Text Box 26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47" name="Text Box 26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48" name="Text Box 26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49" name="Text Box 26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50" name="Text Box 26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51" name="Text Box 26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52" name="Text Box 26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53" name="Text Box 26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54" name="Text Box 26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55" name="Text Box 26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56" name="Text Box 26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57" name="Text Box 26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58" name="Text Box 26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59" name="Text Box 26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60" name="Text Box 26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61" name="Text Box 26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62" name="Text Box 26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63" name="Text Box 26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64" name="Text Box 26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65" name="Text Box 26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66" name="Text Box 26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67" name="Text Box 26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68" name="Text Box 26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69" name="Text Box 26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70" name="Text Box 26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71" name="Text Box 26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72" name="Text Box 26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73" name="Text Box 26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74" name="Text Box 26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75" name="Text Box 26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76" name="Text Box 26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77" name="Text Box 26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78" name="Text Box 26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79" name="Text Box 26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80" name="Text Box 26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81" name="Text Box 26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82" name="Text Box 27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83" name="Text Box 27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84" name="Text Box 27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85" name="Text Box 27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86" name="Text Box 27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87" name="Text Box 27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88" name="Text Box 27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89" name="Text Box 27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90" name="Text Box 27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91" name="Text Box 27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92" name="Text Box 27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93" name="Text Box 27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94" name="Text Box 27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95" name="Text Box 27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96" name="Text Box 27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97" name="Text Box 27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98" name="Text Box 27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899" name="Text Box 27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00" name="Text Box 27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01" name="Text Box 27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02" name="Text Box 27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03" name="Text Box 27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04" name="Text Box 27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05" name="Text Box 27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06" name="Text Box 27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07" name="Text Box 27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08" name="Text Box 27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09" name="Text Box 27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10" name="Text Box 27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11" name="Text Box 27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12" name="Text Box 27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13" name="Text Box 27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14" name="Text Box 27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15" name="Text Box 27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16" name="Text Box 27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17" name="Text Box 27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18" name="Text Box 27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19" name="Text Box 27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20" name="Text Box 27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21" name="Text Box 27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22" name="Text Box 27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23" name="Text Box 27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24" name="Text Box 27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25" name="Text Box 27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26" name="Text Box 27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27" name="Text Box 27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28" name="Text Box 27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29" name="Text Box 27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30" name="Text Box 27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31" name="Text Box 27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32" name="Text Box 27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33" name="Text Box 27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34" name="Text Box 27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35" name="Text Box 27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36" name="Text Box 27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37" name="Text Box 27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38" name="Text Box 27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39" name="Text Box 27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40" name="Text Box 27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41" name="Text Box 27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42" name="Text Box 27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43" name="Text Box 27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44" name="Text Box 27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45" name="Text Box 27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46" name="Text Box 27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47" name="Text Box 27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48" name="Text Box 27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49" name="Text Box 27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50" name="Text Box 27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51" name="Text Box 27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52" name="Text Box 27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53" name="Text Box 27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54" name="Text Box 27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55" name="Text Box 27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56" name="Text Box 27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57" name="Text Box 27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58" name="Text Box 27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59" name="Text Box 27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60" name="Text Box 27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61" name="Text Box 27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62" name="Text Box 27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63" name="Text Box 27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64" name="Text Box 27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65" name="Text Box 27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66" name="Text Box 27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67" name="Text Box 27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68" name="Text Box 27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69" name="Text Box 27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70" name="Text Box 27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71" name="Text Box 27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72" name="Text Box 27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73" name="Text Box 27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74" name="Text Box 27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75" name="Text Box 27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76" name="Text Box 27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77" name="Text Box 27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78" name="Text Box 27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79" name="Text Box 27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80" name="Text Box 27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81" name="Text Box 27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82" name="Text Box 28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83" name="Text Box 28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84" name="Text Box 28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85" name="Text Box 28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86" name="Text Box 28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87" name="Text Box 28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88" name="Text Box 28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89" name="Text Box 28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90" name="Text Box 28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91" name="Text Box 28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92" name="Text Box 28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93" name="Text Box 28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94" name="Text Box 28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95" name="Text Box 28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96" name="Text Box 28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97" name="Text Box 28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98" name="Text Box 28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2999" name="Text Box 28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00" name="Text Box 28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01" name="Text Box 28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02" name="Text Box 28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03" name="Text Box 28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04" name="Text Box 28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05" name="Text Box 28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06" name="Text Box 28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07" name="Text Box 28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08" name="Text Box 28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09" name="Text Box 28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10" name="Text Box 28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11" name="Text Box 28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12" name="Text Box 28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13" name="Text Box 28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14" name="Text Box 28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15" name="Text Box 28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16" name="Text Box 28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17" name="Text Box 28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18" name="Text Box 28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19" name="Text Box 28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20" name="Text Box 28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21" name="Text Box 28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22" name="Text Box 28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23" name="Text Box 28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24" name="Text Box 28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25" name="Text Box 28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26" name="Text Box 28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27" name="Text Box 28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28" name="Text Box 28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29" name="Text Box 28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30" name="Text Box 28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31" name="Text Box 28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32" name="Text Box 28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33" name="Text Box 28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34" name="Text Box 28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35" name="Text Box 28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36" name="Text Box 28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37" name="Text Box 28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38" name="Text Box 28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39" name="Text Box 28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40" name="Text Box 28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41" name="Text Box 28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42" name="Text Box 28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43" name="Text Box 28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44" name="Text Box 28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45" name="Text Box 28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46" name="Text Box 28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47" name="Text Box 28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48" name="Text Box 28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49" name="Text Box 28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50" name="Text Box 28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51" name="Text Box 28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52" name="Text Box 28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53" name="Text Box 28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54" name="Text Box 28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55" name="Text Box 28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56" name="Text Box 28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57" name="Text Box 28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58" name="Text Box 28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59" name="Text Box 28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60" name="Text Box 28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61" name="Text Box 28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62" name="Text Box 28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63" name="Text Box 28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64" name="Text Box 28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65" name="Text Box 28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66" name="Text Box 28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67" name="Text Box 28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68" name="Text Box 28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69" name="Text Box 28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70" name="Text Box 28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71" name="Text Box 28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72" name="Text Box 28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73" name="Text Box 28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74" name="Text Box 28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75" name="Text Box 28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76" name="Text Box 28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77" name="Text Box 28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78" name="Text Box 28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79" name="Text Box 28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80" name="Text Box 28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81" name="Text Box 28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82" name="Text Box 29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83" name="Text Box 29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84" name="Text Box 29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85" name="Text Box 29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86" name="Text Box 29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87" name="Text Box 29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88" name="Text Box 29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89" name="Text Box 29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90" name="Text Box 29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91" name="Text Box 29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92" name="Text Box 29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93" name="Text Box 29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94" name="Text Box 29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95" name="Text Box 29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96" name="Text Box 29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97" name="Text Box 29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98" name="Text Box 29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099" name="Text Box 29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00" name="Text Box 29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01" name="Text Box 29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02" name="Text Box 29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03" name="Text Box 29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04" name="Text Box 29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05" name="Text Box 29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06" name="Text Box 29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07" name="Text Box 29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08" name="Text Box 29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09" name="Text Box 29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10" name="Text Box 29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11" name="Text Box 29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12" name="Text Box 29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13" name="Text Box 29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14" name="Text Box 29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15" name="Text Box 29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16" name="Text Box 29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17" name="Text Box 29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18" name="Text Box 29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19" name="Text Box 29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20" name="Text Box 29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21" name="Text Box 29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22" name="Text Box 29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23" name="Text Box 29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24" name="Text Box 29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25" name="Text Box 29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26" name="Text Box 29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27" name="Text Box 29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28" name="Text Box 29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29" name="Text Box 29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30" name="Text Box 29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31" name="Text Box 29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32" name="Text Box 29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33" name="Text Box 29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34" name="Text Box 29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35" name="Text Box 29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36" name="Text Box 29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37" name="Text Box 29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38" name="Text Box 29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39" name="Text Box 29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40" name="Text Box 29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41" name="Text Box 29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42" name="Text Box 29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43" name="Text Box 29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44" name="Text Box 29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45" name="Text Box 29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46" name="Text Box 29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47" name="Text Box 29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48" name="Text Box 29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49" name="Text Box 29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50" name="Text Box 29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51" name="Text Box 29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52" name="Text Box 29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53" name="Text Box 29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54" name="Text Box 29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55" name="Text Box 29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56" name="Text Box 29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57" name="Text Box 29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58" name="Text Box 29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59" name="Text Box 29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60" name="Text Box 29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61" name="Text Box 29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62" name="Text Box 29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63" name="Text Box 29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64" name="Text Box 29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65" name="Text Box 29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66" name="Text Box 29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67" name="Text Box 29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68" name="Text Box 29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69" name="Text Box 29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70" name="Text Box 29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71" name="Text Box 29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72" name="Text Box 29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73" name="Text Box 29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74" name="Text Box 29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75" name="Text Box 29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76" name="Text Box 29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77" name="Text Box 29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78" name="Text Box 29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79" name="Text Box 29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80" name="Text Box 29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81" name="Text Box 29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82" name="Text Box 30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83" name="Text Box 30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84" name="Text Box 30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85" name="Text Box 30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86" name="Text Box 30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87" name="Text Box 30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88" name="Text Box 30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89" name="Text Box 30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90" name="Text Box 30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91" name="Text Box 30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92" name="Text Box 30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93" name="Text Box 30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94" name="Text Box 30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95" name="Text Box 30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96" name="Text Box 30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97" name="Text Box 30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98" name="Text Box 30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199" name="Text Box 30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00" name="Text Box 30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01" name="Text Box 30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02" name="Text Box 30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03" name="Text Box 30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04" name="Text Box 30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05" name="Text Box 30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06" name="Text Box 30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07" name="Text Box 30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08" name="Text Box 30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09" name="Text Box 30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10" name="Text Box 30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11" name="Text Box 30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12" name="Text Box 30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13" name="Text Box 30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14" name="Text Box 30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15" name="Text Box 30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16" name="Text Box 30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17" name="Text Box 30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18" name="Text Box 30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19" name="Text Box 30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20" name="Text Box 30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21" name="Text Box 30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22" name="Text Box 30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23" name="Text Box 30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24" name="Text Box 30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25" name="Text Box 30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26" name="Text Box 30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27" name="Text Box 30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28" name="Text Box 30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29" name="Text Box 30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30" name="Text Box 30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31" name="Text Box 30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32" name="Text Box 30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33" name="Text Box 30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34" name="Text Box 30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35" name="Text Box 30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36" name="Text Box 30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37" name="Text Box 30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38" name="Text Box 30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39" name="Text Box 30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40" name="Text Box 30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41" name="Text Box 30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42" name="Text Box 30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43" name="Text Box 30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44" name="Text Box 30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45" name="Text Box 30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46" name="Text Box 30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47" name="Text Box 30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48" name="Text Box 30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49" name="Text Box 30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50" name="Text Box 30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51" name="Text Box 30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52" name="Text Box 30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53" name="Text Box 30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54" name="Text Box 30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55" name="Text Box 30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56" name="Text Box 30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57" name="Text Box 30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58" name="Text Box 30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59" name="Text Box 30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60" name="Text Box 30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61" name="Text Box 30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62" name="Text Box 30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63" name="Text Box 30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64" name="Text Box 30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65" name="Text Box 30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66" name="Text Box 30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67" name="Text Box 30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68" name="Text Box 30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69" name="Text Box 30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70" name="Text Box 30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71" name="Text Box 30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72" name="Text Box 30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73" name="Text Box 30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74" name="Text Box 30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75" name="Text Box 30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76" name="Text Box 30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77" name="Text Box 30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78" name="Text Box 30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79" name="Text Box 30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80" name="Text Box 30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81" name="Text Box 30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82" name="Text Box 31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83" name="Text Box 31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84" name="Text Box 31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85" name="Text Box 31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86" name="Text Box 31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87" name="Text Box 31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88" name="Text Box 31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89" name="Text Box 31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90" name="Text Box 31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91" name="Text Box 31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92" name="Text Box 31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93" name="Text Box 31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94" name="Text Box 31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95" name="Text Box 31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96" name="Text Box 31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97" name="Text Box 31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98" name="Text Box 31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299" name="Text Box 31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00" name="Text Box 31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01" name="Text Box 31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02" name="Text Box 31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03" name="Text Box 31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04" name="Text Box 31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05" name="Text Box 31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06" name="Text Box 31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07" name="Text Box 31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08" name="Text Box 31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09" name="Text Box 31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10" name="Text Box 31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11" name="Text Box 31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12" name="Text Box 31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13" name="Text Box 31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14" name="Text Box 31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15" name="Text Box 31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16" name="Text Box 31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17" name="Text Box 31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18" name="Text Box 31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19" name="Text Box 31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20" name="Text Box 31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21" name="Text Box 31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22" name="Text Box 31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23" name="Text Box 31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24" name="Text Box 31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25" name="Text Box 31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26" name="Text Box 31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27" name="Text Box 31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28" name="Text Box 31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29" name="Text Box 31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30" name="Text Box 31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31" name="Text Box 31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32" name="Text Box 31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33" name="Text Box 31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34" name="Text Box 31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35" name="Text Box 31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36" name="Text Box 31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37" name="Text Box 31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38" name="Text Box 31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39" name="Text Box 31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40" name="Text Box 31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41" name="Text Box 31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42" name="Text Box 31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43" name="Text Box 31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44" name="Text Box 31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45" name="Text Box 31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46" name="Text Box 31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47" name="Text Box 31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48" name="Text Box 31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49" name="Text Box 31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50" name="Text Box 31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51" name="Text Box 31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52" name="Text Box 31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53" name="Text Box 31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54" name="Text Box 31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55" name="Text Box 31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56" name="Text Box 31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57" name="Text Box 31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58" name="Text Box 31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59" name="Text Box 31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60" name="Text Box 31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61" name="Text Box 31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62" name="Text Box 31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63" name="Text Box 31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64" name="Text Box 31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65" name="Text Box 31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66" name="Text Box 31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67" name="Text Box 31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68" name="Text Box 31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69" name="Text Box 31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70" name="Text Box 31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71" name="Text Box 31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72" name="Text Box 31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73" name="Text Box 31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74" name="Text Box 31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75" name="Text Box 31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76" name="Text Box 31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77" name="Text Box 31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78" name="Text Box 31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79" name="Text Box 31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80" name="Text Box 31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81" name="Text Box 31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82" name="Text Box 32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83" name="Text Box 32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84" name="Text Box 32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85" name="Text Box 32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86" name="Text Box 32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87" name="Text Box 32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88" name="Text Box 32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89" name="Text Box 32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90" name="Text Box 32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91" name="Text Box 32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92" name="Text Box 32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93" name="Text Box 32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94" name="Text Box 32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95" name="Text Box 32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96" name="Text Box 32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97" name="Text Box 32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98" name="Text Box 32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399" name="Text Box 32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00" name="Text Box 32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01" name="Text Box 32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02" name="Text Box 32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03" name="Text Box 32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04" name="Text Box 32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05" name="Text Box 32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06" name="Text Box 32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07" name="Text Box 32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08" name="Text Box 32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09" name="Text Box 32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10" name="Text Box 32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11" name="Text Box 32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12" name="Text Box 32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13" name="Text Box 32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14" name="Text Box 32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15" name="Text Box 32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16" name="Text Box 32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17" name="Text Box 32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18" name="Text Box 32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19" name="Text Box 32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20" name="Text Box 32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21" name="Text Box 32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22" name="Text Box 32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23" name="Text Box 32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24" name="Text Box 32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25" name="Text Box 32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26" name="Text Box 32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27" name="Text Box 32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28" name="Text Box 32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29" name="Text Box 32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30" name="Text Box 32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31" name="Text Box 32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32" name="Text Box 32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33" name="Text Box 32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34" name="Text Box 32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35" name="Text Box 32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36" name="Text Box 32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37" name="Text Box 32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38" name="Text Box 32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39" name="Text Box 32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40" name="Text Box 32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41" name="Text Box 32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42" name="Text Box 32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43" name="Text Box 32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44" name="Text Box 32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45" name="Text Box 32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46" name="Text Box 32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47" name="Text Box 32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48" name="Text Box 32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49" name="Text Box 32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50" name="Text Box 32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51" name="Text Box 32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52" name="Text Box 32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53" name="Text Box 32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54" name="Text Box 32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55" name="Text Box 32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56" name="Text Box 32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57" name="Text Box 32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58" name="Text Box 32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59" name="Text Box 32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60" name="Text Box 32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61" name="Text Box 32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62" name="Text Box 32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63" name="Text Box 32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64" name="Text Box 32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65" name="Text Box 32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66" name="Text Box 32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67" name="Text Box 32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68" name="Text Box 32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69" name="Text Box 32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70" name="Text Box 32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71" name="Text Box 32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72" name="Text Box 32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73" name="Text Box 32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74" name="Text Box 32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75" name="Text Box 32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76" name="Text Box 32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77" name="Text Box 32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78" name="Text Box 32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79" name="Text Box 32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80" name="Text Box 32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81" name="Text Box 32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82" name="Text Box 33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83" name="Text Box 33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84" name="Text Box 33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85" name="Text Box 33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86" name="Text Box 33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87" name="Text Box 33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88" name="Text Box 33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89" name="Text Box 33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90" name="Text Box 33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91" name="Text Box 33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92" name="Text Box 33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93" name="Text Box 33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94" name="Text Box 33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95" name="Text Box 33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96" name="Text Box 33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97" name="Text Box 33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98" name="Text Box 33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499" name="Text Box 33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00" name="Text Box 33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01" name="Text Box 33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02" name="Text Box 33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03" name="Text Box 33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04" name="Text Box 33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05" name="Text Box 33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06" name="Text Box 33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07" name="Text Box 33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08" name="Text Box 33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09" name="Text Box 33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10" name="Text Box 33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11" name="Text Box 33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12" name="Text Box 33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13" name="Text Box 33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14" name="Text Box 33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15" name="Text Box 33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16" name="Text Box 33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17" name="Text Box 33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18" name="Text Box 33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19" name="Text Box 33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20" name="Text Box 33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21" name="Text Box 33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22" name="Text Box 33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23" name="Text Box 33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24" name="Text Box 33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25" name="Text Box 33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26" name="Text Box 33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27" name="Text Box 33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28" name="Text Box 33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29" name="Text Box 33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30" name="Text Box 33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31" name="Text Box 33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32" name="Text Box 33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33" name="Text Box 33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34" name="Text Box 33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35" name="Text Box 33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36" name="Text Box 33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37" name="Text Box 33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38" name="Text Box 33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39" name="Text Box 33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40" name="Text Box 33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41" name="Text Box 33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42" name="Text Box 33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43" name="Text Box 33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44" name="Text Box 33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45" name="Text Box 33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46" name="Text Box 33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47" name="Text Box 33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48" name="Text Box 33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49" name="Text Box 33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50" name="Text Box 33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51" name="Text Box 33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52" name="Text Box 33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53" name="Text Box 33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54" name="Text Box 33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55" name="Text Box 33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56" name="Text Box 33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57" name="Text Box 33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58" name="Text Box 33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59" name="Text Box 33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60" name="Text Box 33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61" name="Text Box 33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62" name="Text Box 33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63" name="Text Box 33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64" name="Text Box 33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65" name="Text Box 33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66" name="Text Box 33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67" name="Text Box 33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68" name="Text Box 33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69" name="Text Box 33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70" name="Text Box 33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71" name="Text Box 33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72" name="Text Box 33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73" name="Text Box 33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74" name="Text Box 33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75" name="Text Box 33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76" name="Text Box 33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77" name="Text Box 33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78" name="Text Box 33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79" name="Text Box 33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80" name="Text Box 33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81" name="Text Box 33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82" name="Text Box 34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83" name="Text Box 34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84" name="Text Box 34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85" name="Text Box 34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86" name="Text Box 34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87" name="Text Box 34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88" name="Text Box 34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89" name="Text Box 34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90" name="Text Box 34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91" name="Text Box 34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92" name="Text Box 34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93" name="Text Box 34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94" name="Text Box 34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95" name="Text Box 34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96" name="Text Box 34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97" name="Text Box 34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98" name="Text Box 34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599" name="Text Box 34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00" name="Text Box 34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01" name="Text Box 34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02" name="Text Box 34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03" name="Text Box 34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04" name="Text Box 34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05" name="Text Box 34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06" name="Text Box 34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07" name="Text Box 34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08" name="Text Box 34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09" name="Text Box 34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10" name="Text Box 34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11" name="Text Box 34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12" name="Text Box 34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13" name="Text Box 34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14" name="Text Box 34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15" name="Text Box 34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16" name="Text Box 34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17" name="Text Box 34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18" name="Text Box 34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19" name="Text Box 34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20" name="Text Box 34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21" name="Text Box 34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22" name="Text Box 34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23" name="Text Box 34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24" name="Text Box 34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25" name="Text Box 34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26" name="Text Box 34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27" name="Text Box 34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28" name="Text Box 34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29" name="Text Box 34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30" name="Text Box 34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31" name="Text Box 34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32" name="Text Box 34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33" name="Text Box 34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34" name="Text Box 34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35" name="Text Box 34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36" name="Text Box 34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37" name="Text Box 34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38" name="Text Box 34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39" name="Text Box 34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40" name="Text Box 34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41" name="Text Box 34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42" name="Text Box 34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43" name="Text Box 34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44" name="Text Box 34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45" name="Text Box 34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46" name="Text Box 34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47" name="Text Box 34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48" name="Text Box 34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49" name="Text Box 34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50" name="Text Box 34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51" name="Text Box 34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52" name="Text Box 34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53" name="Text Box 34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54" name="Text Box 34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55" name="Text Box 34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56" name="Text Box 34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57" name="Text Box 34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58" name="Text Box 34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59" name="Text Box 34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60" name="Text Box 34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61" name="Text Box 34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62" name="Text Box 34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63" name="Text Box 34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64" name="Text Box 34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65" name="Text Box 34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66" name="Text Box 34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67" name="Text Box 34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68" name="Text Box 34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69" name="Text Box 34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70" name="Text Box 34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71" name="Text Box 34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72" name="Text Box 34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73" name="Text Box 34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74" name="Text Box 34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75" name="Text Box 34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76" name="Text Box 34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77" name="Text Box 34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78" name="Text Box 34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79" name="Text Box 34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80" name="Text Box 34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81" name="Text Box 34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82" name="Text Box 35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83" name="Text Box 35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84" name="Text Box 35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85" name="Text Box 35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86" name="Text Box 35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87" name="Text Box 35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88" name="Text Box 35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89" name="Text Box 35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90" name="Text Box 35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91" name="Text Box 35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92" name="Text Box 35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93" name="Text Box 35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94" name="Text Box 35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95" name="Text Box 35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96" name="Text Box 35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97" name="Text Box 35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98" name="Text Box 35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699" name="Text Box 35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00" name="Text Box 35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01" name="Text Box 35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02" name="Text Box 35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03" name="Text Box 35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04" name="Text Box 35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05" name="Text Box 35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06" name="Text Box 35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07" name="Text Box 35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08" name="Text Box 35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09" name="Text Box 35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10" name="Text Box 35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11" name="Text Box 35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12" name="Text Box 35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13" name="Text Box 35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14" name="Text Box 35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15" name="Text Box 35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16" name="Text Box 35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17" name="Text Box 35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18" name="Text Box 35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19" name="Text Box 35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20" name="Text Box 35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21" name="Text Box 35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22" name="Text Box 35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23" name="Text Box 35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24" name="Text Box 35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25" name="Text Box 35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26" name="Text Box 35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27" name="Text Box 35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28" name="Text Box 35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29" name="Text Box 35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30" name="Text Box 35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31" name="Text Box 35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32" name="Text Box 35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33" name="Text Box 35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34" name="Text Box 35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35" name="Text Box 35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36" name="Text Box 35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37" name="Text Box 35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38" name="Text Box 35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39" name="Text Box 35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40" name="Text Box 35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41" name="Text Box 35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42" name="Text Box 35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43" name="Text Box 35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44" name="Text Box 35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45" name="Text Box 35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46" name="Text Box 35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47" name="Text Box 35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48" name="Text Box 35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49" name="Text Box 35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50" name="Text Box 35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51" name="Text Box 35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52" name="Text Box 35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53" name="Text Box 35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54" name="Text Box 35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55" name="Text Box 35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56" name="Text Box 35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57" name="Text Box 35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58" name="Text Box 35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59" name="Text Box 35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60" name="Text Box 35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61" name="Text Box 35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62" name="Text Box 35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63" name="Text Box 35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64" name="Text Box 35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65" name="Text Box 35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66" name="Text Box 35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67" name="Text Box 35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68" name="Text Box 35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69" name="Text Box 35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70" name="Text Box 35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71" name="Text Box 35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72" name="Text Box 35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73" name="Text Box 35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74" name="Text Box 35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75" name="Text Box 35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76" name="Text Box 35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77" name="Text Box 35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78" name="Text Box 35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79" name="Text Box 35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80" name="Text Box 35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81" name="Text Box 35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82" name="Text Box 36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83" name="Text Box 36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84" name="Text Box 36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85" name="Text Box 36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86" name="Text Box 36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87" name="Text Box 36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88" name="Text Box 36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89" name="Text Box 36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90" name="Text Box 36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91" name="Text Box 36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92" name="Text Box 36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93" name="Text Box 36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94" name="Text Box 36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95" name="Text Box 36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96" name="Text Box 36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97" name="Text Box 36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98" name="Text Box 36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799" name="Text Box 36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00" name="Text Box 36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01" name="Text Box 36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02" name="Text Box 36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03" name="Text Box 36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04" name="Text Box 36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05" name="Text Box 36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06" name="Text Box 36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07" name="Text Box 36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08" name="Text Box 36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09" name="Text Box 36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10" name="Text Box 36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11" name="Text Box 36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12" name="Text Box 36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13" name="Text Box 36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14" name="Text Box 36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15" name="Text Box 36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16" name="Text Box 36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17" name="Text Box 36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18" name="Text Box 36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19" name="Text Box 36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20" name="Text Box 36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21" name="Text Box 36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22" name="Text Box 36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23" name="Text Box 36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24" name="Text Box 36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25" name="Text Box 36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26" name="Text Box 36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27" name="Text Box 36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28" name="Text Box 36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29" name="Text Box 36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30" name="Text Box 36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31" name="Text Box 36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32" name="Text Box 36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33" name="Text Box 36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34" name="Text Box 36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35" name="Text Box 36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36" name="Text Box 36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37" name="Text Box 36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38" name="Text Box 36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39" name="Text Box 36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40" name="Text Box 36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41" name="Text Box 36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42" name="Text Box 36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43" name="Text Box 36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44" name="Text Box 36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45" name="Text Box 36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46" name="Text Box 36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47" name="Text Box 36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48" name="Text Box 36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49" name="Text Box 36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50" name="Text Box 36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51" name="Text Box 36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52" name="Text Box 36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53" name="Text Box 36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54" name="Text Box 36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55" name="Text Box 36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56" name="Text Box 36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57" name="Text Box 36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58" name="Text Box 36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59" name="Text Box 36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60" name="Text Box 36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61" name="Text Box 36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62" name="Text Box 36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63" name="Text Box 36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64" name="Text Box 36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65" name="Text Box 36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66" name="Text Box 36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67" name="Text Box 36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68" name="Text Box 36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69" name="Text Box 36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70" name="Text Box 36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71" name="Text Box 36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72" name="Text Box 36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73" name="Text Box 36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74" name="Text Box 36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75" name="Text Box 36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76" name="Text Box 36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77" name="Text Box 36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78" name="Text Box 36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79" name="Text Box 36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80" name="Text Box 36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81" name="Text Box 36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82" name="Text Box 37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83" name="Text Box 37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84" name="Text Box 37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85" name="Text Box 37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86" name="Text Box 37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87" name="Text Box 37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88" name="Text Box 37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89" name="Text Box 37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90" name="Text Box 37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91" name="Text Box 37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92" name="Text Box 37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93" name="Text Box 37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94" name="Text Box 37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95" name="Text Box 37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96" name="Text Box 37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97" name="Text Box 37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98" name="Text Box 37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899" name="Text Box 37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00" name="Text Box 37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01" name="Text Box 37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02" name="Text Box 37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03" name="Text Box 37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04" name="Text Box 37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05" name="Text Box 37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06" name="Text Box 37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07" name="Text Box 37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08" name="Text Box 37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09" name="Text Box 37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10" name="Text Box 37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11" name="Text Box 37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12" name="Text Box 37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13" name="Text Box 37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14" name="Text Box 37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15" name="Text Box 37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16" name="Text Box 37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17" name="Text Box 37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18" name="Text Box 37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19" name="Text Box 37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20" name="Text Box 37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21" name="Text Box 37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22" name="Text Box 37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23" name="Text Box 37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24" name="Text Box 37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25" name="Text Box 37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26" name="Text Box 37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27" name="Text Box 37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28" name="Text Box 37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29" name="Text Box 37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30" name="Text Box 37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31" name="Text Box 37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32" name="Text Box 37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33" name="Text Box 37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34" name="Text Box 37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35" name="Text Box 37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36" name="Text Box 37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37" name="Text Box 37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38" name="Text Box 37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39" name="Text Box 37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40" name="Text Box 37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41" name="Text Box 37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42" name="Text Box 37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43" name="Text Box 37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44" name="Text Box 37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45" name="Text Box 37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46" name="Text Box 37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47" name="Text Box 37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48" name="Text Box 37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49" name="Text Box 37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50" name="Text Box 37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51" name="Text Box 37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52" name="Text Box 37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53" name="Text Box 37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54" name="Text Box 37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55" name="Text Box 37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56" name="Text Box 37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57" name="Text Box 37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58" name="Text Box 37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59" name="Text Box 37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60" name="Text Box 37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61" name="Text Box 37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62" name="Text Box 37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63" name="Text Box 37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64" name="Text Box 37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65" name="Text Box 37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66" name="Text Box 37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67" name="Text Box 37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68" name="Text Box 37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69" name="Text Box 37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70" name="Text Box 37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71" name="Text Box 37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72" name="Text Box 37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73" name="Text Box 37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74" name="Text Box 37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75" name="Text Box 37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76" name="Text Box 37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77" name="Text Box 37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78" name="Text Box 37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79" name="Text Box 37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80" name="Text Box 37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81" name="Text Box 37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82" name="Text Box 38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83" name="Text Box 38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84" name="Text Box 38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85" name="Text Box 38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86" name="Text Box 38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87" name="Text Box 38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88" name="Text Box 38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89" name="Text Box 38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90" name="Text Box 38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91" name="Text Box 38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92" name="Text Box 38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93" name="Text Box 38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94" name="Text Box 38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95" name="Text Box 38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96" name="Text Box 38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97" name="Text Box 38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98" name="Text Box 38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3999" name="Text Box 38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00" name="Text Box 38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01" name="Text Box 38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02" name="Text Box 38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03" name="Text Box 38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04" name="Text Box 38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05" name="Text Box 38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06" name="Text Box 38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07" name="Text Box 38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08" name="Text Box 38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09" name="Text Box 38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10" name="Text Box 38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11" name="Text Box 38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12" name="Text Box 38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13" name="Text Box 38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14" name="Text Box 38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15" name="Text Box 38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16" name="Text Box 38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17" name="Text Box 38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18" name="Text Box 38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19" name="Text Box 38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20" name="Text Box 38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21" name="Text Box 38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22" name="Text Box 38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23" name="Text Box 38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24" name="Text Box 38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25" name="Text Box 38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26" name="Text Box 38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27" name="Text Box 38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28" name="Text Box 38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29" name="Text Box 38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30" name="Text Box 38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31" name="Text Box 38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32" name="Text Box 38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33" name="Text Box 38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34" name="Text Box 38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35" name="Text Box 38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36" name="Text Box 38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37" name="Text Box 38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38" name="Text Box 38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39" name="Text Box 38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40" name="Text Box 38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41" name="Text Box 38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42" name="Text Box 38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43" name="Text Box 38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44" name="Text Box 38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45" name="Text Box 38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46" name="Text Box 38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47" name="Text Box 38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48" name="Text Box 38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49" name="Text Box 38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50" name="Text Box 38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51" name="Text Box 38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52" name="Text Box 38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53" name="Text Box 38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54" name="Text Box 38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55" name="Text Box 38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56" name="Text Box 38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57" name="Text Box 38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58" name="Text Box 38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59" name="Text Box 38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60" name="Text Box 38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61" name="Text Box 38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62" name="Text Box 38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63" name="Text Box 38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64" name="Text Box 38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65" name="Text Box 38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66" name="Text Box 38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67" name="Text Box 38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68" name="Text Box 38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69" name="Text Box 38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70" name="Text Box 38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71" name="Text Box 38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72" name="Text Box 38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73" name="Text Box 38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74" name="Text Box 38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75" name="Text Box 38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76" name="Text Box 38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77" name="Text Box 38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78" name="Text Box 38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79" name="Text Box 38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80" name="Text Box 38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81" name="Text Box 38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82" name="Text Box 39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83" name="Text Box 39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84" name="Text Box 39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85" name="Text Box 39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86" name="Text Box 39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87" name="Text Box 39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88" name="Text Box 39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89" name="Text Box 39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90" name="Text Box 39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91" name="Text Box 39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92" name="Text Box 39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93" name="Text Box 39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94" name="Text Box 39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95" name="Text Box 39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96" name="Text Box 39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97" name="Text Box 39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98" name="Text Box 39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099" name="Text Box 39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00" name="Text Box 39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01" name="Text Box 39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02" name="Text Box 39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03" name="Text Box 39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04" name="Text Box 39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05" name="Text Box 39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06" name="Text Box 39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07" name="Text Box 39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08" name="Text Box 39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09" name="Text Box 39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10" name="Text Box 39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11" name="Text Box 39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12" name="Text Box 39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13" name="Text Box 39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14" name="Text Box 39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15" name="Text Box 39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16" name="Text Box 39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17" name="Text Box 39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18" name="Text Box 39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19" name="Text Box 39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20" name="Text Box 39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21" name="Text Box 39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22" name="Text Box 39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23" name="Text Box 39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24" name="Text Box 39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25" name="Text Box 39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26" name="Text Box 39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27" name="Text Box 39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28" name="Text Box 39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29" name="Text Box 39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30" name="Text Box 39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31" name="Text Box 39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32" name="Text Box 39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33" name="Text Box 39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34" name="Text Box 39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35" name="Text Box 39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36" name="Text Box 39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37" name="Text Box 39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38" name="Text Box 39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39" name="Text Box 39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40" name="Text Box 39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41" name="Text Box 39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42" name="Text Box 39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43" name="Text Box 39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44" name="Text Box 39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45" name="Text Box 39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46" name="Text Box 39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47" name="Text Box 39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48" name="Text Box 39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49" name="Text Box 39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50" name="Text Box 39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51" name="Text Box 39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52" name="Text Box 39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53" name="Text Box 39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54" name="Text Box 39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55" name="Text Box 39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56" name="Text Box 39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57" name="Text Box 39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58" name="Text Box 39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59" name="Text Box 39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60" name="Text Box 39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61" name="Text Box 39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62" name="Text Box 39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63" name="Text Box 39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64" name="Text Box 39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65" name="Text Box 39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66" name="Text Box 39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67" name="Text Box 39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68" name="Text Box 39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69" name="Text Box 39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70" name="Text Box 39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71" name="Text Box 39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72" name="Text Box 39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73" name="Text Box 39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74" name="Text Box 39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75" name="Text Box 39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76" name="Text Box 39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77" name="Text Box 39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78" name="Text Box 39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79" name="Text Box 39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80" name="Text Box 39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81" name="Text Box 39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82" name="Text Box 40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83" name="Text Box 40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84" name="Text Box 40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85" name="Text Box 40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86" name="Text Box 40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87" name="Text Box 40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88" name="Text Box 40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89" name="Text Box 40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90" name="Text Box 40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91" name="Text Box 40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92" name="Text Box 40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93" name="Text Box 40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94" name="Text Box 40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95" name="Text Box 40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96" name="Text Box 40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97" name="Text Box 40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98" name="Text Box 40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199" name="Text Box 40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00" name="Text Box 40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01" name="Text Box 40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02" name="Text Box 40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03" name="Text Box 40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04" name="Text Box 40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05" name="Text Box 40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06" name="Text Box 40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07" name="Text Box 40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08" name="Text Box 40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09" name="Text Box 40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10" name="Text Box 40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11" name="Text Box 40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12" name="Text Box 40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13" name="Text Box 40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14" name="Text Box 40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15" name="Text Box 40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16" name="Text Box 40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17" name="Text Box 40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18" name="Text Box 40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19" name="Text Box 40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20" name="Text Box 40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21" name="Text Box 40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22" name="Text Box 40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23" name="Text Box 40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24" name="Text Box 40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25" name="Text Box 40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26" name="Text Box 40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27" name="Text Box 40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28" name="Text Box 40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29" name="Text Box 40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30" name="Text Box 40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31" name="Text Box 40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32" name="Text Box 40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33" name="Text Box 40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34" name="Text Box 40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35" name="Text Box 40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36" name="Text Box 40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37" name="Text Box 40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38" name="Text Box 40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39" name="Text Box 40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40" name="Text Box 40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41" name="Text Box 40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42" name="Text Box 40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43" name="Text Box 40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44" name="Text Box 40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45" name="Text Box 40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46" name="Text Box 40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47" name="Text Box 40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48" name="Text Box 40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49" name="Text Box 40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50" name="Text Box 40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51" name="Text Box 40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52" name="Text Box 40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53" name="Text Box 40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54" name="Text Box 40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55" name="Text Box 40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56" name="Text Box 40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57" name="Text Box 40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58" name="Text Box 40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59" name="Text Box 40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60" name="Text Box 40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61" name="Text Box 40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62" name="Text Box 40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63" name="Text Box 40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64" name="Text Box 40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65" name="Text Box 40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66" name="Text Box 40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67" name="Text Box 40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68" name="Text Box 40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69" name="Text Box 40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70" name="Text Box 40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71" name="Text Box 40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72" name="Text Box 40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73" name="Text Box 40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74" name="Text Box 40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75" name="Text Box 40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76" name="Text Box 40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77" name="Text Box 40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78" name="Text Box 40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79" name="Text Box 40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80" name="Text Box 40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81" name="Text Box 40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82" name="Text Box 41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83" name="Text Box 41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84" name="Text Box 41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85" name="Text Box 41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86" name="Text Box 41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87" name="Text Box 41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88" name="Text Box 41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89" name="Text Box 41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90" name="Text Box 41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91" name="Text Box 41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92" name="Text Box 41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93" name="Text Box 41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94" name="Text Box 41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95" name="Text Box 41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96" name="Text Box 41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97" name="Text Box 41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98" name="Text Box 41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299" name="Text Box 41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00" name="Text Box 41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01" name="Text Box 41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02" name="Text Box 41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03" name="Text Box 41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04" name="Text Box 41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05" name="Text Box 41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06" name="Text Box 41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07" name="Text Box 41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08" name="Text Box 41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09" name="Text Box 41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10" name="Text Box 41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11" name="Text Box 41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12" name="Text Box 41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13" name="Text Box 41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14" name="Text Box 41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15" name="Text Box 41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16" name="Text Box 41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17" name="Text Box 41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18" name="Text Box 41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19" name="Text Box 41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20" name="Text Box 41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21" name="Text Box 41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22" name="Text Box 41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23" name="Text Box 41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24" name="Text Box 41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25" name="Text Box 41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26" name="Text Box 41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27" name="Text Box 41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28" name="Text Box 41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29" name="Text Box 41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30" name="Text Box 41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31" name="Text Box 41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32" name="Text Box 41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33" name="Text Box 41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34" name="Text Box 41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35" name="Text Box 41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36" name="Text Box 41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37" name="Text Box 41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38" name="Text Box 41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39" name="Text Box 41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40" name="Text Box 41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41" name="Text Box 41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42" name="Text Box 41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43" name="Text Box 41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44" name="Text Box 41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45" name="Text Box 41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46" name="Text Box 41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47" name="Text Box 41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48" name="Text Box 41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49" name="Text Box 41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50" name="Text Box 41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51" name="Text Box 41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52" name="Text Box 41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53" name="Text Box 41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54" name="Text Box 41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55" name="Text Box 41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56" name="Text Box 41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57" name="Text Box 41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58" name="Text Box 41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59" name="Text Box 41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60" name="Text Box 41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61" name="Text Box 41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62" name="Text Box 41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63" name="Text Box 41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64" name="Text Box 41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65" name="Text Box 41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66" name="Text Box 41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67" name="Text Box 41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68" name="Text Box 41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69" name="Text Box 41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70" name="Text Box 41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71" name="Text Box 41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72" name="Text Box 41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73" name="Text Box 41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74" name="Text Box 41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75" name="Text Box 41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76" name="Text Box 41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77" name="Text Box 41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78" name="Text Box 41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79" name="Text Box 41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80" name="Text Box 41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81" name="Text Box 41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82" name="Text Box 42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83" name="Text Box 42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84" name="Text Box 42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85" name="Text Box 42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86" name="Text Box 42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87" name="Text Box 42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88" name="Text Box 42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89" name="Text Box 42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90" name="Text Box 42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91" name="Text Box 42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92" name="Text Box 42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93" name="Text Box 42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94" name="Text Box 42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95" name="Text Box 42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96" name="Text Box 42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97" name="Text Box 42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98" name="Text Box 42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399" name="Text Box 42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00" name="Text Box 42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01" name="Text Box 42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02" name="Text Box 42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03" name="Text Box 42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04" name="Text Box 42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05" name="Text Box 42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06" name="Text Box 42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07" name="Text Box 42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08" name="Text Box 42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09" name="Text Box 42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10" name="Text Box 42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11" name="Text Box 42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12" name="Text Box 42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13" name="Text Box 42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14" name="Text Box 42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15" name="Text Box 42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16" name="Text Box 42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17" name="Text Box 42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18" name="Text Box 42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19" name="Text Box 42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20" name="Text Box 42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21" name="Text Box 42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22" name="Text Box 42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23" name="Text Box 42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24" name="Text Box 42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25" name="Text Box 42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26" name="Text Box 42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27" name="Text Box 42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28" name="Text Box 42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29" name="Text Box 42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30" name="Text Box 42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31" name="Text Box 42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32" name="Text Box 42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33" name="Text Box 42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34" name="Text Box 42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35" name="Text Box 42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36" name="Text Box 42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37" name="Text Box 42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38" name="Text Box 42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39" name="Text Box 42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40" name="Text Box 42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41" name="Text Box 42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42" name="Text Box 42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43" name="Text Box 42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44" name="Text Box 42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45" name="Text Box 42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46" name="Text Box 42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47" name="Text Box 42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48" name="Text Box 42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49" name="Text Box 42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50" name="Text Box 42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51" name="Text Box 42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52" name="Text Box 42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53" name="Text Box 42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54" name="Text Box 42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55" name="Text Box 42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56" name="Text Box 42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57" name="Text Box 42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58" name="Text Box 42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59" name="Text Box 42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60" name="Text Box 42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61" name="Text Box 42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62" name="Text Box 42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63" name="Text Box 42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64" name="Text Box 42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65" name="Text Box 42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66" name="Text Box 42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67" name="Text Box 42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68" name="Text Box 42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69" name="Text Box 42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70" name="Text Box 42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71" name="Text Box 42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72" name="Text Box 42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73" name="Text Box 42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74" name="Text Box 42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75" name="Text Box 42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76" name="Text Box 42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77" name="Text Box 42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78" name="Text Box 42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79" name="Text Box 42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80" name="Text Box 42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81" name="Text Box 42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82" name="Text Box 43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83" name="Text Box 43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84" name="Text Box 43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85" name="Text Box 43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86" name="Text Box 43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87" name="Text Box 43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88" name="Text Box 43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89" name="Text Box 43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90" name="Text Box 43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91" name="Text Box 43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92" name="Text Box 43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93" name="Text Box 43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94" name="Text Box 43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95" name="Text Box 43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96" name="Text Box 43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97" name="Text Box 43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98" name="Text Box 43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499" name="Text Box 43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00" name="Text Box 43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01" name="Text Box 43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02" name="Text Box 43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03" name="Text Box 43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04" name="Text Box 43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05" name="Text Box 43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06" name="Text Box 43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07" name="Text Box 43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08" name="Text Box 43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09" name="Text Box 43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10" name="Text Box 43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11" name="Text Box 43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12" name="Text Box 43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13" name="Text Box 43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14" name="Text Box 43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15" name="Text Box 43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16" name="Text Box 43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17" name="Text Box 43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18" name="Text Box 43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19" name="Text Box 43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20" name="Text Box 43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21" name="Text Box 43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22" name="Text Box 43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23" name="Text Box 43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24" name="Text Box 43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25" name="Text Box 43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26" name="Text Box 43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27" name="Text Box 43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28" name="Text Box 43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29" name="Text Box 43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30" name="Text Box 43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31" name="Text Box 43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32" name="Text Box 43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33" name="Text Box 43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34" name="Text Box 43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35" name="Text Box 43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36" name="Text Box 43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37" name="Text Box 43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38" name="Text Box 43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39" name="Text Box 43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40" name="Text Box 43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41" name="Text Box 43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42" name="Text Box 43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43" name="Text Box 43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44" name="Text Box 43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45" name="Text Box 43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46" name="Text Box 43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47" name="Text Box 43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48" name="Text Box 43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49" name="Text Box 43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50" name="Text Box 43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51" name="Text Box 43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52" name="Text Box 43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53" name="Text Box 43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54" name="Text Box 43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55" name="Text Box 43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56" name="Text Box 43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57" name="Text Box 43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58" name="Text Box 43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59" name="Text Box 43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60" name="Text Box 43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61" name="Text Box 43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62" name="Text Box 43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63" name="Text Box 43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64" name="Text Box 43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65" name="Text Box 43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66" name="Text Box 43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67" name="Text Box 43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68" name="Text Box 43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69" name="Text Box 43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70" name="Text Box 43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71" name="Text Box 43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72" name="Text Box 43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73" name="Text Box 43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74" name="Text Box 43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75" name="Text Box 43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76" name="Text Box 43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77" name="Text Box 43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78" name="Text Box 43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79" name="Text Box 43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80" name="Text Box 43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81" name="Text Box 43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82" name="Text Box 44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83" name="Text Box 44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84" name="Text Box 44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85" name="Text Box 44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86" name="Text Box 44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87" name="Text Box 44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88" name="Text Box 44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89" name="Text Box 44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90" name="Text Box 44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91" name="Text Box 44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92" name="Text Box 44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93" name="Text Box 44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94" name="Text Box 44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95" name="Text Box 44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96" name="Text Box 44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97" name="Text Box 44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98" name="Text Box 44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599" name="Text Box 44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00" name="Text Box 44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01" name="Text Box 44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02" name="Text Box 44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03" name="Text Box 44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04" name="Text Box 44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05" name="Text Box 44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06" name="Text Box 44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07" name="Text Box 44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08" name="Text Box 44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09" name="Text Box 44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10" name="Text Box 44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11" name="Text Box 44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12" name="Text Box 44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13" name="Text Box 44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14" name="Text Box 44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15" name="Text Box 44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16" name="Text Box 44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17" name="Text Box 44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18" name="Text Box 44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19" name="Text Box 44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20" name="Text Box 44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21" name="Text Box 44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22" name="Text Box 44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23" name="Text Box 44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24" name="Text Box 44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25" name="Text Box 44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26" name="Text Box 44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27" name="Text Box 44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28" name="Text Box 44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29" name="Text Box 44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30" name="Text Box 44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31" name="Text Box 44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32" name="Text Box 44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33" name="Text Box 44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34" name="Text Box 44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35" name="Text Box 44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36" name="Text Box 44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37" name="Text Box 44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38" name="Text Box 44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39" name="Text Box 44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40" name="Text Box 44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41" name="Text Box 44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42" name="Text Box 44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43" name="Text Box 44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44" name="Text Box 44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45" name="Text Box 44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46" name="Text Box 44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47" name="Text Box 44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48" name="Text Box 44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49" name="Text Box 44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50" name="Text Box 44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51" name="Text Box 44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52" name="Text Box 44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53" name="Text Box 44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54" name="Text Box 44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55" name="Text Box 44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56" name="Text Box 44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57" name="Text Box 44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58" name="Text Box 44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59" name="Text Box 44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60" name="Text Box 44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61" name="Text Box 44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62" name="Text Box 44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63" name="Text Box 44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64" name="Text Box 44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65" name="Text Box 44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66" name="Text Box 44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67" name="Text Box 44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68" name="Text Box 44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69" name="Text Box 44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70" name="Text Box 44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71" name="Text Box 44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72" name="Text Box 44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73" name="Text Box 44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74" name="Text Box 44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75" name="Text Box 44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76" name="Text Box 44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77" name="Text Box 44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78" name="Text Box 44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79" name="Text Box 44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80" name="Text Box 44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81" name="Text Box 44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82" name="Text Box 45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83" name="Text Box 45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84" name="Text Box 45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85" name="Text Box 45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86" name="Text Box 45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87" name="Text Box 45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88" name="Text Box 45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89" name="Text Box 45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90" name="Text Box 45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91" name="Text Box 45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92" name="Text Box 45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93" name="Text Box 45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94" name="Text Box 45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95" name="Text Box 45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96" name="Text Box 45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97" name="Text Box 45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98" name="Text Box 45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699" name="Text Box 45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00" name="Text Box 45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01" name="Text Box 45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02" name="Text Box 45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03" name="Text Box 45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04" name="Text Box 45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05" name="Text Box 45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06" name="Text Box 45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07" name="Text Box 45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08" name="Text Box 45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09" name="Text Box 45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10" name="Text Box 45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11" name="Text Box 45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12" name="Text Box 45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13" name="Text Box 45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14" name="Text Box 45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15" name="Text Box 45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16" name="Text Box 45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17" name="Text Box 45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18" name="Text Box 45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19" name="Text Box 45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20" name="Text Box 45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21" name="Text Box 45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22" name="Text Box 45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23" name="Text Box 45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24" name="Text Box 45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25" name="Text Box 45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26" name="Text Box 45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27" name="Text Box 45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28" name="Text Box 45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29" name="Text Box 45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30" name="Text Box 45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31" name="Text Box 45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32" name="Text Box 45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33" name="Text Box 45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34" name="Text Box 45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35" name="Text Box 45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36" name="Text Box 45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37" name="Text Box 45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38" name="Text Box 45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39" name="Text Box 45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40" name="Text Box 45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41" name="Text Box 45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42" name="Text Box 45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43" name="Text Box 45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44" name="Text Box 45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45" name="Text Box 45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46" name="Text Box 45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47" name="Text Box 45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48" name="Text Box 45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49" name="Text Box 45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50" name="Text Box 45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51" name="Text Box 45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52" name="Text Box 45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53" name="Text Box 45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54" name="Text Box 45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55" name="Text Box 45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56" name="Text Box 45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57" name="Text Box 45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58" name="Text Box 45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59" name="Text Box 45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60" name="Text Box 45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61" name="Text Box 45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62" name="Text Box 45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63" name="Text Box 45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64" name="Text Box 45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65" name="Text Box 45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66" name="Text Box 45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67" name="Text Box 45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68" name="Text Box 45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69" name="Text Box 45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70" name="Text Box 45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71" name="Text Box 45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72" name="Text Box 45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73" name="Text Box 45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74" name="Text Box 45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75" name="Text Box 45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76" name="Text Box 45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77" name="Text Box 45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78" name="Text Box 45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79" name="Text Box 45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80" name="Text Box 45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81" name="Text Box 45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82" name="Text Box 46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83" name="Text Box 46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84" name="Text Box 46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85" name="Text Box 46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86" name="Text Box 46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87" name="Text Box 46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88" name="Text Box 46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89" name="Text Box 46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90" name="Text Box 46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91" name="Text Box 46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92" name="Text Box 46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93" name="Text Box 46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94" name="Text Box 46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95" name="Text Box 46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96" name="Text Box 46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97" name="Text Box 46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98" name="Text Box 46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799" name="Text Box 46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00" name="Text Box 46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01" name="Text Box 46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02" name="Text Box 46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03" name="Text Box 46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04" name="Text Box 46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05" name="Text Box 46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06" name="Text Box 46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07" name="Text Box 46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08" name="Text Box 46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09" name="Text Box 46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10" name="Text Box 46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11" name="Text Box 46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12" name="Text Box 46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13" name="Text Box 46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14" name="Text Box 46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15" name="Text Box 46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16" name="Text Box 46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17" name="Text Box 46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18" name="Text Box 46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19" name="Text Box 46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20" name="Text Box 46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21" name="Text Box 46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22" name="Text Box 46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23" name="Text Box 46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24" name="Text Box 46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25" name="Text Box 46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26" name="Text Box 46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27" name="Text Box 46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28" name="Text Box 46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29" name="Text Box 46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30" name="Text Box 46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31" name="Text Box 46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32" name="Text Box 46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33" name="Text Box 46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34" name="Text Box 46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35" name="Text Box 46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36" name="Text Box 46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37" name="Text Box 46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38" name="Text Box 46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39" name="Text Box 46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40" name="Text Box 46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41" name="Text Box 46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42" name="Text Box 46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43" name="Text Box 46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44" name="Text Box 46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45" name="Text Box 46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46" name="Text Box 46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47" name="Text Box 46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48" name="Text Box 46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49" name="Text Box 46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50" name="Text Box 46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51" name="Text Box 46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52" name="Text Box 46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53" name="Text Box 46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54" name="Text Box 46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55" name="Text Box 46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56" name="Text Box 46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57" name="Text Box 46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58" name="Text Box 46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59" name="Text Box 46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60" name="Text Box 46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61" name="Text Box 46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62" name="Text Box 46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63" name="Text Box 46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64" name="Text Box 46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65" name="Text Box 46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66" name="Text Box 46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67" name="Text Box 46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68" name="Text Box 46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69" name="Text Box 46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70" name="Text Box 46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71" name="Text Box 46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72" name="Text Box 46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73" name="Text Box 46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74" name="Text Box 46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75" name="Text Box 46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76" name="Text Box 46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77" name="Text Box 46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78" name="Text Box 46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79" name="Text Box 46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80" name="Text Box 46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81" name="Text Box 46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82" name="Text Box 47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83" name="Text Box 47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84" name="Text Box 47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85" name="Text Box 47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86" name="Text Box 47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87" name="Text Box 47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88" name="Text Box 47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89" name="Text Box 47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90" name="Text Box 47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91" name="Text Box 47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92" name="Text Box 47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93" name="Text Box 47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94" name="Text Box 47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95" name="Text Box 47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96" name="Text Box 47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97" name="Text Box 47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98" name="Text Box 47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899" name="Text Box 47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00" name="Text Box 47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01" name="Text Box 47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02" name="Text Box 47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03" name="Text Box 47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04" name="Text Box 47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05" name="Text Box 47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06" name="Text Box 47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07" name="Text Box 47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08" name="Text Box 47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09" name="Text Box 47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10" name="Text Box 47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11" name="Text Box 47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12" name="Text Box 47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13" name="Text Box 47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14" name="Text Box 47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15" name="Text Box 47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16" name="Text Box 47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17" name="Text Box 47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18" name="Text Box 47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19" name="Text Box 47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20" name="Text Box 47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21" name="Text Box 47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22" name="Text Box 47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23" name="Text Box 47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24" name="Text Box 47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25" name="Text Box 47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26" name="Text Box 47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27" name="Text Box 47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28" name="Text Box 47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29" name="Text Box 47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30" name="Text Box 47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31" name="Text Box 47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32" name="Text Box 47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33" name="Text Box 47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34" name="Text Box 47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35" name="Text Box 47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36" name="Text Box 47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37" name="Text Box 47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38" name="Text Box 47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39" name="Text Box 47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40" name="Text Box 47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41" name="Text Box 47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42" name="Text Box 47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43" name="Text Box 47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44" name="Text Box 47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45" name="Text Box 47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46" name="Text Box 47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47" name="Text Box 47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48" name="Text Box 47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49" name="Text Box 47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50" name="Text Box 47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51" name="Text Box 47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52" name="Text Box 47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53" name="Text Box 47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54" name="Text Box 47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55" name="Text Box 47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56" name="Text Box 47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57" name="Text Box 47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58" name="Text Box 47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59" name="Text Box 47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60" name="Text Box 47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61" name="Text Box 47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62" name="Text Box 47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63" name="Text Box 47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64" name="Text Box 47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65" name="Text Box 47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66" name="Text Box 47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67" name="Text Box 47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68" name="Text Box 47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69" name="Text Box 47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70" name="Text Box 47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71" name="Text Box 47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72" name="Text Box 47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73" name="Text Box 47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74" name="Text Box 47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75" name="Text Box 47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76" name="Text Box 47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77" name="Text Box 47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78" name="Text Box 47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79" name="Text Box 47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80" name="Text Box 47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81" name="Text Box 47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82" name="Text Box 48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83" name="Text Box 48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84" name="Text Box 48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85" name="Text Box 48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86" name="Text Box 48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87" name="Text Box 48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88" name="Text Box 48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89" name="Text Box 48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90" name="Text Box 48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91" name="Text Box 48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92" name="Text Box 48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93" name="Text Box 48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94" name="Text Box 48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95" name="Text Box 48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96" name="Text Box 48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97" name="Text Box 48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98" name="Text Box 48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4999" name="Text Box 48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00" name="Text Box 48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01" name="Text Box 48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02" name="Text Box 48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03" name="Text Box 48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04" name="Text Box 48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05" name="Text Box 48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06" name="Text Box 48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07" name="Text Box 48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08" name="Text Box 48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09" name="Text Box 48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10" name="Text Box 48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11" name="Text Box 48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12" name="Text Box 48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13" name="Text Box 48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14" name="Text Box 48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15" name="Text Box 48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16" name="Text Box 48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17" name="Text Box 48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18" name="Text Box 48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19" name="Text Box 48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20" name="Text Box 48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21" name="Text Box 48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22" name="Text Box 48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23" name="Text Box 48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24" name="Text Box 48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25" name="Text Box 48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26" name="Text Box 48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27" name="Text Box 48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28" name="Text Box 48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29" name="Text Box 48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30" name="Text Box 48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31" name="Text Box 48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32" name="Text Box 48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33" name="Text Box 48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34" name="Text Box 48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35" name="Text Box 48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36" name="Text Box 48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37" name="Text Box 48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38" name="Text Box 48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39" name="Text Box 48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40" name="Text Box 48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41" name="Text Box 48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42" name="Text Box 48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43" name="Text Box 48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44" name="Text Box 48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45" name="Text Box 48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46" name="Text Box 48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47" name="Text Box 48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48" name="Text Box 48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49" name="Text Box 48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50" name="Text Box 48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51" name="Text Box 48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52" name="Text Box 48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53" name="Text Box 48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54" name="Text Box 48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55" name="Text Box 48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56" name="Text Box 48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57" name="Text Box 48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58" name="Text Box 48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59" name="Text Box 48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60" name="Text Box 48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61" name="Text Box 48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62" name="Text Box 48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63" name="Text Box 48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64" name="Text Box 48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65" name="Text Box 48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66" name="Text Box 48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67" name="Text Box 48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68" name="Text Box 48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69" name="Text Box 48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70" name="Text Box 48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71" name="Text Box 48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72" name="Text Box 48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73" name="Text Box 48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74" name="Text Box 48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75" name="Text Box 48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76" name="Text Box 48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77" name="Text Box 48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78" name="Text Box 48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79" name="Text Box 48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80" name="Text Box 48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81" name="Text Box 48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82" name="Text Box 49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83" name="Text Box 49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84" name="Text Box 49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85" name="Text Box 49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86" name="Text Box 49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87" name="Text Box 49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88" name="Text Box 49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89" name="Text Box 49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90" name="Text Box 49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91" name="Text Box 49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92" name="Text Box 49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93" name="Text Box 49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94" name="Text Box 49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95" name="Text Box 49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96" name="Text Box 49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97" name="Text Box 49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98" name="Text Box 49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099" name="Text Box 49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00" name="Text Box 49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01" name="Text Box 49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02" name="Text Box 49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03" name="Text Box 49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04" name="Text Box 49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05" name="Text Box 49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06" name="Text Box 49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07" name="Text Box 49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08" name="Text Box 49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09" name="Text Box 49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10" name="Text Box 49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11" name="Text Box 49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12" name="Text Box 49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13" name="Text Box 49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14" name="Text Box 49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15" name="Text Box 49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16" name="Text Box 49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17" name="Text Box 49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18" name="Text Box 49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19" name="Text Box 49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20" name="Text Box 49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21" name="Text Box 49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22" name="Text Box 49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23" name="Text Box 49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24" name="Text Box 49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25" name="Text Box 49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26" name="Text Box 49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27" name="Text Box 49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28" name="Text Box 49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29" name="Text Box 49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30" name="Text Box 49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31" name="Text Box 49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32" name="Text Box 49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33" name="Text Box 49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34" name="Text Box 49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35" name="Text Box 49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36" name="Text Box 49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37" name="Text Box 49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38" name="Text Box 49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39" name="Text Box 49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40" name="Text Box 49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41" name="Text Box 49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42" name="Text Box 49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43" name="Text Box 49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44" name="Text Box 49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45" name="Text Box 49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46" name="Text Box 49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47" name="Text Box 49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48" name="Text Box 49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49" name="Text Box 49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50" name="Text Box 49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51" name="Text Box 49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52" name="Text Box 49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53" name="Text Box 49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54" name="Text Box 49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55" name="Text Box 49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56" name="Text Box 49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57" name="Text Box 49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58" name="Text Box 49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59" name="Text Box 49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60" name="Text Box 49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61" name="Text Box 49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62" name="Text Box 49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63" name="Text Box 49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64" name="Text Box 49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65" name="Text Box 49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66" name="Text Box 49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67" name="Text Box 49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68" name="Text Box 49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69" name="Text Box 49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70" name="Text Box 49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71" name="Text Box 49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72" name="Text Box 49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73" name="Text Box 49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74" name="Text Box 49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75" name="Text Box 49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76" name="Text Box 49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77" name="Text Box 49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78" name="Text Box 49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79" name="Text Box 49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80" name="Text Box 49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81" name="Text Box 49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82" name="Text Box 50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83" name="Text Box 50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84" name="Text Box 50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85" name="Text Box 50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86" name="Text Box 50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87" name="Text Box 50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88" name="Text Box 50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89" name="Text Box 50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90" name="Text Box 50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91" name="Text Box 50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92" name="Text Box 50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93" name="Text Box 50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94" name="Text Box 50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95" name="Text Box 50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96" name="Text Box 50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97" name="Text Box 50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98" name="Text Box 50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199" name="Text Box 50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00" name="Text Box 50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01" name="Text Box 50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02" name="Text Box 50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03" name="Text Box 50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04" name="Text Box 50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05" name="Text Box 50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06" name="Text Box 50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07" name="Text Box 50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08" name="Text Box 50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09" name="Text Box 50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10" name="Text Box 50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11" name="Text Box 50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12" name="Text Box 50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13" name="Text Box 50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14" name="Text Box 50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15" name="Text Box 50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16" name="Text Box 50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17" name="Text Box 50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18" name="Text Box 50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19" name="Text Box 50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20" name="Text Box 50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21" name="Text Box 50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22" name="Text Box 50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23" name="Text Box 50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24" name="Text Box 50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25" name="Text Box 50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26" name="Text Box 50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27" name="Text Box 50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28" name="Text Box 50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29" name="Text Box 50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30" name="Text Box 50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31" name="Text Box 50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32" name="Text Box 50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33" name="Text Box 50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34" name="Text Box 50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35" name="Text Box 50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36" name="Text Box 50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37" name="Text Box 50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38" name="Text Box 50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39" name="Text Box 50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40" name="Text Box 50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41" name="Text Box 50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42" name="Text Box 50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43" name="Text Box 50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44" name="Text Box 50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45" name="Text Box 50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46" name="Text Box 50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47" name="Text Box 50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48" name="Text Box 50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49" name="Text Box 50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50" name="Text Box 50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51" name="Text Box 50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52" name="Text Box 50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53" name="Text Box 50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54" name="Text Box 50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55" name="Text Box 50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56" name="Text Box 50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57" name="Text Box 50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58" name="Text Box 50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59" name="Text Box 50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60" name="Text Box 50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61" name="Text Box 50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62" name="Text Box 50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63" name="Text Box 50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64" name="Text Box 50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65" name="Text Box 50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66" name="Text Box 50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67" name="Text Box 50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68" name="Text Box 50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69" name="Text Box 50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70" name="Text Box 50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71" name="Text Box 50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72" name="Text Box 50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73" name="Text Box 50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74" name="Text Box 50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75" name="Text Box 50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76" name="Text Box 50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77" name="Text Box 50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78" name="Text Box 50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79" name="Text Box 50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80" name="Text Box 50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81" name="Text Box 50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82" name="Text Box 51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83" name="Text Box 51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84" name="Text Box 51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85" name="Text Box 51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86" name="Text Box 51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87" name="Text Box 51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88" name="Text Box 51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89" name="Text Box 51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90" name="Text Box 51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91" name="Text Box 51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92" name="Text Box 51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93" name="Text Box 51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94" name="Text Box 51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95" name="Text Box 51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96" name="Text Box 51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97" name="Text Box 51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98" name="Text Box 51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299" name="Text Box 51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00" name="Text Box 51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01" name="Text Box 51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02" name="Text Box 51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03" name="Text Box 51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04" name="Text Box 51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05" name="Text Box 51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06" name="Text Box 51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07" name="Text Box 51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08" name="Text Box 51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09" name="Text Box 51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10" name="Text Box 51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11" name="Text Box 51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12" name="Text Box 51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13" name="Text Box 51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14" name="Text Box 51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15" name="Text Box 51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16" name="Text Box 51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17" name="Text Box 51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18" name="Text Box 51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19" name="Text Box 513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20" name="Text Box 513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21" name="Text Box 513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22" name="Text Box 514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23" name="Text Box 514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24" name="Text Box 514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25" name="Text Box 514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26" name="Text Box 514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27" name="Text Box 514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28" name="Text Box 514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29" name="Text Box 514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30" name="Text Box 514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31" name="Text Box 514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32" name="Text Box 515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33" name="Text Box 515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34" name="Text Box 515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35" name="Text Box 515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36" name="Text Box 515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37" name="Text Box 515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38" name="Text Box 515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39" name="Text Box 515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40" name="Text Box 515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41" name="Text Box 515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42" name="Text Box 516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43" name="Text Box 516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44" name="Text Box 516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45" name="Text Box 516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46" name="Text Box 516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47" name="Text Box 516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48" name="Text Box 516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49" name="Text Box 516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50" name="Text Box 516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51" name="Text Box 516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52" name="Text Box 517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53" name="Text Box 517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54" name="Text Box 517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55" name="Text Box 517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56" name="Text Box 517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57" name="Text Box 517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58" name="Text Box 517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59" name="Text Box 517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60" name="Text Box 517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61" name="Text Box 517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62" name="Text Box 518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63" name="Text Box 518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64" name="Text Box 518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65" name="Text Box 518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66" name="Text Box 518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67" name="Text Box 518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68" name="Text Box 518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69" name="Text Box 518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70" name="Text Box 518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71" name="Text Box 518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72" name="Text Box 519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73" name="Text Box 519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74" name="Text Box 519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75" name="Text Box 519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76" name="Text Box 519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77" name="Text Box 519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78" name="Text Box 519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79" name="Text Box 519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80" name="Text Box 519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81" name="Text Box 519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82" name="Text Box 520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83" name="Text Box 520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84" name="Text Box 520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85" name="Text Box 520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86" name="Text Box 520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87" name="Text Box 520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88" name="Text Box 520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89" name="Text Box 520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90" name="Text Box 520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91" name="Text Box 520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92" name="Text Box 521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93" name="Text Box 521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94" name="Text Box 521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95" name="Text Box 521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96" name="Text Box 521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97" name="Text Box 521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98" name="Text Box 521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399" name="Text Box 521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00" name="Text Box 521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01" name="Text Box 521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02" name="Text Box 522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03" name="Text Box 522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04" name="Text Box 522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05" name="Text Box 522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06" name="Text Box 522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07" name="Text Box 522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08" name="Text Box 522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09" name="Text Box 5227"/>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10" name="Text Box 5228"/>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11" name="Text Box 5229"/>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12" name="Text Box 5230"/>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13" name="Text Box 5231"/>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14" name="Text Box 5232"/>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15" name="Text Box 5233"/>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16" name="Text Box 5234"/>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17" name="Text Box 5235"/>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271</xdr:row>
      <xdr:rowOff>0</xdr:rowOff>
    </xdr:from>
    <xdr:ext cx="85725" cy="205410"/>
    <xdr:sp macro="" textlink="">
      <xdr:nvSpPr>
        <xdr:cNvPr id="5418" name="Text Box 5236"/>
        <xdr:cNvSpPr txBox="1">
          <a:spLocks noChangeArrowheads="1"/>
        </xdr:cNvSpPr>
      </xdr:nvSpPr>
      <xdr:spPr bwMode="auto">
        <a:xfrm>
          <a:off x="4686300" y="5162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1"/>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8" t="s">
        <v>41</v>
      </c>
    </row>
    <row r="2" spans="1:5" ht="15" customHeight="1" x14ac:dyDescent="0.2">
      <c r="A2" s="203" t="s">
        <v>42</v>
      </c>
      <c r="B2" s="203"/>
      <c r="C2" s="203"/>
      <c r="D2" s="203"/>
      <c r="E2" s="203"/>
    </row>
    <row r="3" spans="1:5" ht="15" customHeight="1" x14ac:dyDescent="0.2">
      <c r="A3" s="203" t="s">
        <v>43</v>
      </c>
      <c r="B3" s="203"/>
      <c r="C3" s="203"/>
      <c r="D3" s="203"/>
      <c r="E3" s="203"/>
    </row>
    <row r="4" spans="1:5" ht="15" customHeight="1" x14ac:dyDescent="0.2">
      <c r="A4" s="204" t="s">
        <v>44</v>
      </c>
      <c r="B4" s="204"/>
      <c r="C4" s="204"/>
      <c r="D4" s="204"/>
      <c r="E4" s="204"/>
    </row>
    <row r="5" spans="1:5" ht="15" customHeight="1" x14ac:dyDescent="0.2">
      <c r="A5" s="204"/>
      <c r="B5" s="204"/>
      <c r="C5" s="204"/>
      <c r="D5" s="204"/>
      <c r="E5" s="204"/>
    </row>
    <row r="6" spans="1:5" ht="15" customHeight="1" x14ac:dyDescent="0.2">
      <c r="A6" s="204"/>
      <c r="B6" s="204"/>
      <c r="C6" s="204"/>
      <c r="D6" s="204"/>
      <c r="E6" s="204"/>
    </row>
    <row r="7" spans="1:5" ht="15" customHeight="1" x14ac:dyDescent="0.2">
      <c r="A7" s="204"/>
      <c r="B7" s="204"/>
      <c r="C7" s="204"/>
      <c r="D7" s="204"/>
      <c r="E7" s="204"/>
    </row>
    <row r="8" spans="1:5" ht="15" customHeight="1" x14ac:dyDescent="0.2">
      <c r="A8" s="204"/>
      <c r="B8" s="204"/>
      <c r="C8" s="204"/>
      <c r="D8" s="204"/>
      <c r="E8" s="204"/>
    </row>
    <row r="9" spans="1:5" ht="15" customHeight="1" x14ac:dyDescent="0.2">
      <c r="A9" s="204"/>
      <c r="B9" s="204"/>
      <c r="C9" s="204"/>
      <c r="D9" s="204"/>
      <c r="E9" s="204"/>
    </row>
    <row r="10" spans="1:5" ht="15" customHeight="1" x14ac:dyDescent="0.2">
      <c r="A10" s="204"/>
      <c r="B10" s="204"/>
      <c r="C10" s="204"/>
      <c r="D10" s="204"/>
      <c r="E10" s="204"/>
    </row>
    <row r="11" spans="1:5" ht="15" customHeight="1" x14ac:dyDescent="0.2">
      <c r="A11" s="39"/>
      <c r="B11" s="39"/>
      <c r="C11" s="39"/>
      <c r="D11" s="39"/>
      <c r="E11" s="39"/>
    </row>
    <row r="12" spans="1:5" ht="15" customHeight="1" x14ac:dyDescent="0.25">
      <c r="A12" s="40" t="s">
        <v>1</v>
      </c>
      <c r="B12" s="41"/>
      <c r="C12" s="41"/>
      <c r="D12" s="41"/>
      <c r="E12" s="41"/>
    </row>
    <row r="13" spans="1:5" ht="15" customHeight="1" x14ac:dyDescent="0.2">
      <c r="A13" s="42" t="s">
        <v>45</v>
      </c>
      <c r="B13" s="41"/>
      <c r="C13" s="41"/>
      <c r="D13" s="41"/>
      <c r="E13" s="43" t="s">
        <v>46</v>
      </c>
    </row>
    <row r="14" spans="1:5" ht="15" customHeight="1" x14ac:dyDescent="0.25">
      <c r="B14" s="40"/>
      <c r="C14" s="41"/>
      <c r="D14" s="41"/>
      <c r="E14" s="44"/>
    </row>
    <row r="15" spans="1:5" ht="15" customHeight="1" x14ac:dyDescent="0.2">
      <c r="B15" s="45" t="s">
        <v>47</v>
      </c>
      <c r="C15" s="45" t="s">
        <v>48</v>
      </c>
      <c r="D15" s="46" t="s">
        <v>49</v>
      </c>
      <c r="E15" s="47" t="s">
        <v>50</v>
      </c>
    </row>
    <row r="16" spans="1:5" ht="15" customHeight="1" x14ac:dyDescent="0.2">
      <c r="B16" s="48">
        <v>98335</v>
      </c>
      <c r="C16" s="49"/>
      <c r="D16" s="50" t="s">
        <v>51</v>
      </c>
      <c r="E16" s="51">
        <v>525476.21</v>
      </c>
    </row>
    <row r="17" spans="1:5" ht="15" customHeight="1" x14ac:dyDescent="0.2">
      <c r="B17" s="52"/>
      <c r="C17" s="53" t="s">
        <v>52</v>
      </c>
      <c r="D17" s="54"/>
      <c r="E17" s="55">
        <f>SUM(E16:E16)</f>
        <v>525476.21</v>
      </c>
    </row>
    <row r="18" spans="1:5" ht="15" customHeight="1" x14ac:dyDescent="0.2">
      <c r="A18" s="56"/>
      <c r="B18" s="56"/>
      <c r="C18" s="56"/>
      <c r="D18" s="56"/>
      <c r="E18" s="56"/>
    </row>
    <row r="19" spans="1:5" ht="15" customHeight="1" x14ac:dyDescent="0.25">
      <c r="A19" s="40" t="s">
        <v>17</v>
      </c>
      <c r="B19" s="41"/>
      <c r="C19" s="41"/>
      <c r="D19" s="41"/>
      <c r="E19" s="56"/>
    </row>
    <row r="20" spans="1:5" ht="15" customHeight="1" x14ac:dyDescent="0.2">
      <c r="A20" s="42" t="s">
        <v>53</v>
      </c>
      <c r="E20" t="s">
        <v>54</v>
      </c>
    </row>
    <row r="21" spans="1:5" ht="15" customHeight="1" x14ac:dyDescent="0.2">
      <c r="A21" s="56"/>
      <c r="B21" s="57"/>
      <c r="C21" s="41"/>
      <c r="E21" s="58"/>
    </row>
    <row r="22" spans="1:5" ht="15" customHeight="1" x14ac:dyDescent="0.2">
      <c r="A22" s="59"/>
      <c r="B22" s="60"/>
      <c r="C22" s="45" t="s">
        <v>48</v>
      </c>
      <c r="D22" s="61" t="s">
        <v>55</v>
      </c>
      <c r="E22" s="47" t="s">
        <v>50</v>
      </c>
    </row>
    <row r="23" spans="1:5" ht="15" customHeight="1" x14ac:dyDescent="0.2">
      <c r="A23" s="62"/>
      <c r="B23" s="63"/>
      <c r="C23" s="64">
        <v>3599</v>
      </c>
      <c r="D23" s="65" t="s">
        <v>56</v>
      </c>
      <c r="E23" s="51">
        <v>525476.21</v>
      </c>
    </row>
    <row r="24" spans="1:5" ht="15" customHeight="1" x14ac:dyDescent="0.2">
      <c r="A24" s="66"/>
      <c r="B24" s="63"/>
      <c r="C24" s="53" t="s">
        <v>52</v>
      </c>
      <c r="D24" s="67"/>
      <c r="E24" s="68">
        <f>SUM(E23:E23)</f>
        <v>525476.21</v>
      </c>
    </row>
    <row r="25" spans="1:5" ht="15" customHeight="1" x14ac:dyDescent="0.2"/>
    <row r="26" spans="1:5" ht="15" customHeight="1" x14ac:dyDescent="0.2"/>
    <row r="27" spans="1:5" ht="15" customHeight="1" x14ac:dyDescent="0.25">
      <c r="A27" s="38" t="s">
        <v>57</v>
      </c>
    </row>
    <row r="28" spans="1:5" ht="15" customHeight="1" x14ac:dyDescent="0.2">
      <c r="A28" s="203" t="s">
        <v>42</v>
      </c>
      <c r="B28" s="203"/>
      <c r="C28" s="203"/>
      <c r="D28" s="203"/>
      <c r="E28" s="203"/>
    </row>
    <row r="29" spans="1:5" ht="15" customHeight="1" x14ac:dyDescent="0.2">
      <c r="A29" s="203" t="s">
        <v>58</v>
      </c>
      <c r="B29" s="203"/>
      <c r="C29" s="203"/>
      <c r="D29" s="203"/>
      <c r="E29" s="203"/>
    </row>
    <row r="30" spans="1:5" ht="15" customHeight="1" x14ac:dyDescent="0.2">
      <c r="A30" s="204" t="s">
        <v>59</v>
      </c>
      <c r="B30" s="204"/>
      <c r="C30" s="204"/>
      <c r="D30" s="204"/>
      <c r="E30" s="204"/>
    </row>
    <row r="31" spans="1:5" ht="15" customHeight="1" x14ac:dyDescent="0.2">
      <c r="A31" s="204"/>
      <c r="B31" s="204"/>
      <c r="C31" s="204"/>
      <c r="D31" s="204"/>
      <c r="E31" s="204"/>
    </row>
    <row r="32" spans="1:5" ht="15" customHeight="1" x14ac:dyDescent="0.2">
      <c r="A32" s="204"/>
      <c r="B32" s="204"/>
      <c r="C32" s="204"/>
      <c r="D32" s="204"/>
      <c r="E32" s="204"/>
    </row>
    <row r="33" spans="1:5" ht="15" customHeight="1" x14ac:dyDescent="0.2">
      <c r="A33" s="204"/>
      <c r="B33" s="204"/>
      <c r="C33" s="204"/>
      <c r="D33" s="204"/>
      <c r="E33" s="204"/>
    </row>
    <row r="34" spans="1:5" ht="15" customHeight="1" x14ac:dyDescent="0.2">
      <c r="A34" s="204"/>
      <c r="B34" s="204"/>
      <c r="C34" s="204"/>
      <c r="D34" s="204"/>
      <c r="E34" s="204"/>
    </row>
    <row r="35" spans="1:5" ht="15" customHeight="1" x14ac:dyDescent="0.2">
      <c r="A35" s="39"/>
      <c r="B35" s="39"/>
      <c r="C35" s="39"/>
      <c r="D35" s="39"/>
      <c r="E35" s="39"/>
    </row>
    <row r="36" spans="1:5" ht="15" customHeight="1" x14ac:dyDescent="0.25">
      <c r="A36" s="40" t="s">
        <v>1</v>
      </c>
      <c r="B36" s="41"/>
      <c r="C36" s="41"/>
      <c r="D36" s="41"/>
      <c r="E36" s="41"/>
    </row>
    <row r="37" spans="1:5" ht="15" customHeight="1" x14ac:dyDescent="0.2">
      <c r="A37" s="69" t="s">
        <v>60</v>
      </c>
      <c r="B37" s="70"/>
      <c r="C37" s="70"/>
      <c r="D37" s="70"/>
      <c r="E37" s="71" t="s">
        <v>61</v>
      </c>
    </row>
    <row r="38" spans="1:5" ht="15" customHeight="1" x14ac:dyDescent="0.25">
      <c r="B38" s="40"/>
      <c r="C38" s="41"/>
      <c r="D38" s="41"/>
      <c r="E38" s="44"/>
    </row>
    <row r="39" spans="1:5" ht="15" customHeight="1" x14ac:dyDescent="0.2">
      <c r="B39" s="72" t="s">
        <v>47</v>
      </c>
      <c r="C39" s="45" t="s">
        <v>48</v>
      </c>
      <c r="D39" s="46" t="s">
        <v>49</v>
      </c>
      <c r="E39" s="47" t="s">
        <v>50</v>
      </c>
    </row>
    <row r="40" spans="1:5" ht="15" customHeight="1" x14ac:dyDescent="0.2">
      <c r="B40" s="73">
        <v>34053</v>
      </c>
      <c r="C40" s="74"/>
      <c r="D40" s="75" t="s">
        <v>62</v>
      </c>
      <c r="E40" s="51">
        <v>28000</v>
      </c>
    </row>
    <row r="41" spans="1:5" ht="15" customHeight="1" x14ac:dyDescent="0.2">
      <c r="B41" s="76"/>
      <c r="C41" s="53" t="s">
        <v>52</v>
      </c>
      <c r="D41" s="54"/>
      <c r="E41" s="55">
        <f>SUM(E40:E40)</f>
        <v>28000</v>
      </c>
    </row>
    <row r="42" spans="1:5" ht="15" customHeight="1" x14ac:dyDescent="0.2">
      <c r="A42" s="77"/>
      <c r="B42" s="77"/>
      <c r="C42" s="77"/>
      <c r="D42" s="77"/>
    </row>
    <row r="43" spans="1:5" ht="15" customHeight="1" x14ac:dyDescent="0.25">
      <c r="A43" s="40" t="s">
        <v>17</v>
      </c>
      <c r="B43" s="41"/>
      <c r="C43" s="41"/>
      <c r="D43" s="41"/>
      <c r="E43" s="41"/>
    </row>
    <row r="44" spans="1:5" ht="15" customHeight="1" x14ac:dyDescent="0.2">
      <c r="A44" s="69" t="s">
        <v>60</v>
      </c>
      <c r="B44" s="70"/>
      <c r="C44" s="70"/>
      <c r="D44" s="70"/>
      <c r="E44" s="71" t="s">
        <v>61</v>
      </c>
    </row>
    <row r="45" spans="1:5" ht="15" customHeight="1" x14ac:dyDescent="0.2">
      <c r="A45" s="77"/>
      <c r="B45" s="57"/>
      <c r="C45" s="41"/>
      <c r="E45" s="58"/>
    </row>
    <row r="46" spans="1:5" ht="15" customHeight="1" x14ac:dyDescent="0.2">
      <c r="B46" s="45" t="s">
        <v>47</v>
      </c>
      <c r="C46" s="45" t="s">
        <v>48</v>
      </c>
      <c r="D46" s="78" t="s">
        <v>49</v>
      </c>
      <c r="E46" s="47" t="s">
        <v>50</v>
      </c>
    </row>
    <row r="47" spans="1:5" ht="15" customHeight="1" x14ac:dyDescent="0.2">
      <c r="B47" s="73">
        <v>34053</v>
      </c>
      <c r="C47" s="79"/>
      <c r="D47" s="80" t="s">
        <v>63</v>
      </c>
      <c r="E47" s="51">
        <v>28000</v>
      </c>
    </row>
    <row r="48" spans="1:5" ht="15" customHeight="1" x14ac:dyDescent="0.2">
      <c r="B48" s="52"/>
      <c r="C48" s="53" t="s">
        <v>52</v>
      </c>
      <c r="D48" s="67"/>
      <c r="E48" s="68">
        <f>SUM(E47:E47)</f>
        <v>28000</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8" t="s">
        <v>64</v>
      </c>
    </row>
    <row r="55" spans="1:5" ht="15" customHeight="1" x14ac:dyDescent="0.2">
      <c r="A55" s="201" t="s">
        <v>65</v>
      </c>
      <c r="B55" s="201"/>
      <c r="C55" s="201"/>
      <c r="D55" s="201"/>
      <c r="E55" s="201"/>
    </row>
    <row r="56" spans="1:5" ht="15" customHeight="1" x14ac:dyDescent="0.2">
      <c r="A56" s="201"/>
      <c r="B56" s="201"/>
      <c r="C56" s="201"/>
      <c r="D56" s="201"/>
      <c r="E56" s="201"/>
    </row>
    <row r="57" spans="1:5" ht="15" customHeight="1" x14ac:dyDescent="0.2">
      <c r="A57" s="202" t="s">
        <v>69</v>
      </c>
      <c r="B57" s="202"/>
      <c r="C57" s="202"/>
      <c r="D57" s="202"/>
      <c r="E57" s="202"/>
    </row>
    <row r="58" spans="1:5" ht="15" customHeight="1" x14ac:dyDescent="0.2">
      <c r="A58" s="202"/>
      <c r="B58" s="202"/>
      <c r="C58" s="202"/>
      <c r="D58" s="202"/>
      <c r="E58" s="202"/>
    </row>
    <row r="59" spans="1:5" ht="15" customHeight="1" x14ac:dyDescent="0.2">
      <c r="A59" s="202"/>
      <c r="B59" s="202"/>
      <c r="C59" s="202"/>
      <c r="D59" s="202"/>
      <c r="E59" s="202"/>
    </row>
    <row r="60" spans="1:5" ht="15" customHeight="1" x14ac:dyDescent="0.2">
      <c r="A60" s="202"/>
      <c r="B60" s="202"/>
      <c r="C60" s="202"/>
      <c r="D60" s="202"/>
      <c r="E60" s="202"/>
    </row>
    <row r="61" spans="1:5" ht="15" customHeight="1" x14ac:dyDescent="0.2">
      <c r="A61" s="202"/>
      <c r="B61" s="202"/>
      <c r="C61" s="202"/>
      <c r="D61" s="202"/>
      <c r="E61" s="202"/>
    </row>
    <row r="62" spans="1:5" ht="15" customHeight="1" x14ac:dyDescent="0.2">
      <c r="A62" s="202"/>
      <c r="B62" s="202"/>
      <c r="C62" s="202"/>
      <c r="D62" s="202"/>
      <c r="E62" s="202"/>
    </row>
    <row r="63" spans="1:5" ht="15" customHeight="1" x14ac:dyDescent="0.2">
      <c r="A63" s="202"/>
      <c r="B63" s="202"/>
      <c r="C63" s="202"/>
      <c r="D63" s="202"/>
      <c r="E63" s="202"/>
    </row>
    <row r="64" spans="1:5" ht="15" customHeight="1" x14ac:dyDescent="0.2">
      <c r="A64" s="202"/>
      <c r="B64" s="202"/>
      <c r="C64" s="202"/>
      <c r="D64" s="202"/>
      <c r="E64" s="202"/>
    </row>
    <row r="65" spans="1:5" ht="15" customHeight="1" x14ac:dyDescent="0.2"/>
    <row r="66" spans="1:5" ht="15" customHeight="1" x14ac:dyDescent="0.25">
      <c r="A66" s="40" t="s">
        <v>17</v>
      </c>
      <c r="B66" s="41"/>
      <c r="C66" s="41"/>
      <c r="D66" s="41"/>
      <c r="E66" s="77"/>
    </row>
    <row r="67" spans="1:5" ht="15" customHeight="1" x14ac:dyDescent="0.2">
      <c r="A67" s="42" t="s">
        <v>66</v>
      </c>
      <c r="B67" s="56"/>
      <c r="C67" s="56"/>
      <c r="D67" s="56"/>
      <c r="E67" s="77" t="s">
        <v>67</v>
      </c>
    </row>
    <row r="68" spans="1:5" ht="15" customHeight="1" x14ac:dyDescent="0.2"/>
    <row r="69" spans="1:5" ht="15" customHeight="1" x14ac:dyDescent="0.2">
      <c r="B69" s="72" t="s">
        <v>47</v>
      </c>
      <c r="C69" s="45" t="s">
        <v>48</v>
      </c>
      <c r="D69" s="78" t="s">
        <v>49</v>
      </c>
      <c r="E69" s="47" t="s">
        <v>50</v>
      </c>
    </row>
    <row r="70" spans="1:5" ht="15" customHeight="1" x14ac:dyDescent="0.2">
      <c r="B70" s="73">
        <v>307</v>
      </c>
      <c r="C70" s="79"/>
      <c r="D70" s="80" t="s">
        <v>68</v>
      </c>
      <c r="E70" s="81">
        <v>-966000</v>
      </c>
    </row>
    <row r="71" spans="1:5" ht="15" customHeight="1" x14ac:dyDescent="0.2">
      <c r="B71" s="73">
        <v>300</v>
      </c>
      <c r="C71" s="79"/>
      <c r="D71" s="80" t="s">
        <v>68</v>
      </c>
      <c r="E71" s="81">
        <f>41000+43000+32000+26000+37000+40000+140000</f>
        <v>359000</v>
      </c>
    </row>
    <row r="72" spans="1:5" ht="15" customHeight="1" x14ac:dyDescent="0.2">
      <c r="B72" s="73">
        <v>301</v>
      </c>
      <c r="C72" s="79"/>
      <c r="D72" s="80" t="s">
        <v>68</v>
      </c>
      <c r="E72" s="81">
        <f>113000+120000+88000+72000+103000+111000</f>
        <v>607000</v>
      </c>
    </row>
    <row r="73" spans="1:5" ht="15" customHeight="1" x14ac:dyDescent="0.2">
      <c r="B73" s="82"/>
      <c r="C73" s="53" t="s">
        <v>52</v>
      </c>
      <c r="D73" s="67"/>
      <c r="E73" s="68">
        <f>SUM(E70:E72)</f>
        <v>0</v>
      </c>
    </row>
    <row r="74" spans="1:5" ht="15" customHeight="1" x14ac:dyDescent="0.2"/>
    <row r="75" spans="1:5" ht="15" customHeight="1" x14ac:dyDescent="0.2"/>
    <row r="76" spans="1:5" ht="15" customHeight="1" x14ac:dyDescent="0.2"/>
    <row r="77" spans="1:5" ht="15" customHeight="1" x14ac:dyDescent="0.2"/>
    <row r="78" spans="1:5" ht="15" customHeight="1" x14ac:dyDescent="0.2"/>
    <row r="79" spans="1:5" ht="15" customHeight="1" x14ac:dyDescent="0.2"/>
    <row r="80" spans="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spans="2:2" ht="15" customHeight="1" x14ac:dyDescent="0.2"/>
    <row r="322" spans="2:2" ht="15" customHeight="1" x14ac:dyDescent="0.2"/>
    <row r="323" spans="2:2" ht="15" customHeight="1" x14ac:dyDescent="0.2"/>
    <row r="324" spans="2:2" ht="15" customHeight="1" x14ac:dyDescent="0.2"/>
    <row r="325" spans="2:2" ht="15" customHeight="1" x14ac:dyDescent="0.2"/>
    <row r="326" spans="2:2" ht="15" customHeight="1" x14ac:dyDescent="0.2"/>
    <row r="327" spans="2:2" ht="15" customHeight="1" x14ac:dyDescent="0.2"/>
    <row r="328" spans="2:2" ht="15" customHeight="1" x14ac:dyDescent="0.2"/>
    <row r="329" spans="2:2" ht="15" customHeight="1" x14ac:dyDescent="0.2"/>
    <row r="330" spans="2:2" ht="15" customHeight="1" x14ac:dyDescent="0.2"/>
    <row r="331" spans="2:2" ht="15" customHeight="1" x14ac:dyDescent="0.2"/>
    <row r="332" spans="2:2" ht="15" customHeight="1" x14ac:dyDescent="0.2"/>
    <row r="333" spans="2:2" ht="15" customHeight="1" x14ac:dyDescent="0.2"/>
    <row r="334" spans="2:2" ht="15" customHeight="1" x14ac:dyDescent="0.2"/>
    <row r="335" spans="2:2" ht="15" customHeight="1" x14ac:dyDescent="0.2"/>
    <row r="336" spans="2:2" ht="15" customHeight="1" x14ac:dyDescent="0.2">
      <c r="B336" s="83"/>
    </row>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sheetData>
  <mergeCells count="8">
    <mergeCell ref="A55:E56"/>
    <mergeCell ref="A57:E64"/>
    <mergeCell ref="A2:E2"/>
    <mergeCell ref="A3:E3"/>
    <mergeCell ref="A4:E10"/>
    <mergeCell ref="A28:E28"/>
    <mergeCell ref="A29:E29"/>
    <mergeCell ref="A30:E34"/>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272/17 - 274/17 schválené Radou Olomouckého kraje 19.6.2017</oddHeader>
    <oddFooter xml:space="preserve">&amp;L&amp;"Arial,Kurzíva"Zastupitelstvo OK 18.9.2017
5.1. - Rozpočet Olomouckého kraje 2017 - rozpočtové změny 
Příloha č. 1: Rozpočtové změny č. 272/17 - 274/17 schválené Radou Olomouckého kraje 19.6.2017&amp;R&amp;"Arial,Kurzíva"Strana &amp;P (celkem 77)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85"/>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8" t="s">
        <v>70</v>
      </c>
    </row>
    <row r="2" spans="1:5" ht="15" customHeight="1" x14ac:dyDescent="0.2">
      <c r="A2" s="203" t="s">
        <v>42</v>
      </c>
      <c r="B2" s="203"/>
      <c r="C2" s="203"/>
      <c r="D2" s="203"/>
      <c r="E2" s="203"/>
    </row>
    <row r="3" spans="1:5" ht="15" customHeight="1" x14ac:dyDescent="0.2">
      <c r="A3" s="203" t="s">
        <v>71</v>
      </c>
      <c r="B3" s="203"/>
      <c r="C3" s="203"/>
      <c r="D3" s="203"/>
      <c r="E3" s="203"/>
    </row>
    <row r="4" spans="1:5" ht="15" customHeight="1" x14ac:dyDescent="0.2">
      <c r="A4" s="202" t="s">
        <v>72</v>
      </c>
      <c r="B4" s="202"/>
      <c r="C4" s="202"/>
      <c r="D4" s="202"/>
      <c r="E4" s="202"/>
    </row>
    <row r="5" spans="1:5" ht="15" customHeight="1" x14ac:dyDescent="0.2">
      <c r="A5" s="202"/>
      <c r="B5" s="202"/>
      <c r="C5" s="202"/>
      <c r="D5" s="202"/>
      <c r="E5" s="202"/>
    </row>
    <row r="6" spans="1:5" ht="15" customHeight="1" x14ac:dyDescent="0.2">
      <c r="A6" s="202"/>
      <c r="B6" s="202"/>
      <c r="C6" s="202"/>
      <c r="D6" s="202"/>
      <c r="E6" s="202"/>
    </row>
    <row r="7" spans="1:5" ht="15" customHeight="1" x14ac:dyDescent="0.2">
      <c r="A7" s="202"/>
      <c r="B7" s="202"/>
      <c r="C7" s="202"/>
      <c r="D7" s="202"/>
      <c r="E7" s="202"/>
    </row>
    <row r="8" spans="1:5" ht="15" customHeight="1" x14ac:dyDescent="0.2">
      <c r="A8" s="202"/>
      <c r="B8" s="202"/>
      <c r="C8" s="202"/>
      <c r="D8" s="202"/>
      <c r="E8" s="202"/>
    </row>
    <row r="9" spans="1:5" ht="15" customHeight="1" x14ac:dyDescent="0.2">
      <c r="A9" s="84"/>
      <c r="B9" s="84"/>
      <c r="C9" s="84"/>
      <c r="D9" s="84"/>
      <c r="E9" s="84"/>
    </row>
    <row r="10" spans="1:5" ht="15" customHeight="1" x14ac:dyDescent="0.25">
      <c r="A10" s="85" t="s">
        <v>1</v>
      </c>
      <c r="B10" s="70"/>
      <c r="C10" s="70"/>
      <c r="D10" s="70"/>
      <c r="E10" s="70"/>
    </row>
    <row r="11" spans="1:5" ht="15" customHeight="1" x14ac:dyDescent="0.2">
      <c r="A11" s="69" t="s">
        <v>60</v>
      </c>
      <c r="B11" s="70"/>
      <c r="C11" s="70"/>
      <c r="D11" s="70"/>
      <c r="E11" s="71" t="s">
        <v>61</v>
      </c>
    </row>
    <row r="12" spans="1:5" ht="15" customHeight="1" x14ac:dyDescent="0.25">
      <c r="A12" s="86"/>
      <c r="B12" s="85"/>
      <c r="C12" s="70"/>
      <c r="D12" s="70"/>
      <c r="E12" s="87"/>
    </row>
    <row r="13" spans="1:5" ht="15" customHeight="1" x14ac:dyDescent="0.2">
      <c r="B13" s="72" t="s">
        <v>47</v>
      </c>
      <c r="C13" s="72" t="s">
        <v>48</v>
      </c>
      <c r="D13" s="88" t="s">
        <v>49</v>
      </c>
      <c r="E13" s="72" t="s">
        <v>50</v>
      </c>
    </row>
    <row r="14" spans="1:5" ht="15" customHeight="1" x14ac:dyDescent="0.2">
      <c r="B14" s="73">
        <v>33353</v>
      </c>
      <c r="C14" s="89"/>
      <c r="D14" s="75" t="s">
        <v>62</v>
      </c>
      <c r="E14" s="81">
        <v>3163096</v>
      </c>
    </row>
    <row r="15" spans="1:5" ht="15" customHeight="1" x14ac:dyDescent="0.2">
      <c r="B15" s="76"/>
      <c r="C15" s="90" t="s">
        <v>52</v>
      </c>
      <c r="D15" s="91"/>
      <c r="E15" s="92">
        <f>SUM(E14:E14)</f>
        <v>3163096</v>
      </c>
    </row>
    <row r="16" spans="1:5" ht="15" customHeight="1" x14ac:dyDescent="0.25">
      <c r="A16" s="93"/>
      <c r="B16" s="94"/>
      <c r="C16" s="94"/>
      <c r="D16" s="94"/>
      <c r="E16" s="94"/>
    </row>
    <row r="17" spans="1:5" ht="15" customHeight="1" x14ac:dyDescent="0.25">
      <c r="A17" s="40" t="s">
        <v>17</v>
      </c>
      <c r="B17" s="41"/>
      <c r="C17" s="41"/>
      <c r="D17" s="41"/>
      <c r="E17" s="77"/>
    </row>
    <row r="18" spans="1:5" ht="15" customHeight="1" x14ac:dyDescent="0.2">
      <c r="A18" s="69" t="s">
        <v>60</v>
      </c>
      <c r="B18" s="41"/>
      <c r="C18" s="41"/>
      <c r="D18" s="41"/>
      <c r="E18" s="43" t="s">
        <v>61</v>
      </c>
    </row>
    <row r="19" spans="1:5" ht="15" customHeight="1" x14ac:dyDescent="0.2"/>
    <row r="20" spans="1:5" ht="15" customHeight="1" x14ac:dyDescent="0.2">
      <c r="A20" s="95" t="s">
        <v>73</v>
      </c>
      <c r="E20" s="96">
        <v>3163096</v>
      </c>
    </row>
    <row r="21" spans="1:5" ht="15" customHeight="1" x14ac:dyDescent="0.2"/>
    <row r="22" spans="1:5" ht="15" customHeight="1" x14ac:dyDescent="0.2"/>
    <row r="23" spans="1:5" ht="15" customHeight="1" x14ac:dyDescent="0.25">
      <c r="A23" s="38" t="s">
        <v>74</v>
      </c>
    </row>
    <row r="24" spans="1:5" ht="15" customHeight="1" x14ac:dyDescent="0.2">
      <c r="A24" s="203" t="s">
        <v>42</v>
      </c>
      <c r="B24" s="203"/>
      <c r="C24" s="203"/>
      <c r="D24" s="203"/>
      <c r="E24" s="203"/>
    </row>
    <row r="25" spans="1:5" ht="15" customHeight="1" x14ac:dyDescent="0.2">
      <c r="A25" s="203" t="s">
        <v>71</v>
      </c>
      <c r="B25" s="203"/>
      <c r="C25" s="203"/>
      <c r="D25" s="203"/>
      <c r="E25" s="203"/>
    </row>
    <row r="26" spans="1:5" ht="15" customHeight="1" x14ac:dyDescent="0.2">
      <c r="A26" s="202" t="s">
        <v>75</v>
      </c>
      <c r="B26" s="202"/>
      <c r="C26" s="202"/>
      <c r="D26" s="202"/>
      <c r="E26" s="202"/>
    </row>
    <row r="27" spans="1:5" ht="15" customHeight="1" x14ac:dyDescent="0.2">
      <c r="A27" s="202"/>
      <c r="B27" s="202"/>
      <c r="C27" s="202"/>
      <c r="D27" s="202"/>
      <c r="E27" s="202"/>
    </row>
    <row r="28" spans="1:5" ht="15" customHeight="1" x14ac:dyDescent="0.2">
      <c r="A28" s="202"/>
      <c r="B28" s="202"/>
      <c r="C28" s="202"/>
      <c r="D28" s="202"/>
      <c r="E28" s="202"/>
    </row>
    <row r="29" spans="1:5" ht="15" customHeight="1" x14ac:dyDescent="0.2">
      <c r="A29" s="202"/>
      <c r="B29" s="202"/>
      <c r="C29" s="202"/>
      <c r="D29" s="202"/>
      <c r="E29" s="202"/>
    </row>
    <row r="30" spans="1:5" ht="15" customHeight="1" x14ac:dyDescent="0.2">
      <c r="A30" s="202"/>
      <c r="B30" s="202"/>
      <c r="C30" s="202"/>
      <c r="D30" s="202"/>
      <c r="E30" s="202"/>
    </row>
    <row r="31" spans="1:5" ht="15" customHeight="1" x14ac:dyDescent="0.2">
      <c r="A31" s="202"/>
      <c r="B31" s="202"/>
      <c r="C31" s="202"/>
      <c r="D31" s="202"/>
      <c r="E31" s="202"/>
    </row>
    <row r="32" spans="1:5" ht="15" customHeight="1" x14ac:dyDescent="0.2">
      <c r="A32" s="84"/>
      <c r="B32" s="84"/>
      <c r="C32" s="84"/>
      <c r="D32" s="84"/>
      <c r="E32" s="84"/>
    </row>
    <row r="33" spans="1:5" ht="15" customHeight="1" x14ac:dyDescent="0.25">
      <c r="A33" s="85" t="s">
        <v>1</v>
      </c>
      <c r="B33" s="70"/>
      <c r="C33" s="70"/>
      <c r="D33" s="70"/>
      <c r="E33" s="70"/>
    </row>
    <row r="34" spans="1:5" ht="15" customHeight="1" x14ac:dyDescent="0.2">
      <c r="A34" s="69" t="s">
        <v>60</v>
      </c>
      <c r="B34" s="41"/>
      <c r="C34" s="41"/>
      <c r="D34" s="41"/>
      <c r="E34" s="43" t="s">
        <v>61</v>
      </c>
    </row>
    <row r="35" spans="1:5" ht="15" customHeight="1" x14ac:dyDescent="0.25">
      <c r="A35" s="97"/>
      <c r="B35" s="85"/>
      <c r="C35" s="70"/>
      <c r="D35" s="70"/>
      <c r="E35" s="87"/>
    </row>
    <row r="36" spans="1:5" ht="15" customHeight="1" x14ac:dyDescent="0.2">
      <c r="B36" s="72" t="s">
        <v>47</v>
      </c>
      <c r="C36" s="72" t="s">
        <v>48</v>
      </c>
      <c r="D36" s="88" t="s">
        <v>49</v>
      </c>
      <c r="E36" s="72" t="s">
        <v>50</v>
      </c>
    </row>
    <row r="37" spans="1:5" ht="15" customHeight="1" x14ac:dyDescent="0.2">
      <c r="B37" s="98">
        <v>103533063</v>
      </c>
      <c r="C37" s="99"/>
      <c r="D37" s="75" t="s">
        <v>62</v>
      </c>
      <c r="E37" s="81">
        <v>2358732.64</v>
      </c>
    </row>
    <row r="38" spans="1:5" ht="15" customHeight="1" x14ac:dyDescent="0.2">
      <c r="B38" s="98">
        <v>103133063</v>
      </c>
      <c r="C38" s="99"/>
      <c r="D38" s="75" t="s">
        <v>62</v>
      </c>
      <c r="E38" s="81">
        <v>416246.96</v>
      </c>
    </row>
    <row r="39" spans="1:5" ht="15" customHeight="1" x14ac:dyDescent="0.2">
      <c r="B39" s="100"/>
      <c r="C39" s="90" t="s">
        <v>52</v>
      </c>
      <c r="D39" s="91"/>
      <c r="E39" s="92">
        <f>SUM(E37:E38)</f>
        <v>2774979.6</v>
      </c>
    </row>
    <row r="40" spans="1:5" ht="15" customHeight="1" x14ac:dyDescent="0.25">
      <c r="A40" s="93"/>
      <c r="B40" s="94"/>
      <c r="C40" s="94"/>
      <c r="D40" s="94"/>
      <c r="E40" s="94"/>
    </row>
    <row r="41" spans="1:5" ht="15" customHeight="1" x14ac:dyDescent="0.25">
      <c r="A41" s="85" t="s">
        <v>17</v>
      </c>
      <c r="B41" s="70"/>
      <c r="C41" s="70"/>
      <c r="D41" s="70"/>
      <c r="E41" s="97"/>
    </row>
    <row r="42" spans="1:5" ht="15" customHeight="1" x14ac:dyDescent="0.2">
      <c r="A42" s="69" t="s">
        <v>60</v>
      </c>
      <c r="B42" s="41"/>
      <c r="C42" s="41"/>
      <c r="D42" s="41"/>
      <c r="E42" s="43" t="s">
        <v>61</v>
      </c>
    </row>
    <row r="43" spans="1:5" ht="15" customHeight="1" x14ac:dyDescent="0.25">
      <c r="A43" s="97"/>
      <c r="B43" s="85"/>
      <c r="C43" s="70"/>
      <c r="D43" s="70"/>
      <c r="E43" s="87"/>
    </row>
    <row r="44" spans="1:5" ht="15" customHeight="1" x14ac:dyDescent="0.2">
      <c r="B44" s="72" t="s">
        <v>47</v>
      </c>
      <c r="C44" s="72" t="s">
        <v>48</v>
      </c>
      <c r="D44" s="88" t="s">
        <v>49</v>
      </c>
      <c r="E44" s="72" t="s">
        <v>50</v>
      </c>
    </row>
    <row r="45" spans="1:5" ht="15" customHeight="1" x14ac:dyDescent="0.2">
      <c r="B45" s="98">
        <v>103533063</v>
      </c>
      <c r="C45" s="99"/>
      <c r="D45" s="80" t="s">
        <v>63</v>
      </c>
      <c r="E45" s="81">
        <f>1113410.06+808177.11+437145.47</f>
        <v>2358732.6399999997</v>
      </c>
    </row>
    <row r="46" spans="1:5" ht="15" customHeight="1" x14ac:dyDescent="0.2">
      <c r="B46" s="98">
        <v>103133063</v>
      </c>
      <c r="C46" s="99"/>
      <c r="D46" s="80" t="s">
        <v>63</v>
      </c>
      <c r="E46" s="81">
        <f>196484.14+142619.49+77143.33</f>
        <v>416246.96</v>
      </c>
    </row>
    <row r="47" spans="1:5" ht="15" customHeight="1" x14ac:dyDescent="0.2">
      <c r="B47" s="100"/>
      <c r="C47" s="90" t="s">
        <v>52</v>
      </c>
      <c r="D47" s="91"/>
      <c r="E47" s="92">
        <f>SUM(E45:E46)</f>
        <v>2774979.5999999996</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8" t="s">
        <v>76</v>
      </c>
    </row>
    <row r="55" spans="1:5" ht="15" customHeight="1" x14ac:dyDescent="0.2">
      <c r="A55" s="203" t="s">
        <v>42</v>
      </c>
      <c r="B55" s="203"/>
      <c r="C55" s="203"/>
      <c r="D55" s="203"/>
      <c r="E55" s="203"/>
    </row>
    <row r="56" spans="1:5" ht="15" customHeight="1" x14ac:dyDescent="0.2">
      <c r="A56" s="203" t="s">
        <v>71</v>
      </c>
      <c r="B56" s="203"/>
      <c r="C56" s="203"/>
      <c r="D56" s="203"/>
      <c r="E56" s="203"/>
    </row>
    <row r="57" spans="1:5" ht="15" customHeight="1" x14ac:dyDescent="0.2">
      <c r="A57" s="202" t="s">
        <v>77</v>
      </c>
      <c r="B57" s="202"/>
      <c r="C57" s="202"/>
      <c r="D57" s="202"/>
      <c r="E57" s="202"/>
    </row>
    <row r="58" spans="1:5" ht="15" customHeight="1" x14ac:dyDescent="0.2">
      <c r="A58" s="202"/>
      <c r="B58" s="202"/>
      <c r="C58" s="202"/>
      <c r="D58" s="202"/>
      <c r="E58" s="202"/>
    </row>
    <row r="59" spans="1:5" ht="15" customHeight="1" x14ac:dyDescent="0.2">
      <c r="A59" s="202"/>
      <c r="B59" s="202"/>
      <c r="C59" s="202"/>
      <c r="D59" s="202"/>
      <c r="E59" s="202"/>
    </row>
    <row r="60" spans="1:5" ht="15" customHeight="1" x14ac:dyDescent="0.2">
      <c r="A60" s="202"/>
      <c r="B60" s="202"/>
      <c r="C60" s="202"/>
      <c r="D60" s="202"/>
      <c r="E60" s="202"/>
    </row>
    <row r="61" spans="1:5" ht="15" customHeight="1" x14ac:dyDescent="0.2">
      <c r="A61" s="202"/>
      <c r="B61" s="202"/>
      <c r="C61" s="202"/>
      <c r="D61" s="202"/>
      <c r="E61" s="202"/>
    </row>
    <row r="62" spans="1:5" ht="15" customHeight="1" x14ac:dyDescent="0.2">
      <c r="A62" s="101"/>
      <c r="B62" s="101"/>
      <c r="C62" s="101"/>
      <c r="D62" s="101"/>
      <c r="E62" s="101"/>
    </row>
    <row r="63" spans="1:5" ht="15" customHeight="1" x14ac:dyDescent="0.25">
      <c r="A63" s="85" t="s">
        <v>1</v>
      </c>
      <c r="B63" s="70"/>
      <c r="C63" s="70"/>
      <c r="D63" s="70"/>
      <c r="E63" s="70"/>
    </row>
    <row r="64" spans="1:5" ht="15" customHeight="1" x14ac:dyDescent="0.2">
      <c r="A64" s="69" t="s">
        <v>78</v>
      </c>
      <c r="B64" s="70"/>
      <c r="C64" s="70"/>
      <c r="D64" s="70"/>
      <c r="E64" s="71" t="s">
        <v>61</v>
      </c>
    </row>
    <row r="65" spans="1:5" ht="15" customHeight="1" x14ac:dyDescent="0.25">
      <c r="A65" s="86"/>
      <c r="B65" s="85"/>
      <c r="C65" s="70"/>
      <c r="D65" s="70"/>
      <c r="E65" s="87"/>
    </row>
    <row r="66" spans="1:5" ht="15" customHeight="1" x14ac:dyDescent="0.2">
      <c r="A66" s="77"/>
      <c r="B66" s="72" t="s">
        <v>47</v>
      </c>
      <c r="C66" s="72" t="s">
        <v>48</v>
      </c>
      <c r="D66" s="88" t="s">
        <v>49</v>
      </c>
      <c r="E66" s="72" t="s">
        <v>50</v>
      </c>
    </row>
    <row r="67" spans="1:5" ht="15" customHeight="1" x14ac:dyDescent="0.2">
      <c r="A67" s="77"/>
      <c r="B67" s="73">
        <v>33122</v>
      </c>
      <c r="C67" s="89"/>
      <c r="D67" s="75" t="s">
        <v>62</v>
      </c>
      <c r="E67" s="81">
        <v>426616</v>
      </c>
    </row>
    <row r="68" spans="1:5" ht="15" customHeight="1" x14ac:dyDescent="0.2">
      <c r="A68" s="77"/>
      <c r="B68" s="76"/>
      <c r="C68" s="90" t="s">
        <v>52</v>
      </c>
      <c r="D68" s="91"/>
      <c r="E68" s="92">
        <f>SUM(E67:E67)</f>
        <v>426616</v>
      </c>
    </row>
    <row r="69" spans="1:5" ht="15" customHeight="1" x14ac:dyDescent="0.25">
      <c r="A69" s="93"/>
      <c r="B69" s="86"/>
      <c r="C69" s="86"/>
      <c r="D69" s="86"/>
      <c r="E69" s="86"/>
    </row>
    <row r="70" spans="1:5" ht="15" customHeight="1" x14ac:dyDescent="0.25">
      <c r="A70" s="85" t="s">
        <v>17</v>
      </c>
      <c r="B70" s="70"/>
      <c r="C70" s="70"/>
      <c r="D70" s="70"/>
      <c r="E70" s="86"/>
    </row>
    <row r="71" spans="1:5" ht="15" customHeight="1" x14ac:dyDescent="0.2">
      <c r="A71" s="69" t="s">
        <v>78</v>
      </c>
      <c r="B71" s="70"/>
      <c r="C71" s="70"/>
      <c r="D71" s="70"/>
      <c r="E71" s="71" t="s">
        <v>61</v>
      </c>
    </row>
    <row r="72" spans="1:5" ht="15" customHeight="1" x14ac:dyDescent="0.2">
      <c r="A72" s="77"/>
      <c r="B72" s="102"/>
      <c r="C72" s="103"/>
      <c r="D72" s="70"/>
      <c r="E72" s="104"/>
    </row>
    <row r="73" spans="1:5" ht="15" customHeight="1" x14ac:dyDescent="0.2">
      <c r="A73" s="77"/>
      <c r="B73" s="72" t="s">
        <v>47</v>
      </c>
      <c r="C73" s="72" t="s">
        <v>48</v>
      </c>
      <c r="D73" s="88" t="s">
        <v>49</v>
      </c>
      <c r="E73" s="72" t="s">
        <v>50</v>
      </c>
    </row>
    <row r="74" spans="1:5" ht="15" customHeight="1" x14ac:dyDescent="0.2">
      <c r="B74" s="73">
        <v>33122</v>
      </c>
      <c r="C74" s="89"/>
      <c r="D74" s="75" t="s">
        <v>63</v>
      </c>
      <c r="E74" s="81">
        <v>426616</v>
      </c>
    </row>
    <row r="75" spans="1:5" ht="15" customHeight="1" x14ac:dyDescent="0.2">
      <c r="B75" s="76"/>
      <c r="C75" s="90" t="s">
        <v>52</v>
      </c>
      <c r="D75" s="91"/>
      <c r="E75" s="92">
        <f>SUM(E74:E74)</f>
        <v>426616</v>
      </c>
    </row>
    <row r="76" spans="1:5" ht="15" customHeight="1" x14ac:dyDescent="0.2"/>
    <row r="77" spans="1:5" ht="15" customHeight="1" x14ac:dyDescent="0.2"/>
    <row r="78" spans="1:5" ht="15" customHeight="1" x14ac:dyDescent="0.25">
      <c r="A78" s="38" t="s">
        <v>79</v>
      </c>
    </row>
    <row r="79" spans="1:5" ht="15" customHeight="1" x14ac:dyDescent="0.2">
      <c r="A79" s="203" t="s">
        <v>42</v>
      </c>
      <c r="B79" s="203"/>
      <c r="C79" s="203"/>
      <c r="D79" s="203"/>
      <c r="E79" s="203"/>
    </row>
    <row r="80" spans="1:5" ht="15" customHeight="1" x14ac:dyDescent="0.2">
      <c r="A80" s="203" t="s">
        <v>71</v>
      </c>
      <c r="B80" s="203"/>
      <c r="C80" s="203"/>
      <c r="D80" s="203"/>
      <c r="E80" s="203"/>
    </row>
    <row r="81" spans="1:5" ht="15" customHeight="1" x14ac:dyDescent="0.2">
      <c r="A81" s="202" t="s">
        <v>80</v>
      </c>
      <c r="B81" s="202"/>
      <c r="C81" s="202"/>
      <c r="D81" s="202"/>
      <c r="E81" s="202"/>
    </row>
    <row r="82" spans="1:5" ht="15" customHeight="1" x14ac:dyDescent="0.2">
      <c r="A82" s="202"/>
      <c r="B82" s="202"/>
      <c r="C82" s="202"/>
      <c r="D82" s="202"/>
      <c r="E82" s="202"/>
    </row>
    <row r="83" spans="1:5" ht="15" customHeight="1" x14ac:dyDescent="0.2">
      <c r="A83" s="202"/>
      <c r="B83" s="202"/>
      <c r="C83" s="202"/>
      <c r="D83" s="202"/>
      <c r="E83" s="202"/>
    </row>
    <row r="84" spans="1:5" ht="15" customHeight="1" x14ac:dyDescent="0.2">
      <c r="A84" s="202"/>
      <c r="B84" s="202"/>
      <c r="C84" s="202"/>
      <c r="D84" s="202"/>
      <c r="E84" s="202"/>
    </row>
    <row r="85" spans="1:5" ht="15" customHeight="1" x14ac:dyDescent="0.2">
      <c r="A85" s="202"/>
      <c r="B85" s="202"/>
      <c r="C85" s="202"/>
      <c r="D85" s="202"/>
      <c r="E85" s="202"/>
    </row>
    <row r="86" spans="1:5" ht="15" customHeight="1" x14ac:dyDescent="0.2">
      <c r="A86" s="202"/>
      <c r="B86" s="202"/>
      <c r="C86" s="202"/>
      <c r="D86" s="202"/>
      <c r="E86" s="202"/>
    </row>
    <row r="87" spans="1:5" ht="15" customHeight="1" x14ac:dyDescent="0.2">
      <c r="A87" s="84"/>
      <c r="B87" s="84"/>
      <c r="C87" s="84"/>
      <c r="D87" s="84"/>
      <c r="E87" s="84"/>
    </row>
    <row r="88" spans="1:5" ht="15" customHeight="1" x14ac:dyDescent="0.25">
      <c r="A88" s="85" t="s">
        <v>1</v>
      </c>
      <c r="B88" s="70"/>
      <c r="C88" s="70"/>
      <c r="D88" s="70"/>
      <c r="E88" s="70"/>
    </row>
    <row r="89" spans="1:5" ht="15" customHeight="1" x14ac:dyDescent="0.2">
      <c r="A89" s="69" t="s">
        <v>60</v>
      </c>
      <c r="B89" s="41"/>
      <c r="C89" s="41"/>
      <c r="D89" s="41"/>
      <c r="E89" s="43" t="s">
        <v>61</v>
      </c>
    </row>
    <row r="90" spans="1:5" ht="15" customHeight="1" x14ac:dyDescent="0.25">
      <c r="A90" s="97"/>
      <c r="B90" s="85"/>
      <c r="C90" s="70"/>
      <c r="D90" s="70"/>
      <c r="E90" s="87"/>
    </row>
    <row r="91" spans="1:5" ht="15" customHeight="1" x14ac:dyDescent="0.2">
      <c r="B91" s="72" t="s">
        <v>47</v>
      </c>
      <c r="C91" s="72" t="s">
        <v>48</v>
      </c>
      <c r="D91" s="88" t="s">
        <v>49</v>
      </c>
      <c r="E91" s="72" t="s">
        <v>50</v>
      </c>
    </row>
    <row r="92" spans="1:5" ht="15" customHeight="1" x14ac:dyDescent="0.2">
      <c r="B92" s="98">
        <v>103533063</v>
      </c>
      <c r="C92" s="99"/>
      <c r="D92" s="75" t="s">
        <v>62</v>
      </c>
      <c r="E92" s="81">
        <v>1849241.1</v>
      </c>
    </row>
    <row r="93" spans="1:5" ht="15" customHeight="1" x14ac:dyDescent="0.2">
      <c r="B93" s="98">
        <v>103133063</v>
      </c>
      <c r="C93" s="99"/>
      <c r="D93" s="75" t="s">
        <v>62</v>
      </c>
      <c r="E93" s="81">
        <v>326336.7</v>
      </c>
    </row>
    <row r="94" spans="1:5" ht="15" customHeight="1" x14ac:dyDescent="0.2">
      <c r="B94" s="100"/>
      <c r="C94" s="90" t="s">
        <v>52</v>
      </c>
      <c r="D94" s="91"/>
      <c r="E94" s="92">
        <f>SUM(E92:E93)</f>
        <v>2175577.8000000003</v>
      </c>
    </row>
    <row r="95" spans="1:5" ht="15" customHeight="1" x14ac:dyDescent="0.25">
      <c r="A95" s="93"/>
      <c r="B95" s="94"/>
      <c r="C95" s="94"/>
      <c r="D95" s="94"/>
      <c r="E95" s="94"/>
    </row>
    <row r="96" spans="1:5" ht="15" customHeight="1" x14ac:dyDescent="0.25">
      <c r="A96" s="85" t="s">
        <v>17</v>
      </c>
      <c r="B96" s="70"/>
      <c r="C96" s="70"/>
      <c r="D96" s="70"/>
      <c r="E96" s="97"/>
    </row>
    <row r="97" spans="1:5" ht="15" customHeight="1" x14ac:dyDescent="0.2">
      <c r="A97" s="69" t="s">
        <v>60</v>
      </c>
      <c r="B97" s="41"/>
      <c r="C97" s="41"/>
      <c r="D97" s="41"/>
      <c r="E97" s="43" t="s">
        <v>61</v>
      </c>
    </row>
    <row r="98" spans="1:5" ht="15" customHeight="1" x14ac:dyDescent="0.25">
      <c r="A98" s="97"/>
      <c r="B98" s="85"/>
      <c r="C98" s="70"/>
      <c r="D98" s="70"/>
      <c r="E98" s="87"/>
    </row>
    <row r="99" spans="1:5" ht="15" customHeight="1" x14ac:dyDescent="0.2">
      <c r="B99" s="72" t="s">
        <v>47</v>
      </c>
      <c r="C99" s="72" t="s">
        <v>48</v>
      </c>
      <c r="D99" s="88" t="s">
        <v>49</v>
      </c>
      <c r="E99" s="72" t="s">
        <v>50</v>
      </c>
    </row>
    <row r="100" spans="1:5" ht="15" customHeight="1" x14ac:dyDescent="0.2">
      <c r="B100" s="98">
        <v>103533063</v>
      </c>
      <c r="C100" s="99"/>
      <c r="D100" s="80" t="s">
        <v>63</v>
      </c>
      <c r="E100" s="81">
        <f>171428.85+184555.74+760463.03+395289.26+337504.22</f>
        <v>1849241.1</v>
      </c>
    </row>
    <row r="101" spans="1:5" ht="15" customHeight="1" x14ac:dyDescent="0.2">
      <c r="B101" s="98">
        <v>103133063</v>
      </c>
      <c r="C101" s="99"/>
      <c r="D101" s="80" t="s">
        <v>63</v>
      </c>
      <c r="E101" s="81">
        <v>326336.7</v>
      </c>
    </row>
    <row r="102" spans="1:5" ht="15" customHeight="1" x14ac:dyDescent="0.2">
      <c r="B102" s="100"/>
      <c r="C102" s="90" t="s">
        <v>52</v>
      </c>
      <c r="D102" s="91"/>
      <c r="E102" s="92">
        <f>SUM(E100:E101)</f>
        <v>2175577.8000000003</v>
      </c>
    </row>
    <row r="103" spans="1:5" ht="15" customHeight="1" x14ac:dyDescent="0.25">
      <c r="A103" s="38"/>
    </row>
    <row r="104" spans="1:5" ht="15" customHeight="1" x14ac:dyDescent="0.25">
      <c r="A104" s="38"/>
    </row>
    <row r="105" spans="1:5" ht="15" customHeight="1" x14ac:dyDescent="0.25">
      <c r="A105" s="38"/>
    </row>
    <row r="106" spans="1:5" ht="15" customHeight="1" x14ac:dyDescent="0.25">
      <c r="A106" s="38" t="s">
        <v>81</v>
      </c>
    </row>
    <row r="107" spans="1:5" ht="15" customHeight="1" x14ac:dyDescent="0.2">
      <c r="A107" s="203" t="s">
        <v>82</v>
      </c>
      <c r="B107" s="203"/>
      <c r="C107" s="203"/>
      <c r="D107" s="203"/>
      <c r="E107" s="203"/>
    </row>
    <row r="108" spans="1:5" ht="15" customHeight="1" x14ac:dyDescent="0.2">
      <c r="A108" s="202" t="s">
        <v>83</v>
      </c>
      <c r="B108" s="202"/>
      <c r="C108" s="202"/>
      <c r="D108" s="202"/>
      <c r="E108" s="202"/>
    </row>
    <row r="109" spans="1:5" ht="15" customHeight="1" x14ac:dyDescent="0.2">
      <c r="A109" s="202"/>
      <c r="B109" s="202"/>
      <c r="C109" s="202"/>
      <c r="D109" s="202"/>
      <c r="E109" s="202"/>
    </row>
    <row r="110" spans="1:5" ht="15" customHeight="1" x14ac:dyDescent="0.2">
      <c r="A110" s="202"/>
      <c r="B110" s="202"/>
      <c r="C110" s="202"/>
      <c r="D110" s="202"/>
      <c r="E110" s="202"/>
    </row>
    <row r="111" spans="1:5" ht="15" customHeight="1" x14ac:dyDescent="0.2">
      <c r="A111" s="202"/>
      <c r="B111" s="202"/>
      <c r="C111" s="202"/>
      <c r="D111" s="202"/>
      <c r="E111" s="202"/>
    </row>
    <row r="112" spans="1:5" ht="15" customHeight="1" x14ac:dyDescent="0.2">
      <c r="A112" s="202"/>
      <c r="B112" s="202"/>
      <c r="C112" s="202"/>
      <c r="D112" s="202"/>
      <c r="E112" s="202"/>
    </row>
    <row r="113" spans="1:5" ht="15" customHeight="1" x14ac:dyDescent="0.2">
      <c r="A113" s="202"/>
      <c r="B113" s="202"/>
      <c r="C113" s="202"/>
      <c r="D113" s="202"/>
      <c r="E113" s="202"/>
    </row>
    <row r="114" spans="1:5" ht="15" customHeight="1" x14ac:dyDescent="0.2">
      <c r="A114" s="202"/>
      <c r="B114" s="202"/>
      <c r="C114" s="202"/>
      <c r="D114" s="202"/>
      <c r="E114" s="202"/>
    </row>
    <row r="115" spans="1:5" ht="15" customHeight="1" x14ac:dyDescent="0.2">
      <c r="A115" s="202"/>
      <c r="B115" s="202"/>
      <c r="C115" s="202"/>
      <c r="D115" s="202"/>
      <c r="E115" s="202"/>
    </row>
    <row r="116" spans="1:5" ht="15" customHeight="1" x14ac:dyDescent="0.2">
      <c r="A116" s="202"/>
      <c r="B116" s="202"/>
      <c r="C116" s="202"/>
      <c r="D116" s="202"/>
      <c r="E116" s="202"/>
    </row>
    <row r="117" spans="1:5" ht="15" customHeight="1" x14ac:dyDescent="0.2"/>
    <row r="118" spans="1:5" ht="15" customHeight="1" x14ac:dyDescent="0.25">
      <c r="A118" s="85" t="s">
        <v>1</v>
      </c>
      <c r="B118" s="105"/>
      <c r="C118" s="70"/>
      <c r="D118" s="70"/>
      <c r="E118" s="70"/>
    </row>
    <row r="119" spans="1:5" ht="15" customHeight="1" x14ac:dyDescent="0.2">
      <c r="A119" s="69" t="s">
        <v>60</v>
      </c>
      <c r="B119" s="105"/>
      <c r="C119" s="70"/>
      <c r="D119" s="70"/>
      <c r="E119" s="71" t="s">
        <v>61</v>
      </c>
    </row>
    <row r="120" spans="1:5" ht="15" customHeight="1" x14ac:dyDescent="0.25">
      <c r="A120" s="86"/>
      <c r="B120" s="106"/>
      <c r="C120" s="70"/>
      <c r="D120" s="70"/>
      <c r="E120" s="87"/>
    </row>
    <row r="121" spans="1:5" ht="15" customHeight="1" x14ac:dyDescent="0.2">
      <c r="B121" s="72" t="s">
        <v>47</v>
      </c>
      <c r="C121" s="72" t="s">
        <v>48</v>
      </c>
      <c r="D121" s="88" t="s">
        <v>49</v>
      </c>
      <c r="E121" s="72" t="s">
        <v>50</v>
      </c>
    </row>
    <row r="122" spans="1:5" ht="15" customHeight="1" x14ac:dyDescent="0.2">
      <c r="B122" s="73">
        <v>33160</v>
      </c>
      <c r="C122" s="89"/>
      <c r="D122" s="75" t="s">
        <v>62</v>
      </c>
      <c r="E122" s="81">
        <v>-172292</v>
      </c>
    </row>
    <row r="123" spans="1:5" ht="15" customHeight="1" x14ac:dyDescent="0.2">
      <c r="B123" s="76"/>
      <c r="C123" s="90" t="s">
        <v>52</v>
      </c>
      <c r="D123" s="91"/>
      <c r="E123" s="92">
        <f>SUM(E122:E122)</f>
        <v>-172292</v>
      </c>
    </row>
    <row r="124" spans="1:5" ht="15" customHeight="1" x14ac:dyDescent="0.25">
      <c r="A124" s="93"/>
      <c r="B124" s="107"/>
      <c r="C124" s="94"/>
      <c r="D124" s="94"/>
      <c r="E124" s="94"/>
    </row>
    <row r="125" spans="1:5" ht="15" customHeight="1" x14ac:dyDescent="0.25">
      <c r="A125" s="40" t="s">
        <v>17</v>
      </c>
      <c r="B125" s="108"/>
      <c r="C125" s="41"/>
      <c r="D125" s="41"/>
      <c r="E125" s="77"/>
    </row>
    <row r="126" spans="1:5" ht="15" customHeight="1" x14ac:dyDescent="0.2">
      <c r="A126" s="69" t="s">
        <v>60</v>
      </c>
      <c r="B126" s="108"/>
      <c r="C126" s="41"/>
      <c r="D126" s="41"/>
      <c r="E126" s="43" t="s">
        <v>61</v>
      </c>
    </row>
    <row r="127" spans="1:5" ht="15" customHeight="1" x14ac:dyDescent="0.2">
      <c r="A127" s="42"/>
      <c r="B127" s="108"/>
      <c r="C127" s="41"/>
      <c r="D127" s="41"/>
      <c r="E127" s="43"/>
    </row>
    <row r="128" spans="1:5" ht="15" customHeight="1" x14ac:dyDescent="0.2">
      <c r="B128" s="72" t="s">
        <v>47</v>
      </c>
      <c r="C128" s="72" t="s">
        <v>48</v>
      </c>
      <c r="D128" s="88" t="s">
        <v>49</v>
      </c>
      <c r="E128" s="72" t="s">
        <v>50</v>
      </c>
    </row>
    <row r="129" spans="1:5" ht="15" customHeight="1" x14ac:dyDescent="0.2">
      <c r="B129" s="73">
        <v>33160</v>
      </c>
      <c r="C129" s="89"/>
      <c r="D129" s="75" t="s">
        <v>63</v>
      </c>
      <c r="E129" s="81">
        <f>-2000-9248-1361-3230-13909-4000-20931-5290-613-49929-4224-7511-50046</f>
        <v>-172292</v>
      </c>
    </row>
    <row r="130" spans="1:5" ht="15" customHeight="1" x14ac:dyDescent="0.2">
      <c r="B130" s="76"/>
      <c r="C130" s="90" t="s">
        <v>52</v>
      </c>
      <c r="D130" s="91"/>
      <c r="E130" s="92">
        <f>SUM(E129:E129)</f>
        <v>-172292</v>
      </c>
    </row>
    <row r="131" spans="1:5" ht="15" customHeight="1" x14ac:dyDescent="0.2"/>
    <row r="132" spans="1:5" ht="15" customHeight="1" x14ac:dyDescent="0.2"/>
    <row r="133" spans="1:5" ht="15" customHeight="1" x14ac:dyDescent="0.25">
      <c r="A133" s="38" t="s">
        <v>84</v>
      </c>
    </row>
    <row r="134" spans="1:5" ht="15" customHeight="1" x14ac:dyDescent="0.2">
      <c r="A134" s="203" t="s">
        <v>42</v>
      </c>
      <c r="B134" s="203"/>
      <c r="C134" s="203"/>
      <c r="D134" s="203"/>
      <c r="E134" s="203"/>
    </row>
    <row r="135" spans="1:5" ht="15" customHeight="1" x14ac:dyDescent="0.2">
      <c r="A135" s="204" t="s">
        <v>85</v>
      </c>
      <c r="B135" s="204"/>
      <c r="C135" s="204"/>
      <c r="D135" s="204"/>
      <c r="E135" s="204"/>
    </row>
    <row r="136" spans="1:5" ht="15" customHeight="1" x14ac:dyDescent="0.2">
      <c r="A136" s="204"/>
      <c r="B136" s="204"/>
      <c r="C136" s="204"/>
      <c r="D136" s="204"/>
      <c r="E136" s="204"/>
    </row>
    <row r="137" spans="1:5" ht="15" customHeight="1" x14ac:dyDescent="0.2">
      <c r="A137" s="204"/>
      <c r="B137" s="204"/>
      <c r="C137" s="204"/>
      <c r="D137" s="204"/>
      <c r="E137" s="204"/>
    </row>
    <row r="138" spans="1:5" ht="15" customHeight="1" x14ac:dyDescent="0.2">
      <c r="A138" s="204"/>
      <c r="B138" s="204"/>
      <c r="C138" s="204"/>
      <c r="D138" s="204"/>
      <c r="E138" s="204"/>
    </row>
    <row r="139" spans="1:5" ht="15" customHeight="1" x14ac:dyDescent="0.2">
      <c r="A139" s="204"/>
      <c r="B139" s="204"/>
      <c r="C139" s="204"/>
      <c r="D139" s="204"/>
      <c r="E139" s="204"/>
    </row>
    <row r="140" spans="1:5" ht="15" customHeight="1" x14ac:dyDescent="0.2">
      <c r="A140" s="204"/>
      <c r="B140" s="204"/>
      <c r="C140" s="204"/>
      <c r="D140" s="204"/>
      <c r="E140" s="204"/>
    </row>
    <row r="141" spans="1:5" ht="15" customHeight="1" x14ac:dyDescent="0.2">
      <c r="A141" s="204"/>
      <c r="B141" s="204"/>
      <c r="C141" s="204"/>
      <c r="D141" s="204"/>
      <c r="E141" s="204"/>
    </row>
    <row r="142" spans="1:5" ht="15" customHeight="1" x14ac:dyDescent="0.2">
      <c r="A142" s="39"/>
      <c r="B142" s="39"/>
      <c r="C142" s="39"/>
      <c r="D142" s="39"/>
      <c r="E142" s="39"/>
    </row>
    <row r="143" spans="1:5" ht="15" customHeight="1" x14ac:dyDescent="0.25">
      <c r="A143" s="40" t="s">
        <v>1</v>
      </c>
      <c r="B143" s="41"/>
      <c r="C143" s="41"/>
      <c r="D143" s="41"/>
      <c r="E143" s="41"/>
    </row>
    <row r="144" spans="1:5" ht="15" customHeight="1" x14ac:dyDescent="0.2">
      <c r="A144" s="69" t="s">
        <v>86</v>
      </c>
      <c r="B144" s="70"/>
      <c r="C144" s="70"/>
      <c r="D144" s="70"/>
      <c r="E144" s="71" t="s">
        <v>87</v>
      </c>
    </row>
    <row r="145" spans="1:5" ht="15" customHeight="1" x14ac:dyDescent="0.25">
      <c r="B145" s="40"/>
      <c r="C145" s="41"/>
      <c r="D145" s="41"/>
      <c r="E145" s="44"/>
    </row>
    <row r="146" spans="1:5" ht="15" customHeight="1" x14ac:dyDescent="0.2">
      <c r="A146" s="59"/>
      <c r="B146" s="59"/>
      <c r="C146" s="45" t="s">
        <v>48</v>
      </c>
      <c r="D146" s="46" t="s">
        <v>49</v>
      </c>
      <c r="E146" s="72" t="s">
        <v>50</v>
      </c>
    </row>
    <row r="147" spans="1:5" ht="15" customHeight="1" x14ac:dyDescent="0.2">
      <c r="A147" s="109"/>
      <c r="B147" s="110"/>
      <c r="C147" s="79">
        <v>6402</v>
      </c>
      <c r="D147" s="111" t="s">
        <v>88</v>
      </c>
      <c r="E147" s="81">
        <f>800000+788600</f>
        <v>1588600</v>
      </c>
    </row>
    <row r="148" spans="1:5" ht="15" customHeight="1" x14ac:dyDescent="0.2">
      <c r="A148" s="109"/>
      <c r="B148" s="110"/>
      <c r="C148" s="90" t="s">
        <v>52</v>
      </c>
      <c r="D148" s="91"/>
      <c r="E148" s="92">
        <f>SUM(E147:E147)</f>
        <v>1588600</v>
      </c>
    </row>
    <row r="149" spans="1:5" ht="15" customHeight="1" x14ac:dyDescent="0.2"/>
    <row r="150" spans="1:5" ht="15" customHeight="1" x14ac:dyDescent="0.25">
      <c r="A150" s="40" t="s">
        <v>17</v>
      </c>
      <c r="B150" s="41"/>
      <c r="C150" s="41"/>
      <c r="D150" s="41"/>
      <c r="E150" s="41"/>
    </row>
    <row r="151" spans="1:5" ht="15" customHeight="1" x14ac:dyDescent="0.2">
      <c r="A151" s="42" t="s">
        <v>45</v>
      </c>
      <c r="B151" s="41"/>
      <c r="C151" s="41"/>
      <c r="D151" s="41"/>
      <c r="E151" s="43" t="s">
        <v>46</v>
      </c>
    </row>
    <row r="152" spans="1:5" ht="15" customHeight="1" x14ac:dyDescent="0.25">
      <c r="A152" s="40"/>
      <c r="B152" s="77"/>
      <c r="C152" s="41"/>
      <c r="D152" s="41"/>
      <c r="E152" s="44"/>
    </row>
    <row r="153" spans="1:5" ht="15" customHeight="1" x14ac:dyDescent="0.2">
      <c r="A153" s="59"/>
      <c r="B153" s="59"/>
      <c r="C153" s="45" t="s">
        <v>48</v>
      </c>
      <c r="D153" s="112" t="s">
        <v>55</v>
      </c>
      <c r="E153" s="47" t="s">
        <v>50</v>
      </c>
    </row>
    <row r="154" spans="1:5" ht="15" customHeight="1" x14ac:dyDescent="0.2">
      <c r="A154" s="113"/>
      <c r="B154" s="114"/>
      <c r="C154" s="115">
        <v>6409</v>
      </c>
      <c r="D154" s="111" t="s">
        <v>89</v>
      </c>
      <c r="E154" s="116">
        <v>1588600</v>
      </c>
    </row>
    <row r="155" spans="1:5" ht="15" customHeight="1" x14ac:dyDescent="0.2">
      <c r="A155" s="117"/>
      <c r="B155" s="118"/>
      <c r="C155" s="53" t="s">
        <v>52</v>
      </c>
      <c r="D155" s="54"/>
      <c r="E155" s="55">
        <f>E154</f>
        <v>1588600</v>
      </c>
    </row>
    <row r="156" spans="1:5" ht="15" customHeight="1" x14ac:dyDescent="0.2"/>
    <row r="157" spans="1:5" ht="15" customHeight="1" x14ac:dyDescent="0.2"/>
    <row r="158" spans="1:5" ht="15" customHeight="1" x14ac:dyDescent="0.25">
      <c r="A158" s="38" t="s">
        <v>90</v>
      </c>
    </row>
    <row r="159" spans="1:5" ht="15" customHeight="1" x14ac:dyDescent="0.2">
      <c r="A159" s="203" t="s">
        <v>42</v>
      </c>
      <c r="B159" s="203"/>
      <c r="C159" s="203"/>
      <c r="D159" s="203"/>
      <c r="E159" s="203"/>
    </row>
    <row r="160" spans="1:5" ht="15" customHeight="1" x14ac:dyDescent="0.2">
      <c r="A160" s="202" t="s">
        <v>91</v>
      </c>
      <c r="B160" s="202"/>
      <c r="C160" s="202"/>
      <c r="D160" s="202"/>
      <c r="E160" s="202"/>
    </row>
    <row r="161" spans="1:5" ht="15" customHeight="1" x14ac:dyDescent="0.2">
      <c r="A161" s="202"/>
      <c r="B161" s="202"/>
      <c r="C161" s="202"/>
      <c r="D161" s="202"/>
      <c r="E161" s="202"/>
    </row>
    <row r="162" spans="1:5" ht="15" customHeight="1" x14ac:dyDescent="0.2">
      <c r="A162" s="202"/>
      <c r="B162" s="202"/>
      <c r="C162" s="202"/>
      <c r="D162" s="202"/>
      <c r="E162" s="202"/>
    </row>
    <row r="163" spans="1:5" ht="15" customHeight="1" x14ac:dyDescent="0.2">
      <c r="A163" s="202"/>
      <c r="B163" s="202"/>
      <c r="C163" s="202"/>
      <c r="D163" s="202"/>
      <c r="E163" s="202"/>
    </row>
    <row r="164" spans="1:5" ht="15" customHeight="1" x14ac:dyDescent="0.2">
      <c r="A164" s="202"/>
      <c r="B164" s="202"/>
      <c r="C164" s="202"/>
      <c r="D164" s="202"/>
      <c r="E164" s="202"/>
    </row>
    <row r="165" spans="1:5" ht="15" customHeight="1" x14ac:dyDescent="0.2">
      <c r="A165" s="202"/>
      <c r="B165" s="202"/>
      <c r="C165" s="202"/>
      <c r="D165" s="202"/>
      <c r="E165" s="202"/>
    </row>
    <row r="166" spans="1:5" ht="15" customHeight="1" x14ac:dyDescent="0.2">
      <c r="A166" s="202"/>
      <c r="B166" s="202"/>
      <c r="C166" s="202"/>
      <c r="D166" s="202"/>
      <c r="E166" s="202"/>
    </row>
    <row r="167" spans="1:5" ht="15" customHeight="1" x14ac:dyDescent="0.2">
      <c r="A167" s="202"/>
      <c r="B167" s="202"/>
      <c r="C167" s="202"/>
      <c r="D167" s="202"/>
      <c r="E167" s="202"/>
    </row>
    <row r="168" spans="1:5" ht="15" customHeight="1" x14ac:dyDescent="0.2">
      <c r="A168" s="202"/>
      <c r="B168" s="202"/>
      <c r="C168" s="202"/>
      <c r="D168" s="202"/>
      <c r="E168" s="202"/>
    </row>
    <row r="169" spans="1:5" ht="15" customHeight="1" x14ac:dyDescent="0.2">
      <c r="A169" s="39"/>
      <c r="B169" s="39"/>
      <c r="C169" s="39"/>
      <c r="D169" s="39"/>
      <c r="E169" s="39"/>
    </row>
    <row r="170" spans="1:5" ht="15" customHeight="1" x14ac:dyDescent="0.25">
      <c r="A170" s="40" t="s">
        <v>1</v>
      </c>
      <c r="B170" s="41"/>
      <c r="C170" s="41"/>
      <c r="D170" s="41"/>
      <c r="E170" s="41"/>
    </row>
    <row r="171" spans="1:5" ht="15" customHeight="1" x14ac:dyDescent="0.2">
      <c r="A171" s="42" t="s">
        <v>20</v>
      </c>
      <c r="B171" s="41"/>
      <c r="C171" s="41"/>
      <c r="D171" s="41"/>
      <c r="E171" s="43" t="s">
        <v>92</v>
      </c>
    </row>
    <row r="172" spans="1:5" ht="15" customHeight="1" x14ac:dyDescent="0.25">
      <c r="A172" s="40"/>
      <c r="B172" s="57"/>
      <c r="C172" s="77"/>
      <c r="D172" s="77"/>
      <c r="E172" s="44"/>
    </row>
    <row r="173" spans="1:5" ht="15" customHeight="1" x14ac:dyDescent="0.2">
      <c r="A173" s="119"/>
      <c r="B173" s="59"/>
      <c r="C173" s="45" t="s">
        <v>48</v>
      </c>
      <c r="D173" s="46" t="s">
        <v>49</v>
      </c>
      <c r="E173" s="72" t="s">
        <v>50</v>
      </c>
    </row>
    <row r="174" spans="1:5" ht="15" customHeight="1" x14ac:dyDescent="0.2">
      <c r="A174" s="113"/>
      <c r="B174" s="114"/>
      <c r="C174" s="120"/>
      <c r="D174" s="121" t="s">
        <v>93</v>
      </c>
      <c r="E174" s="122">
        <v>1110081.57</v>
      </c>
    </row>
    <row r="175" spans="1:5" ht="15" customHeight="1" x14ac:dyDescent="0.2">
      <c r="A175" s="113"/>
      <c r="B175" s="118"/>
      <c r="C175" s="53" t="s">
        <v>52</v>
      </c>
      <c r="D175" s="54"/>
      <c r="E175" s="55">
        <f>SUM(E174:E174)</f>
        <v>1110081.57</v>
      </c>
    </row>
    <row r="176" spans="1:5" ht="15" customHeight="1" x14ac:dyDescent="0.2">
      <c r="A176" s="113"/>
    </row>
    <row r="177" spans="1:5" ht="15" customHeight="1" x14ac:dyDescent="0.25">
      <c r="A177" s="40" t="s">
        <v>17</v>
      </c>
      <c r="B177" s="41"/>
      <c r="C177" s="41"/>
      <c r="D177" s="41"/>
      <c r="E177" s="41"/>
    </row>
    <row r="178" spans="1:5" ht="15" customHeight="1" x14ac:dyDescent="0.2">
      <c r="A178" s="42" t="s">
        <v>20</v>
      </c>
      <c r="B178" s="41"/>
      <c r="C178" s="41"/>
      <c r="D178" s="41"/>
      <c r="E178" s="43" t="s">
        <v>92</v>
      </c>
    </row>
    <row r="179" spans="1:5" ht="15" customHeight="1" x14ac:dyDescent="0.25">
      <c r="A179" s="40"/>
      <c r="B179" s="77"/>
      <c r="C179" s="41"/>
      <c r="D179" s="41"/>
      <c r="E179" s="44"/>
    </row>
    <row r="180" spans="1:5" ht="15" customHeight="1" x14ac:dyDescent="0.2">
      <c r="A180" s="110"/>
      <c r="B180" s="59"/>
      <c r="C180" s="45" t="s">
        <v>48</v>
      </c>
      <c r="D180" s="112" t="s">
        <v>55</v>
      </c>
      <c r="E180" s="72" t="s">
        <v>50</v>
      </c>
    </row>
    <row r="181" spans="1:5" ht="15" customHeight="1" x14ac:dyDescent="0.2">
      <c r="A181" s="110"/>
      <c r="B181" s="114"/>
      <c r="C181" s="79">
        <v>6113</v>
      </c>
      <c r="D181" s="65" t="s">
        <v>56</v>
      </c>
      <c r="E181" s="123">
        <f>30+1811+20000</f>
        <v>21841</v>
      </c>
    </row>
    <row r="182" spans="1:5" ht="15" customHeight="1" x14ac:dyDescent="0.2">
      <c r="A182" s="110"/>
      <c r="B182" s="114"/>
      <c r="C182" s="79">
        <v>6172</v>
      </c>
      <c r="D182" s="65" t="s">
        <v>56</v>
      </c>
      <c r="E182" s="123">
        <f>101849.3+676391.27+160000+100000</f>
        <v>1038240.5700000001</v>
      </c>
    </row>
    <row r="183" spans="1:5" ht="15" customHeight="1" x14ac:dyDescent="0.2">
      <c r="A183" s="110"/>
      <c r="B183" s="114"/>
      <c r="C183" s="79">
        <v>6172</v>
      </c>
      <c r="D183" s="65" t="s">
        <v>94</v>
      </c>
      <c r="E183" s="123">
        <v>50000</v>
      </c>
    </row>
    <row r="184" spans="1:5" ht="15" customHeight="1" x14ac:dyDescent="0.2">
      <c r="A184" s="41"/>
      <c r="B184" s="118"/>
      <c r="C184" s="53" t="s">
        <v>52</v>
      </c>
      <c r="D184" s="54"/>
      <c r="E184" s="55">
        <f>SUM(E181:E183)</f>
        <v>1110081.57</v>
      </c>
    </row>
    <row r="185" spans="1:5" ht="15" customHeight="1" x14ac:dyDescent="0.2"/>
    <row r="186" spans="1:5" ht="15" customHeight="1" x14ac:dyDescent="0.2"/>
    <row r="187" spans="1:5" ht="15" customHeight="1" x14ac:dyDescent="0.25">
      <c r="A187" s="38" t="s">
        <v>95</v>
      </c>
    </row>
    <row r="188" spans="1:5" ht="15" customHeight="1" x14ac:dyDescent="0.2">
      <c r="A188" s="205" t="s">
        <v>42</v>
      </c>
      <c r="B188" s="205"/>
      <c r="C188" s="205"/>
      <c r="D188" s="205"/>
      <c r="E188" s="205"/>
    </row>
    <row r="189" spans="1:5" ht="15" customHeight="1" x14ac:dyDescent="0.2">
      <c r="A189" s="202" t="s">
        <v>96</v>
      </c>
      <c r="B189" s="202"/>
      <c r="C189" s="202"/>
      <c r="D189" s="202"/>
      <c r="E189" s="202"/>
    </row>
    <row r="190" spans="1:5" ht="15" customHeight="1" x14ac:dyDescent="0.2">
      <c r="A190" s="202"/>
      <c r="B190" s="202"/>
      <c r="C190" s="202"/>
      <c r="D190" s="202"/>
      <c r="E190" s="202"/>
    </row>
    <row r="191" spans="1:5" ht="15" customHeight="1" x14ac:dyDescent="0.2">
      <c r="A191" s="202"/>
      <c r="B191" s="202"/>
      <c r="C191" s="202"/>
      <c r="D191" s="202"/>
      <c r="E191" s="202"/>
    </row>
    <row r="192" spans="1:5" ht="15" customHeight="1" x14ac:dyDescent="0.2">
      <c r="A192" s="202"/>
      <c r="B192" s="202"/>
      <c r="C192" s="202"/>
      <c r="D192" s="202"/>
      <c r="E192" s="202"/>
    </row>
    <row r="193" spans="1:5" ht="15" customHeight="1" x14ac:dyDescent="0.2">
      <c r="A193" s="202"/>
      <c r="B193" s="202"/>
      <c r="C193" s="202"/>
      <c r="D193" s="202"/>
      <c r="E193" s="202"/>
    </row>
    <row r="194" spans="1:5" ht="15" customHeight="1" x14ac:dyDescent="0.2">
      <c r="A194" s="202"/>
      <c r="B194" s="202"/>
      <c r="C194" s="202"/>
      <c r="D194" s="202"/>
      <c r="E194" s="202"/>
    </row>
    <row r="195" spans="1:5" ht="15" customHeight="1" x14ac:dyDescent="0.2">
      <c r="A195" s="202"/>
      <c r="B195" s="202"/>
      <c r="C195" s="202"/>
      <c r="D195" s="202"/>
      <c r="E195" s="202"/>
    </row>
    <row r="196" spans="1:5" ht="15" customHeight="1" x14ac:dyDescent="0.2">
      <c r="A196" s="202"/>
      <c r="B196" s="202"/>
      <c r="C196" s="202"/>
      <c r="D196" s="202"/>
      <c r="E196" s="202"/>
    </row>
    <row r="197" spans="1:5" ht="15" customHeight="1" x14ac:dyDescent="0.2">
      <c r="A197" s="202"/>
      <c r="B197" s="202"/>
      <c r="C197" s="202"/>
      <c r="D197" s="202"/>
      <c r="E197" s="202"/>
    </row>
    <row r="198" spans="1:5" ht="15" customHeight="1" x14ac:dyDescent="0.2">
      <c r="A198" s="202"/>
      <c r="B198" s="202"/>
      <c r="C198" s="202"/>
      <c r="D198" s="202"/>
      <c r="E198" s="202"/>
    </row>
    <row r="199" spans="1:5" ht="15" customHeight="1" x14ac:dyDescent="0.2">
      <c r="A199" s="202"/>
      <c r="B199" s="202"/>
      <c r="C199" s="202"/>
      <c r="D199" s="202"/>
      <c r="E199" s="202"/>
    </row>
    <row r="200" spans="1:5" ht="15" customHeight="1" x14ac:dyDescent="0.2">
      <c r="A200" s="84"/>
      <c r="B200" s="84"/>
      <c r="C200" s="84"/>
      <c r="D200" s="84"/>
      <c r="E200" s="84"/>
    </row>
    <row r="201" spans="1:5" ht="15" customHeight="1" x14ac:dyDescent="0.25">
      <c r="A201" s="85" t="s">
        <v>1</v>
      </c>
      <c r="B201" s="70"/>
      <c r="C201" s="70"/>
      <c r="D201" s="70"/>
      <c r="E201" s="70"/>
    </row>
    <row r="202" spans="1:5" ht="15" customHeight="1" x14ac:dyDescent="0.2">
      <c r="A202" s="69" t="s">
        <v>97</v>
      </c>
      <c r="B202" s="70"/>
      <c r="C202" s="70"/>
      <c r="D202" s="70"/>
      <c r="E202" s="71" t="s">
        <v>98</v>
      </c>
    </row>
    <row r="203" spans="1:5" ht="15" customHeight="1" x14ac:dyDescent="0.25">
      <c r="A203" s="85"/>
      <c r="B203" s="124"/>
      <c r="C203" s="86"/>
      <c r="D203" s="86"/>
      <c r="E203" s="87"/>
    </row>
    <row r="204" spans="1:5" ht="15" customHeight="1" x14ac:dyDescent="0.2">
      <c r="A204" s="110"/>
      <c r="B204" s="60"/>
      <c r="C204" s="72" t="s">
        <v>48</v>
      </c>
      <c r="D204" s="88" t="s">
        <v>49</v>
      </c>
      <c r="E204" s="72" t="s">
        <v>50</v>
      </c>
    </row>
    <row r="205" spans="1:5" ht="15" customHeight="1" x14ac:dyDescent="0.2">
      <c r="A205" s="109"/>
      <c r="B205" s="114"/>
      <c r="C205" s="79"/>
      <c r="D205" s="125" t="s">
        <v>93</v>
      </c>
      <c r="E205" s="123">
        <v>12740697.060000001</v>
      </c>
    </row>
    <row r="206" spans="1:5" ht="15" customHeight="1" x14ac:dyDescent="0.2">
      <c r="A206" s="109"/>
      <c r="B206" s="126"/>
      <c r="C206" s="90" t="s">
        <v>52</v>
      </c>
      <c r="D206" s="91"/>
      <c r="E206" s="92">
        <f>SUM(E205:E205)</f>
        <v>12740697.060000001</v>
      </c>
    </row>
    <row r="207" spans="1:5" ht="15" customHeight="1" x14ac:dyDescent="0.2">
      <c r="A207" s="109"/>
      <c r="B207" s="94"/>
      <c r="C207" s="94"/>
      <c r="D207" s="94"/>
      <c r="E207" s="94"/>
    </row>
    <row r="208" spans="1:5" ht="15" customHeight="1" x14ac:dyDescent="0.2">
      <c r="A208" s="109"/>
      <c r="B208" s="94"/>
      <c r="C208" s="94"/>
      <c r="D208" s="94"/>
      <c r="E208" s="94"/>
    </row>
    <row r="209" spans="1:5" ht="15" customHeight="1" x14ac:dyDescent="0.2">
      <c r="A209" s="109"/>
      <c r="B209" s="94"/>
      <c r="C209" s="94"/>
      <c r="D209" s="94"/>
      <c r="E209" s="94"/>
    </row>
    <row r="210" spans="1:5" ht="15" customHeight="1" x14ac:dyDescent="0.25">
      <c r="A210" s="85" t="s">
        <v>17</v>
      </c>
      <c r="B210" s="70"/>
      <c r="C210" s="70"/>
      <c r="D210" s="70"/>
      <c r="E210" s="70"/>
    </row>
    <row r="211" spans="1:5" ht="15" customHeight="1" x14ac:dyDescent="0.2">
      <c r="A211" s="69" t="s">
        <v>97</v>
      </c>
      <c r="B211" s="70"/>
      <c r="C211" s="70"/>
      <c r="D211" s="70"/>
      <c r="E211" s="71" t="s">
        <v>98</v>
      </c>
    </row>
    <row r="212" spans="1:5" ht="15" customHeight="1" x14ac:dyDescent="0.25">
      <c r="A212" s="85"/>
      <c r="B212" s="86"/>
      <c r="C212" s="70"/>
      <c r="D212" s="70"/>
      <c r="E212" s="87"/>
    </row>
    <row r="213" spans="1:5" ht="15" customHeight="1" x14ac:dyDescent="0.2">
      <c r="A213" s="60"/>
      <c r="B213" s="60"/>
      <c r="C213" s="72" t="s">
        <v>48</v>
      </c>
      <c r="D213" s="127" t="s">
        <v>55</v>
      </c>
      <c r="E213" s="72" t="s">
        <v>50</v>
      </c>
    </row>
    <row r="214" spans="1:5" ht="15" customHeight="1" x14ac:dyDescent="0.2">
      <c r="A214" s="109"/>
      <c r="B214" s="126"/>
      <c r="C214" s="79">
        <v>2399</v>
      </c>
      <c r="D214" s="65" t="s">
        <v>99</v>
      </c>
      <c r="E214" s="123">
        <v>10540697.060000001</v>
      </c>
    </row>
    <row r="215" spans="1:5" ht="15" customHeight="1" x14ac:dyDescent="0.2">
      <c r="A215" s="109"/>
      <c r="B215" s="126"/>
      <c r="C215" s="79">
        <v>2310</v>
      </c>
      <c r="D215" s="65" t="s">
        <v>100</v>
      </c>
      <c r="E215" s="123">
        <v>2200000</v>
      </c>
    </row>
    <row r="216" spans="1:5" ht="15" customHeight="1" x14ac:dyDescent="0.2">
      <c r="A216" s="70"/>
      <c r="B216" s="126"/>
      <c r="C216" s="90" t="s">
        <v>52</v>
      </c>
      <c r="D216" s="91"/>
      <c r="E216" s="92">
        <f>SUM(E214:E215)</f>
        <v>12740697.060000001</v>
      </c>
    </row>
    <row r="217" spans="1:5" ht="15" customHeight="1" x14ac:dyDescent="0.2"/>
    <row r="218" spans="1:5" ht="15" customHeight="1" x14ac:dyDescent="0.2"/>
    <row r="219" spans="1:5" ht="15" customHeight="1" x14ac:dyDescent="0.25">
      <c r="A219" s="38" t="s">
        <v>101</v>
      </c>
    </row>
    <row r="220" spans="1:5" ht="15" customHeight="1" x14ac:dyDescent="0.2">
      <c r="A220" s="203" t="s">
        <v>42</v>
      </c>
      <c r="B220" s="203"/>
      <c r="C220" s="203"/>
      <c r="D220" s="203"/>
      <c r="E220" s="203"/>
    </row>
    <row r="221" spans="1:5" ht="15" customHeight="1" x14ac:dyDescent="0.2">
      <c r="A221" s="203" t="s">
        <v>71</v>
      </c>
      <c r="B221" s="203"/>
      <c r="C221" s="203"/>
      <c r="D221" s="203"/>
      <c r="E221" s="203"/>
    </row>
    <row r="222" spans="1:5" ht="15" customHeight="1" x14ac:dyDescent="0.2">
      <c r="A222" s="202" t="s">
        <v>102</v>
      </c>
      <c r="B222" s="202"/>
      <c r="C222" s="202"/>
      <c r="D222" s="202"/>
      <c r="E222" s="202"/>
    </row>
    <row r="223" spans="1:5" ht="15" customHeight="1" x14ac:dyDescent="0.2">
      <c r="A223" s="202"/>
      <c r="B223" s="202"/>
      <c r="C223" s="202"/>
      <c r="D223" s="202"/>
      <c r="E223" s="202"/>
    </row>
    <row r="224" spans="1:5" ht="15" customHeight="1" x14ac:dyDescent="0.2">
      <c r="A224" s="202"/>
      <c r="B224" s="202"/>
      <c r="C224" s="202"/>
      <c r="D224" s="202"/>
      <c r="E224" s="202"/>
    </row>
    <row r="225" spans="1:5" ht="15" customHeight="1" x14ac:dyDescent="0.2">
      <c r="A225" s="202"/>
      <c r="B225" s="202"/>
      <c r="C225" s="202"/>
      <c r="D225" s="202"/>
      <c r="E225" s="202"/>
    </row>
    <row r="226" spans="1:5" ht="15" customHeight="1" x14ac:dyDescent="0.2">
      <c r="A226" s="202"/>
      <c r="B226" s="202"/>
      <c r="C226" s="202"/>
      <c r="D226" s="202"/>
      <c r="E226" s="202"/>
    </row>
    <row r="227" spans="1:5" ht="15" customHeight="1" x14ac:dyDescent="0.2">
      <c r="A227" s="84"/>
      <c r="B227" s="84"/>
      <c r="C227" s="84"/>
      <c r="D227" s="84"/>
      <c r="E227" s="84"/>
    </row>
    <row r="228" spans="1:5" ht="15" customHeight="1" x14ac:dyDescent="0.25">
      <c r="A228" s="85" t="s">
        <v>1</v>
      </c>
      <c r="B228" s="70"/>
      <c r="C228" s="70"/>
      <c r="D228" s="70"/>
      <c r="E228" s="70"/>
    </row>
    <row r="229" spans="1:5" ht="15" customHeight="1" x14ac:dyDescent="0.2">
      <c r="A229" s="69" t="s">
        <v>60</v>
      </c>
      <c r="B229" s="70"/>
      <c r="C229" s="70"/>
      <c r="D229" s="70"/>
      <c r="E229" s="71" t="s">
        <v>61</v>
      </c>
    </row>
    <row r="230" spans="1:5" ht="15" customHeight="1" x14ac:dyDescent="0.25">
      <c r="A230" s="86"/>
      <c r="B230" s="85"/>
      <c r="C230" s="70"/>
      <c r="D230" s="70"/>
      <c r="E230" s="87"/>
    </row>
    <row r="231" spans="1:5" ht="15" customHeight="1" x14ac:dyDescent="0.2">
      <c r="B231" s="72" t="s">
        <v>47</v>
      </c>
      <c r="C231" s="72" t="s">
        <v>48</v>
      </c>
      <c r="D231" s="88" t="s">
        <v>49</v>
      </c>
      <c r="E231" s="45" t="s">
        <v>50</v>
      </c>
    </row>
    <row r="232" spans="1:5" ht="15" customHeight="1" x14ac:dyDescent="0.2">
      <c r="B232" s="73">
        <v>33155</v>
      </c>
      <c r="C232" s="89"/>
      <c r="D232" s="75" t="s">
        <v>62</v>
      </c>
      <c r="E232" s="81">
        <v>70800000</v>
      </c>
    </row>
    <row r="233" spans="1:5" ht="15" customHeight="1" x14ac:dyDescent="0.2">
      <c r="B233" s="76"/>
      <c r="C233" s="90" t="s">
        <v>52</v>
      </c>
      <c r="D233" s="91"/>
      <c r="E233" s="92">
        <f>SUM(E232:E232)</f>
        <v>70800000</v>
      </c>
    </row>
    <row r="234" spans="1:5" ht="15" customHeight="1" x14ac:dyDescent="0.25">
      <c r="A234" s="93"/>
      <c r="B234" s="94"/>
      <c r="C234" s="94"/>
      <c r="D234" s="94"/>
      <c r="E234" s="94"/>
    </row>
    <row r="235" spans="1:5" ht="15" customHeight="1" x14ac:dyDescent="0.25">
      <c r="A235" s="40" t="s">
        <v>17</v>
      </c>
      <c r="B235" s="41"/>
      <c r="C235" s="41"/>
      <c r="D235" s="41"/>
      <c r="E235" s="77"/>
    </row>
    <row r="236" spans="1:5" ht="15" customHeight="1" x14ac:dyDescent="0.2">
      <c r="A236" s="69" t="s">
        <v>60</v>
      </c>
      <c r="B236" s="41"/>
      <c r="C236" s="41"/>
      <c r="D236" s="41"/>
      <c r="E236" s="71" t="s">
        <v>61</v>
      </c>
    </row>
    <row r="237" spans="1:5" ht="15" customHeight="1" x14ac:dyDescent="0.2"/>
    <row r="238" spans="1:5" ht="15" customHeight="1" x14ac:dyDescent="0.2">
      <c r="A238" s="95" t="s">
        <v>73</v>
      </c>
      <c r="E238" s="96">
        <v>70800000</v>
      </c>
    </row>
    <row r="239" spans="1:5" ht="15" customHeight="1" x14ac:dyDescent="0.2"/>
    <row r="240" spans="1:5" ht="15" customHeight="1" x14ac:dyDescent="0.2"/>
    <row r="241" spans="1:5" ht="15" customHeight="1" x14ac:dyDescent="0.25">
      <c r="A241" s="38" t="s">
        <v>103</v>
      </c>
    </row>
    <row r="242" spans="1:5" ht="15" customHeight="1" x14ac:dyDescent="0.2">
      <c r="A242" s="203" t="s">
        <v>42</v>
      </c>
      <c r="B242" s="203"/>
      <c r="C242" s="203"/>
      <c r="D242" s="203"/>
      <c r="E242" s="203"/>
    </row>
    <row r="243" spans="1:5" ht="15" customHeight="1" x14ac:dyDescent="0.2">
      <c r="A243" s="202" t="s">
        <v>104</v>
      </c>
      <c r="B243" s="202"/>
      <c r="C243" s="202"/>
      <c r="D243" s="202"/>
      <c r="E243" s="202"/>
    </row>
    <row r="244" spans="1:5" ht="15" customHeight="1" x14ac:dyDescent="0.2">
      <c r="A244" s="202"/>
      <c r="B244" s="202"/>
      <c r="C244" s="202"/>
      <c r="D244" s="202"/>
      <c r="E244" s="202"/>
    </row>
    <row r="245" spans="1:5" ht="15" customHeight="1" x14ac:dyDescent="0.2">
      <c r="A245" s="202"/>
      <c r="B245" s="202"/>
      <c r="C245" s="202"/>
      <c r="D245" s="202"/>
      <c r="E245" s="202"/>
    </row>
    <row r="246" spans="1:5" ht="15" customHeight="1" x14ac:dyDescent="0.2">
      <c r="A246" s="202"/>
      <c r="B246" s="202"/>
      <c r="C246" s="202"/>
      <c r="D246" s="202"/>
      <c r="E246" s="202"/>
    </row>
    <row r="247" spans="1:5" ht="15" customHeight="1" x14ac:dyDescent="0.2">
      <c r="A247" s="202"/>
      <c r="B247" s="202"/>
      <c r="C247" s="202"/>
      <c r="D247" s="202"/>
      <c r="E247" s="202"/>
    </row>
    <row r="248" spans="1:5" ht="15" customHeight="1" x14ac:dyDescent="0.2">
      <c r="A248" s="202"/>
      <c r="B248" s="202"/>
      <c r="C248" s="202"/>
      <c r="D248" s="202"/>
      <c r="E248" s="202"/>
    </row>
    <row r="249" spans="1:5" ht="15" customHeight="1" x14ac:dyDescent="0.2">
      <c r="A249" s="202"/>
      <c r="B249" s="202"/>
      <c r="C249" s="202"/>
      <c r="D249" s="202"/>
      <c r="E249" s="202"/>
    </row>
    <row r="250" spans="1:5" ht="15" customHeight="1" x14ac:dyDescent="0.2"/>
    <row r="251" spans="1:5" ht="15" customHeight="1" x14ac:dyDescent="0.25">
      <c r="A251" s="40" t="s">
        <v>1</v>
      </c>
      <c r="B251" s="41"/>
      <c r="C251" s="41"/>
      <c r="D251" s="41"/>
      <c r="E251" s="41"/>
    </row>
    <row r="252" spans="1:5" ht="15" customHeight="1" x14ac:dyDescent="0.2">
      <c r="A252" s="42" t="s">
        <v>45</v>
      </c>
      <c r="B252" s="41"/>
      <c r="C252" s="41"/>
      <c r="D252" s="41"/>
      <c r="E252" s="43" t="s">
        <v>46</v>
      </c>
    </row>
    <row r="253" spans="1:5" ht="15" customHeight="1" x14ac:dyDescent="0.25">
      <c r="A253" s="77"/>
      <c r="B253" s="40"/>
      <c r="C253" s="41"/>
      <c r="D253" s="41"/>
      <c r="E253" s="44"/>
    </row>
    <row r="254" spans="1:5" ht="15" customHeight="1" x14ac:dyDescent="0.2">
      <c r="B254" s="72" t="s">
        <v>47</v>
      </c>
      <c r="C254" s="45" t="s">
        <v>48</v>
      </c>
      <c r="D254" s="46" t="s">
        <v>49</v>
      </c>
      <c r="E254" s="47" t="s">
        <v>50</v>
      </c>
    </row>
    <row r="255" spans="1:5" ht="15" customHeight="1" x14ac:dyDescent="0.2">
      <c r="B255" s="128">
        <v>305</v>
      </c>
      <c r="C255" s="129">
        <v>6172</v>
      </c>
      <c r="D255" s="65" t="s">
        <v>105</v>
      </c>
      <c r="E255" s="130">
        <v>52115</v>
      </c>
    </row>
    <row r="256" spans="1:5" ht="15" customHeight="1" x14ac:dyDescent="0.2">
      <c r="B256" s="128"/>
      <c r="C256" s="53" t="s">
        <v>52</v>
      </c>
      <c r="D256" s="54"/>
      <c r="E256" s="55">
        <f>SUM(E255:E255)</f>
        <v>52115</v>
      </c>
    </row>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40" t="s">
        <v>17</v>
      </c>
      <c r="B262" s="41"/>
      <c r="C262" s="41"/>
      <c r="D262" s="41"/>
      <c r="E262" s="41"/>
    </row>
    <row r="263" spans="1:5" ht="15" customHeight="1" x14ac:dyDescent="0.2">
      <c r="A263" s="42" t="s">
        <v>66</v>
      </c>
      <c r="B263" s="56"/>
      <c r="C263" s="56"/>
      <c r="D263" s="56"/>
      <c r="E263" s="77" t="s">
        <v>67</v>
      </c>
    </row>
    <row r="264" spans="1:5" ht="15" customHeight="1" x14ac:dyDescent="0.25">
      <c r="A264" s="40"/>
      <c r="B264" s="77"/>
      <c r="C264" s="41"/>
      <c r="D264" s="41"/>
      <c r="E264" s="44"/>
    </row>
    <row r="265" spans="1:5" ht="15" customHeight="1" x14ac:dyDescent="0.2">
      <c r="A265" s="59"/>
      <c r="B265" s="72" t="s">
        <v>47</v>
      </c>
      <c r="C265" s="45" t="s">
        <v>48</v>
      </c>
      <c r="D265" s="78" t="s">
        <v>49</v>
      </c>
      <c r="E265" s="47" t="s">
        <v>50</v>
      </c>
    </row>
    <row r="266" spans="1:5" ht="15" customHeight="1" x14ac:dyDescent="0.2">
      <c r="A266" s="113"/>
      <c r="B266" s="128">
        <v>305</v>
      </c>
      <c r="C266" s="79"/>
      <c r="D266" s="80" t="s">
        <v>68</v>
      </c>
      <c r="E266" s="130">
        <v>52115</v>
      </c>
    </row>
    <row r="267" spans="1:5" ht="15" customHeight="1" x14ac:dyDescent="0.2">
      <c r="A267" s="117"/>
      <c r="B267" s="82"/>
      <c r="C267" s="53" t="s">
        <v>52</v>
      </c>
      <c r="D267" s="67"/>
      <c r="E267" s="68">
        <f>SUM(E266:E266)</f>
        <v>52115</v>
      </c>
    </row>
    <row r="268" spans="1:5" ht="15" customHeight="1" x14ac:dyDescent="0.2"/>
    <row r="269" spans="1:5" ht="15" customHeight="1" x14ac:dyDescent="0.2"/>
    <row r="270" spans="1:5" ht="15" customHeight="1" x14ac:dyDescent="0.25">
      <c r="A270" s="38" t="s">
        <v>106</v>
      </c>
    </row>
    <row r="271" spans="1:5" ht="15" customHeight="1" x14ac:dyDescent="0.2">
      <c r="A271" s="201" t="s">
        <v>107</v>
      </c>
      <c r="B271" s="201"/>
      <c r="C271" s="201"/>
      <c r="D271" s="201"/>
      <c r="E271" s="201"/>
    </row>
    <row r="272" spans="1:5" ht="15" customHeight="1" x14ac:dyDescent="0.2">
      <c r="A272" s="201"/>
      <c r="B272" s="201"/>
      <c r="C272" s="201"/>
      <c r="D272" s="201"/>
      <c r="E272" s="201"/>
    </row>
    <row r="273" spans="1:5" ht="15" customHeight="1" x14ac:dyDescent="0.2">
      <c r="A273" s="202" t="s">
        <v>108</v>
      </c>
      <c r="B273" s="202"/>
      <c r="C273" s="202"/>
      <c r="D273" s="202"/>
      <c r="E273" s="202"/>
    </row>
    <row r="274" spans="1:5" ht="15" customHeight="1" x14ac:dyDescent="0.2">
      <c r="A274" s="202"/>
      <c r="B274" s="202"/>
      <c r="C274" s="202"/>
      <c r="D274" s="202"/>
      <c r="E274" s="202"/>
    </row>
    <row r="275" spans="1:5" ht="15" customHeight="1" x14ac:dyDescent="0.2">
      <c r="A275" s="202"/>
      <c r="B275" s="202"/>
      <c r="C275" s="202"/>
      <c r="D275" s="202"/>
      <c r="E275" s="202"/>
    </row>
    <row r="276" spans="1:5" ht="15" customHeight="1" x14ac:dyDescent="0.2">
      <c r="A276" s="202"/>
      <c r="B276" s="202"/>
      <c r="C276" s="202"/>
      <c r="D276" s="202"/>
      <c r="E276" s="202"/>
    </row>
    <row r="277" spans="1:5" ht="15" customHeight="1" x14ac:dyDescent="0.2">
      <c r="A277" s="202"/>
      <c r="B277" s="202"/>
      <c r="C277" s="202"/>
      <c r="D277" s="202"/>
      <c r="E277" s="202"/>
    </row>
    <row r="278" spans="1:5" ht="15" customHeight="1" x14ac:dyDescent="0.2">
      <c r="A278" s="202"/>
      <c r="B278" s="202"/>
      <c r="C278" s="202"/>
      <c r="D278" s="202"/>
      <c r="E278" s="202"/>
    </row>
    <row r="279" spans="1:5" ht="15" customHeight="1" x14ac:dyDescent="0.2">
      <c r="A279" s="202"/>
      <c r="B279" s="202"/>
      <c r="C279" s="202"/>
      <c r="D279" s="202"/>
      <c r="E279" s="202"/>
    </row>
    <row r="280" spans="1:5" ht="15" customHeight="1" x14ac:dyDescent="0.2">
      <c r="A280" s="202"/>
      <c r="B280" s="202"/>
      <c r="C280" s="202"/>
      <c r="D280" s="202"/>
      <c r="E280" s="202"/>
    </row>
    <row r="281" spans="1:5" ht="15" customHeight="1" x14ac:dyDescent="0.2">
      <c r="A281" s="202"/>
      <c r="B281" s="202"/>
      <c r="C281" s="202"/>
      <c r="D281" s="202"/>
      <c r="E281" s="202"/>
    </row>
    <row r="282" spans="1:5" ht="15" customHeight="1" x14ac:dyDescent="0.2"/>
    <row r="283" spans="1:5" ht="15" customHeight="1" x14ac:dyDescent="0.25">
      <c r="A283" s="85" t="s">
        <v>17</v>
      </c>
      <c r="B283" s="70"/>
      <c r="C283" s="70"/>
      <c r="D283" s="70"/>
      <c r="E283" s="70"/>
    </row>
    <row r="284" spans="1:5" ht="15" customHeight="1" x14ac:dyDescent="0.2">
      <c r="A284" s="69" t="s">
        <v>45</v>
      </c>
      <c r="B284" s="70"/>
      <c r="C284" s="70"/>
      <c r="D284" s="70"/>
      <c r="E284" s="71" t="s">
        <v>46</v>
      </c>
    </row>
    <row r="285" spans="1:5" ht="15" customHeight="1" x14ac:dyDescent="0.25">
      <c r="A285" s="85"/>
      <c r="B285" s="97"/>
      <c r="C285" s="70"/>
      <c r="D285" s="70"/>
      <c r="E285" s="87"/>
    </row>
    <row r="286" spans="1:5" ht="15" customHeight="1" x14ac:dyDescent="0.2">
      <c r="B286" s="72" t="s">
        <v>47</v>
      </c>
      <c r="C286" s="72" t="s">
        <v>48</v>
      </c>
      <c r="D286" s="131" t="s">
        <v>55</v>
      </c>
      <c r="E286" s="47" t="s">
        <v>50</v>
      </c>
    </row>
    <row r="287" spans="1:5" ht="15" customHeight="1" x14ac:dyDescent="0.2">
      <c r="B287" s="132">
        <v>13307</v>
      </c>
      <c r="C287" s="133">
        <v>4324</v>
      </c>
      <c r="D287" s="134" t="s">
        <v>99</v>
      </c>
      <c r="E287" s="135">
        <f>-137560-40280</f>
        <v>-177840</v>
      </c>
    </row>
    <row r="288" spans="1:5" ht="15" customHeight="1" x14ac:dyDescent="0.2">
      <c r="B288" s="82"/>
      <c r="C288" s="90" t="s">
        <v>52</v>
      </c>
      <c r="D288" s="91"/>
      <c r="E288" s="92">
        <f>SUM(E287:E287)</f>
        <v>-177840</v>
      </c>
    </row>
    <row r="289" spans="1:5" ht="15" customHeight="1" x14ac:dyDescent="0.2"/>
    <row r="290" spans="1:5" ht="15" customHeight="1" x14ac:dyDescent="0.25">
      <c r="A290" s="40" t="s">
        <v>17</v>
      </c>
      <c r="B290" s="41"/>
      <c r="C290" s="41"/>
      <c r="D290" s="41"/>
      <c r="E290" s="41"/>
    </row>
    <row r="291" spans="1:5" ht="15" customHeight="1" x14ac:dyDescent="0.2">
      <c r="A291" s="42" t="s">
        <v>109</v>
      </c>
      <c r="B291" s="56"/>
      <c r="C291" s="56"/>
      <c r="D291" s="56"/>
      <c r="E291" s="56" t="s">
        <v>110</v>
      </c>
    </row>
    <row r="292" spans="1:5" ht="15" customHeight="1" x14ac:dyDescent="0.2">
      <c r="A292" s="56"/>
      <c r="B292" s="57"/>
      <c r="C292" s="41"/>
      <c r="D292" s="56"/>
      <c r="E292" s="58"/>
    </row>
    <row r="293" spans="1:5" ht="15" customHeight="1" x14ac:dyDescent="0.2">
      <c r="B293" s="72" t="s">
        <v>47</v>
      </c>
      <c r="C293" s="45" t="s">
        <v>48</v>
      </c>
      <c r="D293" s="78" t="s">
        <v>49</v>
      </c>
      <c r="E293" s="47" t="s">
        <v>50</v>
      </c>
    </row>
    <row r="294" spans="1:5" ht="15" customHeight="1" x14ac:dyDescent="0.2">
      <c r="B294" s="132">
        <v>13307</v>
      </c>
      <c r="C294" s="136"/>
      <c r="D294" s="80" t="s">
        <v>111</v>
      </c>
      <c r="E294" s="137">
        <v>40280</v>
      </c>
    </row>
    <row r="295" spans="1:5" ht="15" customHeight="1" x14ac:dyDescent="0.2">
      <c r="B295" s="82"/>
      <c r="C295" s="53" t="s">
        <v>52</v>
      </c>
      <c r="D295" s="67"/>
      <c r="E295" s="68">
        <f>SUM(E294:E294)</f>
        <v>40280</v>
      </c>
    </row>
    <row r="296" spans="1:5" ht="15" customHeight="1" x14ac:dyDescent="0.2">
      <c r="A296" s="56"/>
      <c r="B296" s="56"/>
      <c r="C296" s="56"/>
      <c r="D296" s="56"/>
      <c r="E296" s="56"/>
    </row>
    <row r="297" spans="1:5" ht="15" customHeight="1" x14ac:dyDescent="0.25">
      <c r="A297" s="40" t="s">
        <v>17</v>
      </c>
      <c r="B297" s="41"/>
      <c r="C297" s="41"/>
      <c r="D297" s="41"/>
      <c r="E297" s="41"/>
    </row>
    <row r="298" spans="1:5" ht="15" customHeight="1" x14ac:dyDescent="0.2">
      <c r="A298" s="42" t="s">
        <v>53</v>
      </c>
      <c r="B298" s="56"/>
      <c r="C298" s="56"/>
      <c r="D298" s="56"/>
      <c r="E298" s="56" t="s">
        <v>54</v>
      </c>
    </row>
    <row r="299" spans="1:5" ht="15" customHeight="1" x14ac:dyDescent="0.2">
      <c r="A299" s="56"/>
      <c r="B299" s="57"/>
      <c r="C299" s="41"/>
      <c r="D299" s="56"/>
      <c r="E299" s="58"/>
    </row>
    <row r="300" spans="1:5" ht="15" customHeight="1" x14ac:dyDescent="0.2">
      <c r="A300" s="60"/>
      <c r="B300" s="72" t="s">
        <v>47</v>
      </c>
      <c r="C300" s="45" t="s">
        <v>48</v>
      </c>
      <c r="D300" s="78" t="s">
        <v>49</v>
      </c>
      <c r="E300" s="47" t="s">
        <v>50</v>
      </c>
    </row>
    <row r="301" spans="1:5" ht="15" customHeight="1" x14ac:dyDescent="0.2">
      <c r="A301" s="138"/>
      <c r="B301" s="132">
        <v>13307</v>
      </c>
      <c r="C301" s="136"/>
      <c r="D301" s="80" t="s">
        <v>111</v>
      </c>
      <c r="E301" s="139">
        <v>137560</v>
      </c>
    </row>
    <row r="302" spans="1:5" ht="15" customHeight="1" x14ac:dyDescent="0.2">
      <c r="A302" s="140"/>
      <c r="B302" s="82"/>
      <c r="C302" s="53" t="s">
        <v>52</v>
      </c>
      <c r="D302" s="67"/>
      <c r="E302" s="68">
        <f>SUM(E301)</f>
        <v>137560</v>
      </c>
    </row>
    <row r="303" spans="1:5" ht="15" customHeight="1" x14ac:dyDescent="0.2"/>
    <row r="304" spans="1:5" ht="15" customHeight="1" x14ac:dyDescent="0.2"/>
    <row r="305" spans="1:5" ht="15" customHeight="1" x14ac:dyDescent="0.2"/>
    <row r="306" spans="1:5" ht="15" customHeight="1" x14ac:dyDescent="0.2"/>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8" t="s">
        <v>112</v>
      </c>
    </row>
    <row r="315" spans="1:5" ht="15" customHeight="1" x14ac:dyDescent="0.2">
      <c r="A315" s="201" t="s">
        <v>113</v>
      </c>
      <c r="B315" s="201"/>
      <c r="C315" s="201"/>
      <c r="D315" s="201"/>
      <c r="E315" s="201"/>
    </row>
    <row r="316" spans="1:5" ht="15" customHeight="1" x14ac:dyDescent="0.2">
      <c r="A316" s="201"/>
      <c r="B316" s="201"/>
      <c r="C316" s="201"/>
      <c r="D316" s="201"/>
      <c r="E316" s="201"/>
    </row>
    <row r="317" spans="1:5" ht="15" customHeight="1" x14ac:dyDescent="0.2">
      <c r="A317" s="202" t="s">
        <v>114</v>
      </c>
      <c r="B317" s="202"/>
      <c r="C317" s="202"/>
      <c r="D317" s="202"/>
      <c r="E317" s="202"/>
    </row>
    <row r="318" spans="1:5" ht="15" customHeight="1" x14ac:dyDescent="0.2">
      <c r="A318" s="202"/>
      <c r="B318" s="202"/>
      <c r="C318" s="202"/>
      <c r="D318" s="202"/>
      <c r="E318" s="202"/>
    </row>
    <row r="319" spans="1:5" ht="15" customHeight="1" x14ac:dyDescent="0.2">
      <c r="A319" s="202"/>
      <c r="B319" s="202"/>
      <c r="C319" s="202"/>
      <c r="D319" s="202"/>
      <c r="E319" s="202"/>
    </row>
    <row r="320" spans="1:5" ht="15" customHeight="1" x14ac:dyDescent="0.2">
      <c r="A320" s="202"/>
      <c r="B320" s="202"/>
      <c r="C320" s="202"/>
      <c r="D320" s="202"/>
      <c r="E320" s="202"/>
    </row>
    <row r="321" spans="1:5" ht="15" customHeight="1" x14ac:dyDescent="0.2">
      <c r="A321" s="202"/>
      <c r="B321" s="202"/>
      <c r="C321" s="202"/>
      <c r="D321" s="202"/>
      <c r="E321" s="202"/>
    </row>
    <row r="322" spans="1:5" ht="15" customHeight="1" x14ac:dyDescent="0.2">
      <c r="A322" s="202"/>
      <c r="B322" s="202"/>
      <c r="C322" s="202"/>
      <c r="D322" s="202"/>
      <c r="E322" s="202"/>
    </row>
    <row r="323" spans="1:5" ht="15" customHeight="1" x14ac:dyDescent="0.2">
      <c r="A323" s="202"/>
      <c r="B323" s="202"/>
      <c r="C323" s="202"/>
      <c r="D323" s="202"/>
      <c r="E323" s="202"/>
    </row>
    <row r="324" spans="1:5" ht="15" customHeight="1" x14ac:dyDescent="0.2">
      <c r="A324" s="84"/>
      <c r="B324" s="84"/>
      <c r="C324" s="84"/>
      <c r="D324" s="84"/>
      <c r="E324" s="84"/>
    </row>
    <row r="325" spans="1:5" ht="15" customHeight="1" x14ac:dyDescent="0.25">
      <c r="A325" s="85" t="s">
        <v>17</v>
      </c>
      <c r="B325" s="70"/>
      <c r="C325" s="70"/>
      <c r="D325" s="77"/>
      <c r="E325" s="77"/>
    </row>
    <row r="326" spans="1:5" ht="15" customHeight="1" x14ac:dyDescent="0.2">
      <c r="A326" s="69" t="s">
        <v>115</v>
      </c>
      <c r="B326" s="70"/>
      <c r="C326" s="70"/>
      <c r="D326" s="70"/>
      <c r="E326" s="71" t="s">
        <v>116</v>
      </c>
    </row>
    <row r="327" spans="1:5" ht="15" customHeight="1" x14ac:dyDescent="0.2">
      <c r="A327" s="86"/>
      <c r="B327" s="124"/>
      <c r="C327" s="70"/>
      <c r="D327" s="86"/>
      <c r="E327" s="141"/>
    </row>
    <row r="328" spans="1:5" ht="15" customHeight="1" x14ac:dyDescent="0.2">
      <c r="C328" s="45" t="s">
        <v>48</v>
      </c>
      <c r="D328" s="46" t="s">
        <v>55</v>
      </c>
      <c r="E328" s="47" t="s">
        <v>50</v>
      </c>
    </row>
    <row r="329" spans="1:5" ht="15" customHeight="1" x14ac:dyDescent="0.2">
      <c r="C329" s="120">
        <v>3523</v>
      </c>
      <c r="D329" s="65" t="s">
        <v>117</v>
      </c>
      <c r="E329" s="51">
        <v>-180000</v>
      </c>
    </row>
    <row r="330" spans="1:5" ht="15" customHeight="1" x14ac:dyDescent="0.2">
      <c r="C330" s="53" t="s">
        <v>52</v>
      </c>
      <c r="D330" s="54"/>
      <c r="E330" s="55">
        <f>SUM(E329:E329)</f>
        <v>-180000</v>
      </c>
    </row>
    <row r="331" spans="1:5" ht="15" customHeight="1" x14ac:dyDescent="0.2"/>
    <row r="332" spans="1:5" ht="15" customHeight="1" x14ac:dyDescent="0.25">
      <c r="A332" s="85" t="s">
        <v>17</v>
      </c>
      <c r="B332" s="70"/>
      <c r="C332" s="70"/>
      <c r="D332" s="70"/>
      <c r="E332" s="70"/>
    </row>
    <row r="333" spans="1:5" ht="15" customHeight="1" x14ac:dyDescent="0.2">
      <c r="A333" s="69" t="s">
        <v>45</v>
      </c>
      <c r="B333" s="70"/>
      <c r="C333" s="70"/>
      <c r="D333" s="70"/>
      <c r="E333" s="71" t="s">
        <v>46</v>
      </c>
    </row>
    <row r="334" spans="1:5" ht="15" customHeight="1" x14ac:dyDescent="0.25">
      <c r="A334" s="86"/>
      <c r="B334" s="85"/>
      <c r="C334" s="70"/>
      <c r="D334" s="70"/>
      <c r="E334" s="87"/>
    </row>
    <row r="335" spans="1:5" ht="15" customHeight="1" x14ac:dyDescent="0.2">
      <c r="A335" s="60"/>
      <c r="B335" s="59"/>
      <c r="C335" s="72" t="s">
        <v>48</v>
      </c>
      <c r="D335" s="112" t="s">
        <v>55</v>
      </c>
      <c r="E335" s="72" t="s">
        <v>50</v>
      </c>
    </row>
    <row r="336" spans="1:5" ht="15" customHeight="1" x14ac:dyDescent="0.2">
      <c r="A336" s="109"/>
      <c r="B336" s="110"/>
      <c r="C336" s="79">
        <v>6409</v>
      </c>
      <c r="D336" s="65" t="s">
        <v>99</v>
      </c>
      <c r="E336" s="81">
        <v>180000</v>
      </c>
    </row>
    <row r="337" spans="1:5" ht="15" customHeight="1" x14ac:dyDescent="0.2">
      <c r="A337" s="102"/>
      <c r="B337" s="142"/>
      <c r="C337" s="90" t="s">
        <v>52</v>
      </c>
      <c r="D337" s="143"/>
      <c r="E337" s="144">
        <f>SUM(E336:E336)</f>
        <v>180000</v>
      </c>
    </row>
    <row r="338" spans="1:5" ht="15" customHeight="1" x14ac:dyDescent="0.2"/>
    <row r="339" spans="1:5" ht="15" customHeight="1" x14ac:dyDescent="0.2"/>
    <row r="340" spans="1:5" ht="15" customHeight="1" x14ac:dyDescent="0.25">
      <c r="A340" s="38" t="s">
        <v>118</v>
      </c>
    </row>
    <row r="341" spans="1:5" ht="15" customHeight="1" x14ac:dyDescent="0.2">
      <c r="A341" s="201" t="s">
        <v>113</v>
      </c>
      <c r="B341" s="201"/>
      <c r="C341" s="201"/>
      <c r="D341" s="201"/>
      <c r="E341" s="201"/>
    </row>
    <row r="342" spans="1:5" ht="15" customHeight="1" x14ac:dyDescent="0.2">
      <c r="A342" s="201"/>
      <c r="B342" s="201"/>
      <c r="C342" s="201"/>
      <c r="D342" s="201"/>
      <c r="E342" s="201"/>
    </row>
    <row r="343" spans="1:5" ht="15" customHeight="1" x14ac:dyDescent="0.2">
      <c r="A343" s="202" t="s">
        <v>119</v>
      </c>
      <c r="B343" s="202"/>
      <c r="C343" s="202"/>
      <c r="D343" s="202"/>
      <c r="E343" s="202"/>
    </row>
    <row r="344" spans="1:5" ht="15" customHeight="1" x14ac:dyDescent="0.2">
      <c r="A344" s="202"/>
      <c r="B344" s="202"/>
      <c r="C344" s="202"/>
      <c r="D344" s="202"/>
      <c r="E344" s="202"/>
    </row>
    <row r="345" spans="1:5" ht="15" customHeight="1" x14ac:dyDescent="0.2">
      <c r="A345" s="202"/>
      <c r="B345" s="202"/>
      <c r="C345" s="202"/>
      <c r="D345" s="202"/>
      <c r="E345" s="202"/>
    </row>
    <row r="346" spans="1:5" ht="15" customHeight="1" x14ac:dyDescent="0.2">
      <c r="A346" s="202"/>
      <c r="B346" s="202"/>
      <c r="C346" s="202"/>
      <c r="D346" s="202"/>
      <c r="E346" s="202"/>
    </row>
    <row r="347" spans="1:5" ht="15" customHeight="1" x14ac:dyDescent="0.2">
      <c r="A347" s="202"/>
      <c r="B347" s="202"/>
      <c r="C347" s="202"/>
      <c r="D347" s="202"/>
      <c r="E347" s="202"/>
    </row>
    <row r="348" spans="1:5" ht="15" customHeight="1" x14ac:dyDescent="0.2">
      <c r="A348" s="202"/>
      <c r="B348" s="202"/>
      <c r="C348" s="202"/>
      <c r="D348" s="202"/>
      <c r="E348" s="202"/>
    </row>
    <row r="349" spans="1:5" ht="15" customHeight="1" x14ac:dyDescent="0.2">
      <c r="A349" s="202"/>
      <c r="B349" s="202"/>
      <c r="C349" s="202"/>
      <c r="D349" s="202"/>
      <c r="E349" s="202"/>
    </row>
    <row r="350" spans="1:5" ht="15" customHeight="1" x14ac:dyDescent="0.2">
      <c r="A350" s="84"/>
      <c r="B350" s="84"/>
      <c r="C350" s="84"/>
      <c r="D350" s="84"/>
      <c r="E350" s="84"/>
    </row>
    <row r="351" spans="1:5" ht="15" customHeight="1" x14ac:dyDescent="0.25">
      <c r="A351" s="85" t="s">
        <v>17</v>
      </c>
      <c r="B351" s="70"/>
      <c r="C351" s="70"/>
      <c r="D351" s="70"/>
      <c r="E351" s="70"/>
    </row>
    <row r="352" spans="1:5" ht="15" customHeight="1" x14ac:dyDescent="0.2">
      <c r="A352" s="69" t="s">
        <v>45</v>
      </c>
      <c r="B352" s="70"/>
      <c r="C352" s="70"/>
      <c r="D352" s="70"/>
      <c r="E352" s="71" t="s">
        <v>46</v>
      </c>
    </row>
    <row r="353" spans="1:5" ht="15" customHeight="1" x14ac:dyDescent="0.25">
      <c r="A353" s="86"/>
      <c r="B353" s="85"/>
      <c r="C353" s="70"/>
      <c r="D353" s="70"/>
      <c r="E353" s="87"/>
    </row>
    <row r="354" spans="1:5" ht="15" customHeight="1" x14ac:dyDescent="0.2">
      <c r="A354" s="60"/>
      <c r="B354" s="59"/>
      <c r="C354" s="72" t="s">
        <v>48</v>
      </c>
      <c r="D354" s="112" t="s">
        <v>55</v>
      </c>
      <c r="E354" s="72" t="s">
        <v>50</v>
      </c>
    </row>
    <row r="355" spans="1:5" ht="15" customHeight="1" x14ac:dyDescent="0.2">
      <c r="A355" s="109"/>
      <c r="B355" s="110"/>
      <c r="C355" s="79">
        <v>6409</v>
      </c>
      <c r="D355" s="65" t="s">
        <v>99</v>
      </c>
      <c r="E355" s="81">
        <v>-180000</v>
      </c>
    </row>
    <row r="356" spans="1:5" ht="15" customHeight="1" x14ac:dyDescent="0.2">
      <c r="A356" s="102"/>
      <c r="B356" s="142"/>
      <c r="C356" s="90" t="s">
        <v>52</v>
      </c>
      <c r="D356" s="143"/>
      <c r="E356" s="144">
        <f>SUM(E355:E355)</f>
        <v>-180000</v>
      </c>
    </row>
    <row r="357" spans="1:5" ht="15" customHeight="1" x14ac:dyDescent="0.2">
      <c r="A357" s="84"/>
      <c r="B357" s="84"/>
      <c r="C357" s="84"/>
      <c r="D357" s="84"/>
      <c r="E357" s="84"/>
    </row>
    <row r="358" spans="1:5" ht="15" customHeight="1" x14ac:dyDescent="0.25">
      <c r="A358" s="85" t="s">
        <v>17</v>
      </c>
      <c r="B358" s="70"/>
      <c r="C358" s="70"/>
      <c r="D358" s="77"/>
      <c r="E358" s="77"/>
    </row>
    <row r="359" spans="1:5" ht="15" customHeight="1" x14ac:dyDescent="0.2">
      <c r="A359" s="69" t="s">
        <v>115</v>
      </c>
      <c r="B359" s="70"/>
      <c r="C359" s="70"/>
      <c r="D359" s="70"/>
      <c r="E359" s="71" t="s">
        <v>116</v>
      </c>
    </row>
    <row r="360" spans="1:5" ht="15" customHeight="1" x14ac:dyDescent="0.2">
      <c r="A360" s="86"/>
      <c r="B360" s="124"/>
      <c r="C360" s="70"/>
      <c r="D360" s="86"/>
      <c r="E360" s="141"/>
    </row>
    <row r="361" spans="1:5" ht="15" customHeight="1" x14ac:dyDescent="0.2">
      <c r="C361" s="45" t="s">
        <v>48</v>
      </c>
      <c r="D361" s="46" t="s">
        <v>55</v>
      </c>
      <c r="E361" s="47" t="s">
        <v>50</v>
      </c>
    </row>
    <row r="362" spans="1:5" ht="15" customHeight="1" x14ac:dyDescent="0.2">
      <c r="C362" s="120">
        <v>6172</v>
      </c>
      <c r="D362" s="65" t="s">
        <v>117</v>
      </c>
      <c r="E362" s="51">
        <v>180000</v>
      </c>
    </row>
    <row r="363" spans="1:5" ht="15" customHeight="1" x14ac:dyDescent="0.2">
      <c r="C363" s="53" t="s">
        <v>52</v>
      </c>
      <c r="D363" s="54"/>
      <c r="E363" s="55">
        <f>SUM(E362:E362)</f>
        <v>180000</v>
      </c>
    </row>
    <row r="364" spans="1:5" ht="15" customHeight="1" x14ac:dyDescent="0.2"/>
    <row r="365" spans="1:5" ht="15" customHeight="1" x14ac:dyDescent="0.2"/>
    <row r="366" spans="1:5" ht="15" customHeight="1" x14ac:dyDescent="0.25">
      <c r="A366" s="38" t="s">
        <v>120</v>
      </c>
    </row>
    <row r="367" spans="1:5" ht="15" customHeight="1" x14ac:dyDescent="0.2">
      <c r="A367" s="201" t="s">
        <v>121</v>
      </c>
      <c r="B367" s="201"/>
      <c r="C367" s="201"/>
      <c r="D367" s="201"/>
      <c r="E367" s="201"/>
    </row>
    <row r="368" spans="1:5" ht="15" customHeight="1" x14ac:dyDescent="0.2">
      <c r="A368" s="201"/>
      <c r="B368" s="201"/>
      <c r="C368" s="201"/>
      <c r="D368" s="201"/>
      <c r="E368" s="201"/>
    </row>
    <row r="369" spans="1:5" ht="15" customHeight="1" x14ac:dyDescent="0.2">
      <c r="A369" s="202" t="s">
        <v>122</v>
      </c>
      <c r="B369" s="202"/>
      <c r="C369" s="202"/>
      <c r="D369" s="202"/>
      <c r="E369" s="202"/>
    </row>
    <row r="370" spans="1:5" ht="15" customHeight="1" x14ac:dyDescent="0.2">
      <c r="A370" s="202"/>
      <c r="B370" s="202"/>
      <c r="C370" s="202"/>
      <c r="D370" s="202"/>
      <c r="E370" s="202"/>
    </row>
    <row r="371" spans="1:5" ht="15" customHeight="1" x14ac:dyDescent="0.2">
      <c r="A371" s="202"/>
      <c r="B371" s="202"/>
      <c r="C371" s="202"/>
      <c r="D371" s="202"/>
      <c r="E371" s="202"/>
    </row>
    <row r="372" spans="1:5" ht="15" customHeight="1" x14ac:dyDescent="0.2">
      <c r="A372" s="202"/>
      <c r="B372" s="202"/>
      <c r="C372" s="202"/>
      <c r="D372" s="202"/>
      <c r="E372" s="202"/>
    </row>
    <row r="373" spans="1:5" ht="15" customHeight="1" x14ac:dyDescent="0.2">
      <c r="A373" s="202"/>
      <c r="B373" s="202"/>
      <c r="C373" s="202"/>
      <c r="D373" s="202"/>
      <c r="E373" s="202"/>
    </row>
    <row r="374" spans="1:5" ht="15" customHeight="1" x14ac:dyDescent="0.2">
      <c r="A374" s="202"/>
      <c r="B374" s="202"/>
      <c r="C374" s="202"/>
      <c r="D374" s="202"/>
      <c r="E374" s="202"/>
    </row>
    <row r="375" spans="1:5" ht="15" customHeight="1" x14ac:dyDescent="0.2">
      <c r="A375" s="202"/>
      <c r="B375" s="202"/>
      <c r="C375" s="202"/>
      <c r="D375" s="202"/>
      <c r="E375" s="202"/>
    </row>
    <row r="376" spans="1:5" ht="15" customHeight="1" x14ac:dyDescent="0.2"/>
    <row r="377" spans="1:5" ht="15" customHeight="1" x14ac:dyDescent="0.25">
      <c r="A377" s="40" t="s">
        <v>17</v>
      </c>
      <c r="B377" s="41"/>
      <c r="C377" s="41"/>
      <c r="D377" s="41"/>
      <c r="E377" s="77"/>
    </row>
    <row r="378" spans="1:5" ht="15" customHeight="1" x14ac:dyDescent="0.2">
      <c r="A378" s="69" t="s">
        <v>123</v>
      </c>
      <c r="B378" s="70"/>
      <c r="C378" s="70"/>
      <c r="D378" s="70"/>
      <c r="E378" s="71" t="s">
        <v>124</v>
      </c>
    </row>
    <row r="379" spans="1:5" ht="15" customHeight="1" x14ac:dyDescent="0.2">
      <c r="A379" s="42"/>
      <c r="B379" s="77"/>
      <c r="C379" s="41"/>
      <c r="D379" s="41"/>
      <c r="E379" s="44"/>
    </row>
    <row r="380" spans="1:5" ht="15" customHeight="1" x14ac:dyDescent="0.2">
      <c r="A380" s="59"/>
      <c r="B380" s="59"/>
      <c r="C380" s="45" t="s">
        <v>48</v>
      </c>
      <c r="D380" s="112" t="s">
        <v>55</v>
      </c>
      <c r="E380" s="47" t="s">
        <v>50</v>
      </c>
    </row>
    <row r="381" spans="1:5" ht="15" customHeight="1" x14ac:dyDescent="0.2">
      <c r="A381" s="59"/>
      <c r="B381" s="59"/>
      <c r="C381" s="79">
        <v>2143</v>
      </c>
      <c r="D381" s="65" t="s">
        <v>100</v>
      </c>
      <c r="E381" s="145">
        <v>-120000</v>
      </c>
    </row>
    <row r="382" spans="1:5" ht="15" customHeight="1" x14ac:dyDescent="0.2">
      <c r="A382" s="59"/>
      <c r="B382" s="59"/>
      <c r="C382" s="79">
        <v>2143</v>
      </c>
      <c r="D382" s="65" t="s">
        <v>89</v>
      </c>
      <c r="E382" s="145">
        <v>120000</v>
      </c>
    </row>
    <row r="383" spans="1:5" ht="15" customHeight="1" x14ac:dyDescent="0.2">
      <c r="A383" s="146"/>
      <c r="B383" s="146"/>
      <c r="C383" s="53" t="s">
        <v>52</v>
      </c>
      <c r="D383" s="54"/>
      <c r="E383" s="55">
        <f>SUM(E381:E382)</f>
        <v>0</v>
      </c>
    </row>
    <row r="384" spans="1:5" ht="15" customHeight="1" x14ac:dyDescent="0.2"/>
    <row r="385" spans="1:5" ht="15" customHeight="1" x14ac:dyDescent="0.2"/>
    <row r="386" spans="1:5" ht="15" customHeight="1" x14ac:dyDescent="0.25">
      <c r="A386" s="38" t="s">
        <v>125</v>
      </c>
    </row>
    <row r="387" spans="1:5" ht="15" customHeight="1" x14ac:dyDescent="0.2">
      <c r="A387" s="201" t="s">
        <v>126</v>
      </c>
      <c r="B387" s="201"/>
      <c r="C387" s="201"/>
      <c r="D387" s="201"/>
      <c r="E387" s="201"/>
    </row>
    <row r="388" spans="1:5" ht="15" customHeight="1" x14ac:dyDescent="0.2">
      <c r="A388" s="201"/>
      <c r="B388" s="201"/>
      <c r="C388" s="201"/>
      <c r="D388" s="201"/>
      <c r="E388" s="201"/>
    </row>
    <row r="389" spans="1:5" ht="15" customHeight="1" x14ac:dyDescent="0.2">
      <c r="A389" s="202" t="s">
        <v>127</v>
      </c>
      <c r="B389" s="202"/>
      <c r="C389" s="202"/>
      <c r="D389" s="202"/>
      <c r="E389" s="202"/>
    </row>
    <row r="390" spans="1:5" ht="15" customHeight="1" x14ac:dyDescent="0.2">
      <c r="A390" s="202"/>
      <c r="B390" s="202"/>
      <c r="C390" s="202"/>
      <c r="D390" s="202"/>
      <c r="E390" s="202"/>
    </row>
    <row r="391" spans="1:5" ht="15" customHeight="1" x14ac:dyDescent="0.2">
      <c r="A391" s="202"/>
      <c r="B391" s="202"/>
      <c r="C391" s="202"/>
      <c r="D391" s="202"/>
      <c r="E391" s="202"/>
    </row>
    <row r="392" spans="1:5" ht="15" customHeight="1" x14ac:dyDescent="0.2">
      <c r="A392" s="202"/>
      <c r="B392" s="202"/>
      <c r="C392" s="202"/>
      <c r="D392" s="202"/>
      <c r="E392" s="202"/>
    </row>
    <row r="393" spans="1:5" ht="15" customHeight="1" x14ac:dyDescent="0.2">
      <c r="A393" s="202"/>
      <c r="B393" s="202"/>
      <c r="C393" s="202"/>
      <c r="D393" s="202"/>
      <c r="E393" s="202"/>
    </row>
    <row r="394" spans="1:5" ht="15" customHeight="1" x14ac:dyDescent="0.2">
      <c r="A394" s="202"/>
      <c r="B394" s="202"/>
      <c r="C394" s="202"/>
      <c r="D394" s="202"/>
      <c r="E394" s="202"/>
    </row>
    <row r="395" spans="1:5" ht="15" customHeight="1" x14ac:dyDescent="0.2"/>
    <row r="396" spans="1:5" ht="15" customHeight="1" x14ac:dyDescent="0.25">
      <c r="A396" s="40" t="s">
        <v>17</v>
      </c>
      <c r="B396" s="41"/>
      <c r="C396" s="41"/>
      <c r="D396" s="41"/>
      <c r="E396" s="77"/>
    </row>
    <row r="397" spans="1:5" ht="15" customHeight="1" x14ac:dyDescent="0.2">
      <c r="A397" s="69" t="s">
        <v>128</v>
      </c>
      <c r="B397" s="41"/>
      <c r="C397" s="41"/>
      <c r="D397" s="41"/>
      <c r="E397" s="43" t="s">
        <v>129</v>
      </c>
    </row>
    <row r="398" spans="1:5" ht="15" customHeight="1" x14ac:dyDescent="0.2">
      <c r="B398" s="147"/>
      <c r="C398" s="41"/>
      <c r="D398" s="41"/>
      <c r="E398" s="44"/>
    </row>
    <row r="399" spans="1:5" ht="15" customHeight="1" x14ac:dyDescent="0.2">
      <c r="B399" s="59"/>
      <c r="C399" s="45" t="s">
        <v>48</v>
      </c>
      <c r="D399" s="46" t="s">
        <v>55</v>
      </c>
      <c r="E399" s="47" t="s">
        <v>50</v>
      </c>
    </row>
    <row r="400" spans="1:5" ht="15" customHeight="1" x14ac:dyDescent="0.2">
      <c r="B400" s="148"/>
      <c r="C400" s="120">
        <v>6115</v>
      </c>
      <c r="D400" s="65" t="s">
        <v>56</v>
      </c>
      <c r="E400" s="51">
        <v>-10092.81</v>
      </c>
    </row>
    <row r="401" spans="1:5" ht="15" customHeight="1" x14ac:dyDescent="0.2">
      <c r="B401" s="148"/>
      <c r="C401" s="120">
        <v>6115</v>
      </c>
      <c r="D401" s="65" t="s">
        <v>130</v>
      </c>
      <c r="E401" s="51">
        <f>7180+1795+646.2</f>
        <v>9621.2000000000007</v>
      </c>
    </row>
    <row r="402" spans="1:5" ht="15" customHeight="1" x14ac:dyDescent="0.2">
      <c r="B402" s="148"/>
      <c r="C402" s="120">
        <v>6115</v>
      </c>
      <c r="D402" s="65" t="s">
        <v>56</v>
      </c>
      <c r="E402" s="51">
        <f>396.61+75</f>
        <v>471.61</v>
      </c>
    </row>
    <row r="403" spans="1:5" ht="15" customHeight="1" x14ac:dyDescent="0.2">
      <c r="B403" s="148"/>
      <c r="C403" s="53" t="s">
        <v>52</v>
      </c>
      <c r="D403" s="54"/>
      <c r="E403" s="55">
        <f>SUM(E400:E402)</f>
        <v>1.2505552149377763E-12</v>
      </c>
    </row>
    <row r="404" spans="1:5" ht="15" customHeight="1" x14ac:dyDescent="0.2"/>
    <row r="405" spans="1:5" ht="15" customHeight="1" x14ac:dyDescent="0.2"/>
    <row r="406" spans="1:5" ht="15" customHeight="1" x14ac:dyDescent="0.25">
      <c r="A406" s="38" t="s">
        <v>131</v>
      </c>
    </row>
    <row r="407" spans="1:5" ht="15" customHeight="1" x14ac:dyDescent="0.2">
      <c r="A407" s="201" t="s">
        <v>132</v>
      </c>
      <c r="B407" s="201"/>
      <c r="C407" s="201"/>
      <c r="D407" s="201"/>
      <c r="E407" s="201"/>
    </row>
    <row r="408" spans="1:5" ht="15" customHeight="1" x14ac:dyDescent="0.2">
      <c r="A408" s="201"/>
      <c r="B408" s="201"/>
      <c r="C408" s="201"/>
      <c r="D408" s="201"/>
      <c r="E408" s="201"/>
    </row>
    <row r="409" spans="1:5" ht="15" customHeight="1" x14ac:dyDescent="0.2">
      <c r="A409" s="202" t="s">
        <v>133</v>
      </c>
      <c r="B409" s="202"/>
      <c r="C409" s="202"/>
      <c r="D409" s="202"/>
      <c r="E409" s="202"/>
    </row>
    <row r="410" spans="1:5" ht="15" customHeight="1" x14ac:dyDescent="0.2">
      <c r="A410" s="202"/>
      <c r="B410" s="202"/>
      <c r="C410" s="202"/>
      <c r="D410" s="202"/>
      <c r="E410" s="202"/>
    </row>
    <row r="411" spans="1:5" ht="15" customHeight="1" x14ac:dyDescent="0.2">
      <c r="A411" s="202"/>
      <c r="B411" s="202"/>
      <c r="C411" s="202"/>
      <c r="D411" s="202"/>
      <c r="E411" s="202"/>
    </row>
    <row r="412" spans="1:5" ht="15" customHeight="1" x14ac:dyDescent="0.2">
      <c r="A412" s="202"/>
      <c r="B412" s="202"/>
      <c r="C412" s="202"/>
      <c r="D412" s="202"/>
      <c r="E412" s="202"/>
    </row>
    <row r="413" spans="1:5" ht="15" customHeight="1" x14ac:dyDescent="0.2">
      <c r="A413" s="202"/>
      <c r="B413" s="202"/>
      <c r="C413" s="202"/>
      <c r="D413" s="202"/>
      <c r="E413" s="202"/>
    </row>
    <row r="414" spans="1:5" ht="15" customHeight="1" x14ac:dyDescent="0.2">
      <c r="A414" s="41"/>
      <c r="B414" s="149"/>
      <c r="C414" s="150"/>
      <c r="D414" s="41"/>
      <c r="E414" s="151"/>
    </row>
    <row r="415" spans="1:5" ht="15" customHeight="1" x14ac:dyDescent="0.2">
      <c r="A415" s="41"/>
      <c r="B415" s="149"/>
      <c r="C415" s="150"/>
      <c r="D415" s="41"/>
      <c r="E415" s="151"/>
    </row>
    <row r="416" spans="1:5" ht="15" customHeight="1" x14ac:dyDescent="0.2">
      <c r="A416" s="41"/>
      <c r="B416" s="149"/>
      <c r="C416" s="150"/>
      <c r="D416" s="41"/>
      <c r="E416" s="151"/>
    </row>
    <row r="417" spans="1:5" ht="15" customHeight="1" x14ac:dyDescent="0.2">
      <c r="A417" s="41"/>
      <c r="B417" s="149"/>
      <c r="C417" s="150"/>
      <c r="D417" s="41"/>
      <c r="E417" s="151"/>
    </row>
    <row r="418" spans="1:5" ht="15" customHeight="1" x14ac:dyDescent="0.25">
      <c r="A418" s="40" t="s">
        <v>17</v>
      </c>
      <c r="B418" s="41"/>
      <c r="C418" s="41"/>
      <c r="D418" s="41"/>
      <c r="E418" s="77"/>
    </row>
    <row r="419" spans="1:5" ht="15" customHeight="1" x14ac:dyDescent="0.2">
      <c r="A419" s="42" t="s">
        <v>128</v>
      </c>
      <c r="B419" s="41"/>
      <c r="C419" s="41"/>
      <c r="D419" s="41"/>
      <c r="E419" s="43" t="s">
        <v>129</v>
      </c>
    </row>
    <row r="420" spans="1:5" ht="15" customHeight="1" x14ac:dyDescent="0.2">
      <c r="A420" s="42"/>
      <c r="B420" s="77"/>
      <c r="C420" s="41"/>
      <c r="D420" s="41"/>
      <c r="E420" s="44"/>
    </row>
    <row r="421" spans="1:5" ht="15" customHeight="1" x14ac:dyDescent="0.2">
      <c r="A421" s="59"/>
      <c r="B421" s="59"/>
      <c r="C421" s="45" t="s">
        <v>48</v>
      </c>
      <c r="D421" s="112" t="s">
        <v>55</v>
      </c>
      <c r="E421" s="72" t="s">
        <v>50</v>
      </c>
    </row>
    <row r="422" spans="1:5" ht="15" customHeight="1" x14ac:dyDescent="0.2">
      <c r="A422" s="113"/>
      <c r="B422" s="114"/>
      <c r="C422" s="120">
        <v>6172</v>
      </c>
      <c r="D422" s="65" t="s">
        <v>56</v>
      </c>
      <c r="E422" s="130">
        <v>-1900000</v>
      </c>
    </row>
    <row r="423" spans="1:5" ht="15" customHeight="1" x14ac:dyDescent="0.2">
      <c r="A423" s="113"/>
      <c r="B423" s="114"/>
      <c r="C423" s="120">
        <v>6172</v>
      </c>
      <c r="D423" s="65" t="s">
        <v>117</v>
      </c>
      <c r="E423" s="130">
        <v>1900000</v>
      </c>
    </row>
    <row r="424" spans="1:5" ht="15" customHeight="1" x14ac:dyDescent="0.2">
      <c r="A424" s="146"/>
      <c r="B424" s="146"/>
      <c r="C424" s="53" t="s">
        <v>52</v>
      </c>
      <c r="D424" s="152"/>
      <c r="E424" s="55">
        <f>SUM(E422:E423)</f>
        <v>0</v>
      </c>
    </row>
    <row r="425" spans="1:5" ht="15" customHeight="1" x14ac:dyDescent="0.2"/>
    <row r="426" spans="1:5" ht="15" customHeight="1" x14ac:dyDescent="0.2"/>
    <row r="427" spans="1:5" ht="15" customHeight="1" x14ac:dyDescent="0.25">
      <c r="A427" s="38" t="s">
        <v>134</v>
      </c>
    </row>
    <row r="428" spans="1:5" ht="15" customHeight="1" x14ac:dyDescent="0.2">
      <c r="A428" s="201" t="s">
        <v>135</v>
      </c>
      <c r="B428" s="201"/>
      <c r="C428" s="201"/>
      <c r="D428" s="201"/>
      <c r="E428" s="201"/>
    </row>
    <row r="429" spans="1:5" ht="15" customHeight="1" x14ac:dyDescent="0.2">
      <c r="A429" s="201"/>
      <c r="B429" s="201"/>
      <c r="C429" s="201"/>
      <c r="D429" s="201"/>
      <c r="E429" s="201"/>
    </row>
    <row r="430" spans="1:5" ht="15" customHeight="1" x14ac:dyDescent="0.2">
      <c r="A430" s="204" t="s">
        <v>136</v>
      </c>
      <c r="B430" s="204"/>
      <c r="C430" s="204"/>
      <c r="D430" s="204"/>
      <c r="E430" s="204"/>
    </row>
    <row r="431" spans="1:5" ht="15" customHeight="1" x14ac:dyDescent="0.2">
      <c r="A431" s="204"/>
      <c r="B431" s="204"/>
      <c r="C431" s="204"/>
      <c r="D431" s="204"/>
      <c r="E431" s="204"/>
    </row>
    <row r="432" spans="1:5" ht="15" customHeight="1" x14ac:dyDescent="0.2">
      <c r="A432" s="204"/>
      <c r="B432" s="204"/>
      <c r="C432" s="204"/>
      <c r="D432" s="204"/>
      <c r="E432" s="204"/>
    </row>
    <row r="433" spans="1:5" ht="15" customHeight="1" x14ac:dyDescent="0.2">
      <c r="A433" s="204"/>
      <c r="B433" s="204"/>
      <c r="C433" s="204"/>
      <c r="D433" s="204"/>
      <c r="E433" s="204"/>
    </row>
    <row r="434" spans="1:5" ht="15" customHeight="1" x14ac:dyDescent="0.2">
      <c r="A434" s="204"/>
      <c r="B434" s="204"/>
      <c r="C434" s="204"/>
      <c r="D434" s="204"/>
      <c r="E434" s="204"/>
    </row>
    <row r="435" spans="1:5" ht="15" customHeight="1" x14ac:dyDescent="0.2">
      <c r="A435" s="204"/>
      <c r="B435" s="204"/>
      <c r="C435" s="204"/>
      <c r="D435" s="204"/>
      <c r="E435" s="204"/>
    </row>
    <row r="436" spans="1:5" ht="15" customHeight="1" x14ac:dyDescent="0.2">
      <c r="A436" s="204"/>
      <c r="B436" s="204"/>
      <c r="C436" s="204"/>
      <c r="D436" s="204"/>
      <c r="E436" s="204"/>
    </row>
    <row r="437" spans="1:5" ht="15" customHeight="1" x14ac:dyDescent="0.2"/>
    <row r="438" spans="1:5" ht="15" customHeight="1" x14ac:dyDescent="0.25">
      <c r="A438" s="40" t="s">
        <v>17</v>
      </c>
      <c r="B438" s="41"/>
      <c r="C438" s="41"/>
      <c r="D438" s="41"/>
      <c r="E438" s="41"/>
    </row>
    <row r="439" spans="1:5" ht="15" customHeight="1" x14ac:dyDescent="0.2">
      <c r="A439" s="153" t="s">
        <v>115</v>
      </c>
      <c r="B439" s="41"/>
      <c r="C439" s="41"/>
      <c r="D439" s="41"/>
      <c r="E439" s="43" t="s">
        <v>137</v>
      </c>
    </row>
    <row r="440" spans="1:5" ht="15" customHeight="1" x14ac:dyDescent="0.2">
      <c r="A440" s="149"/>
      <c r="B440" s="147"/>
      <c r="C440" s="41"/>
      <c r="D440" s="41"/>
      <c r="E440" s="44"/>
    </row>
    <row r="441" spans="1:5" ht="15" customHeight="1" x14ac:dyDescent="0.2">
      <c r="A441" s="59"/>
      <c r="B441" s="59"/>
      <c r="C441" s="45" t="s">
        <v>48</v>
      </c>
      <c r="D441" s="46" t="s">
        <v>55</v>
      </c>
      <c r="E441" s="72" t="s">
        <v>50</v>
      </c>
    </row>
    <row r="442" spans="1:5" ht="15" customHeight="1" x14ac:dyDescent="0.2">
      <c r="A442" s="109"/>
      <c r="B442" s="118"/>
      <c r="C442" s="79">
        <v>2212</v>
      </c>
      <c r="D442" s="65" t="s">
        <v>100</v>
      </c>
      <c r="E442" s="81">
        <v>-600000</v>
      </c>
    </row>
    <row r="443" spans="1:5" ht="15" customHeight="1" x14ac:dyDescent="0.2">
      <c r="A443" s="109"/>
      <c r="B443" s="118"/>
      <c r="C443" s="79">
        <v>2212</v>
      </c>
      <c r="D443" s="152" t="s">
        <v>138</v>
      </c>
      <c r="E443" s="81">
        <v>300000</v>
      </c>
    </row>
    <row r="444" spans="1:5" ht="15" customHeight="1" x14ac:dyDescent="0.2">
      <c r="A444" s="109"/>
      <c r="B444" s="118"/>
      <c r="C444" s="79">
        <v>2219</v>
      </c>
      <c r="D444" s="65" t="s">
        <v>100</v>
      </c>
      <c r="E444" s="81">
        <v>300000</v>
      </c>
    </row>
    <row r="445" spans="1:5" ht="15" customHeight="1" x14ac:dyDescent="0.2">
      <c r="C445" s="53" t="s">
        <v>52</v>
      </c>
      <c r="D445" s="54"/>
      <c r="E445" s="55">
        <f>SUM(E442:E444)</f>
        <v>0</v>
      </c>
    </row>
    <row r="446" spans="1:5" ht="15" customHeight="1" x14ac:dyDescent="0.2"/>
    <row r="447" spans="1:5" ht="15" customHeight="1" x14ac:dyDescent="0.2"/>
    <row r="448" spans="1:5" ht="15" customHeight="1" x14ac:dyDescent="0.25">
      <c r="A448" s="38" t="s">
        <v>139</v>
      </c>
    </row>
    <row r="449" spans="1:5" ht="15" customHeight="1" x14ac:dyDescent="0.2">
      <c r="A449" s="201" t="s">
        <v>140</v>
      </c>
      <c r="B449" s="201"/>
      <c r="C449" s="201"/>
      <c r="D449" s="201"/>
      <c r="E449" s="201"/>
    </row>
    <row r="450" spans="1:5" ht="15" customHeight="1" x14ac:dyDescent="0.2">
      <c r="A450" s="201"/>
      <c r="B450" s="201"/>
      <c r="C450" s="201"/>
      <c r="D450" s="201"/>
      <c r="E450" s="201"/>
    </row>
    <row r="451" spans="1:5" ht="15" customHeight="1" x14ac:dyDescent="0.2">
      <c r="A451" s="204" t="s">
        <v>141</v>
      </c>
      <c r="B451" s="204"/>
      <c r="C451" s="204"/>
      <c r="D451" s="204"/>
      <c r="E451" s="204"/>
    </row>
    <row r="452" spans="1:5" ht="15" customHeight="1" x14ac:dyDescent="0.2">
      <c r="A452" s="204"/>
      <c r="B452" s="204"/>
      <c r="C452" s="204"/>
      <c r="D452" s="204"/>
      <c r="E452" s="204"/>
    </row>
    <row r="453" spans="1:5" ht="15" customHeight="1" x14ac:dyDescent="0.2">
      <c r="A453" s="204"/>
      <c r="B453" s="204"/>
      <c r="C453" s="204"/>
      <c r="D453" s="204"/>
      <c r="E453" s="204"/>
    </row>
    <row r="454" spans="1:5" ht="15" customHeight="1" x14ac:dyDescent="0.2">
      <c r="A454" s="204"/>
      <c r="B454" s="204"/>
      <c r="C454" s="204"/>
      <c r="D454" s="204"/>
      <c r="E454" s="204"/>
    </row>
    <row r="455" spans="1:5" ht="15" customHeight="1" x14ac:dyDescent="0.2">
      <c r="A455" s="204"/>
      <c r="B455" s="204"/>
      <c r="C455" s="204"/>
      <c r="D455" s="204"/>
      <c r="E455" s="204"/>
    </row>
    <row r="456" spans="1:5" ht="15" customHeight="1" x14ac:dyDescent="0.2">
      <c r="A456" s="204"/>
      <c r="B456" s="204"/>
      <c r="C456" s="204"/>
      <c r="D456" s="204"/>
      <c r="E456" s="204"/>
    </row>
    <row r="457" spans="1:5" ht="15" customHeight="1" x14ac:dyDescent="0.2"/>
    <row r="458" spans="1:5" ht="15" customHeight="1" x14ac:dyDescent="0.25">
      <c r="A458" s="40" t="s">
        <v>17</v>
      </c>
      <c r="B458" s="41"/>
      <c r="C458" s="41"/>
      <c r="D458" s="41"/>
      <c r="E458" s="41"/>
    </row>
    <row r="459" spans="1:5" ht="15" customHeight="1" x14ac:dyDescent="0.2">
      <c r="A459" s="42" t="s">
        <v>142</v>
      </c>
      <c r="B459" s="41"/>
      <c r="C459" s="41"/>
      <c r="D459" s="41"/>
      <c r="E459" s="43" t="s">
        <v>143</v>
      </c>
    </row>
    <row r="460" spans="1:5" ht="15" customHeight="1" x14ac:dyDescent="0.2">
      <c r="A460" s="149"/>
      <c r="B460" s="147"/>
      <c r="C460" s="41"/>
      <c r="D460" s="41"/>
      <c r="E460" s="44"/>
    </row>
    <row r="461" spans="1:5" ht="15" customHeight="1" x14ac:dyDescent="0.2">
      <c r="A461" s="59"/>
      <c r="B461" s="59"/>
      <c r="C461" s="45" t="s">
        <v>48</v>
      </c>
      <c r="D461" s="46" t="s">
        <v>55</v>
      </c>
      <c r="E461" s="72" t="s">
        <v>50</v>
      </c>
    </row>
    <row r="462" spans="1:5" ht="15" customHeight="1" x14ac:dyDescent="0.2">
      <c r="A462" s="109"/>
      <c r="B462" s="118"/>
      <c r="C462" s="79">
        <v>3725</v>
      </c>
      <c r="D462" s="65" t="s">
        <v>56</v>
      </c>
      <c r="E462" s="81">
        <v>-80000</v>
      </c>
    </row>
    <row r="463" spans="1:5" ht="15" customHeight="1" x14ac:dyDescent="0.2">
      <c r="A463" s="109"/>
      <c r="B463" s="118"/>
      <c r="C463" s="79">
        <v>3741</v>
      </c>
      <c r="D463" s="65" t="s">
        <v>56</v>
      </c>
      <c r="E463" s="81">
        <v>80000</v>
      </c>
    </row>
    <row r="464" spans="1:5" ht="15" customHeight="1" x14ac:dyDescent="0.2">
      <c r="C464" s="53" t="s">
        <v>52</v>
      </c>
      <c r="D464" s="54"/>
      <c r="E464" s="55">
        <f>SUM(E462:E463)</f>
        <v>0</v>
      </c>
    </row>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38" t="s">
        <v>144</v>
      </c>
    </row>
    <row r="471" spans="1:5" ht="15" customHeight="1" x14ac:dyDescent="0.2">
      <c r="A471" s="201" t="s">
        <v>140</v>
      </c>
      <c r="B471" s="201"/>
      <c r="C471" s="201"/>
      <c r="D471" s="201"/>
      <c r="E471" s="201"/>
    </row>
    <row r="472" spans="1:5" ht="15" customHeight="1" x14ac:dyDescent="0.2">
      <c r="A472" s="201"/>
      <c r="B472" s="201"/>
      <c r="C472" s="201"/>
      <c r="D472" s="201"/>
      <c r="E472" s="201"/>
    </row>
    <row r="473" spans="1:5" ht="15" customHeight="1" x14ac:dyDescent="0.2">
      <c r="A473" s="204" t="s">
        <v>145</v>
      </c>
      <c r="B473" s="204"/>
      <c r="C473" s="204"/>
      <c r="D473" s="204"/>
      <c r="E473" s="204"/>
    </row>
    <row r="474" spans="1:5" ht="15" customHeight="1" x14ac:dyDescent="0.2">
      <c r="A474" s="204"/>
      <c r="B474" s="204"/>
      <c r="C474" s="204"/>
      <c r="D474" s="204"/>
      <c r="E474" s="204"/>
    </row>
    <row r="475" spans="1:5" ht="15" customHeight="1" x14ac:dyDescent="0.2">
      <c r="A475" s="204"/>
      <c r="B475" s="204"/>
      <c r="C475" s="204"/>
      <c r="D475" s="204"/>
      <c r="E475" s="204"/>
    </row>
    <row r="476" spans="1:5" ht="15" customHeight="1" x14ac:dyDescent="0.2">
      <c r="A476" s="204"/>
      <c r="B476" s="204"/>
      <c r="C476" s="204"/>
      <c r="D476" s="204"/>
      <c r="E476" s="204"/>
    </row>
    <row r="477" spans="1:5" ht="15" customHeight="1" x14ac:dyDescent="0.2">
      <c r="A477" s="204"/>
      <c r="B477" s="204"/>
      <c r="C477" s="204"/>
      <c r="D477" s="204"/>
      <c r="E477" s="204"/>
    </row>
    <row r="478" spans="1:5" ht="15" customHeight="1" x14ac:dyDescent="0.2">
      <c r="A478" s="204"/>
      <c r="B478" s="204"/>
      <c r="C478" s="204"/>
      <c r="D478" s="204"/>
      <c r="E478" s="204"/>
    </row>
    <row r="479" spans="1:5" ht="15" customHeight="1" x14ac:dyDescent="0.2">
      <c r="A479" s="204"/>
      <c r="B479" s="204"/>
      <c r="C479" s="204"/>
      <c r="D479" s="204"/>
      <c r="E479" s="204"/>
    </row>
    <row r="480" spans="1:5" ht="15" customHeight="1" x14ac:dyDescent="0.2">
      <c r="A480" s="204"/>
      <c r="B480" s="204"/>
      <c r="C480" s="204"/>
      <c r="D480" s="204"/>
      <c r="E480" s="204"/>
    </row>
    <row r="481" spans="1:5" ht="15" customHeight="1" x14ac:dyDescent="0.2"/>
    <row r="482" spans="1:5" ht="15" customHeight="1" x14ac:dyDescent="0.25">
      <c r="A482" s="40" t="s">
        <v>17</v>
      </c>
      <c r="B482" s="41"/>
      <c r="C482" s="41"/>
      <c r="D482" s="41"/>
      <c r="E482" s="41"/>
    </row>
    <row r="483" spans="1:5" ht="15" customHeight="1" x14ac:dyDescent="0.2">
      <c r="A483" s="42" t="s">
        <v>142</v>
      </c>
      <c r="B483" s="41"/>
      <c r="C483" s="41"/>
      <c r="D483" s="41"/>
      <c r="E483" s="43" t="s">
        <v>143</v>
      </c>
    </row>
    <row r="484" spans="1:5" ht="15" customHeight="1" x14ac:dyDescent="0.2">
      <c r="A484" s="149"/>
      <c r="B484" s="147"/>
      <c r="C484" s="41"/>
      <c r="D484" s="41"/>
      <c r="E484" s="44"/>
    </row>
    <row r="485" spans="1:5" ht="15" customHeight="1" x14ac:dyDescent="0.2">
      <c r="A485" s="59"/>
      <c r="B485" s="59"/>
      <c r="C485" s="45" t="s">
        <v>48</v>
      </c>
      <c r="D485" s="46" t="s">
        <v>55</v>
      </c>
      <c r="E485" s="72" t="s">
        <v>50</v>
      </c>
    </row>
    <row r="486" spans="1:5" ht="15" customHeight="1" x14ac:dyDescent="0.2">
      <c r="A486" s="109"/>
      <c r="B486" s="118"/>
      <c r="C486" s="79">
        <v>3429</v>
      </c>
      <c r="D486" s="65" t="s">
        <v>89</v>
      </c>
      <c r="E486" s="81">
        <v>-190000</v>
      </c>
    </row>
    <row r="487" spans="1:5" ht="15" customHeight="1" x14ac:dyDescent="0.2">
      <c r="A487" s="109"/>
      <c r="B487" s="118"/>
      <c r="C487" s="79">
        <v>3741</v>
      </c>
      <c r="D487" s="65" t="s">
        <v>89</v>
      </c>
      <c r="E487" s="81">
        <v>190000</v>
      </c>
    </row>
    <row r="488" spans="1:5" ht="15" customHeight="1" x14ac:dyDescent="0.2">
      <c r="C488" s="53" t="s">
        <v>52</v>
      </c>
      <c r="D488" s="54"/>
      <c r="E488" s="55">
        <f>SUM(E486:E487)</f>
        <v>0</v>
      </c>
    </row>
    <row r="489" spans="1:5" ht="15" customHeight="1" x14ac:dyDescent="0.2"/>
    <row r="490" spans="1:5" ht="15" customHeight="1" x14ac:dyDescent="0.2"/>
    <row r="491" spans="1:5" ht="15" customHeight="1" x14ac:dyDescent="0.25">
      <c r="A491" s="38" t="s">
        <v>146</v>
      </c>
    </row>
    <row r="492" spans="1:5" ht="15" customHeight="1" x14ac:dyDescent="0.2">
      <c r="A492" s="201" t="s">
        <v>140</v>
      </c>
      <c r="B492" s="201"/>
      <c r="C492" s="201"/>
      <c r="D492" s="201"/>
      <c r="E492" s="201"/>
    </row>
    <row r="493" spans="1:5" ht="15" customHeight="1" x14ac:dyDescent="0.2">
      <c r="A493" s="201"/>
      <c r="B493" s="201"/>
      <c r="C493" s="201"/>
      <c r="D493" s="201"/>
      <c r="E493" s="201"/>
    </row>
    <row r="494" spans="1:5" ht="15" customHeight="1" x14ac:dyDescent="0.2">
      <c r="A494" s="204" t="s">
        <v>147</v>
      </c>
      <c r="B494" s="204"/>
      <c r="C494" s="204"/>
      <c r="D494" s="204"/>
      <c r="E494" s="204"/>
    </row>
    <row r="495" spans="1:5" ht="15" customHeight="1" x14ac:dyDescent="0.2">
      <c r="A495" s="204"/>
      <c r="B495" s="204"/>
      <c r="C495" s="204"/>
      <c r="D495" s="204"/>
      <c r="E495" s="204"/>
    </row>
    <row r="496" spans="1:5" ht="15" customHeight="1" x14ac:dyDescent="0.2">
      <c r="A496" s="204"/>
      <c r="B496" s="204"/>
      <c r="C496" s="204"/>
      <c r="D496" s="204"/>
      <c r="E496" s="204"/>
    </row>
    <row r="497" spans="1:5" ht="15" customHeight="1" x14ac:dyDescent="0.2">
      <c r="A497" s="204"/>
      <c r="B497" s="204"/>
      <c r="C497" s="204"/>
      <c r="D497" s="204"/>
      <c r="E497" s="204"/>
    </row>
    <row r="498" spans="1:5" ht="15" customHeight="1" x14ac:dyDescent="0.2">
      <c r="A498" s="204"/>
      <c r="B498" s="204"/>
      <c r="C498" s="204"/>
      <c r="D498" s="204"/>
      <c r="E498" s="204"/>
    </row>
    <row r="499" spans="1:5" ht="15" customHeight="1" x14ac:dyDescent="0.2">
      <c r="A499" s="204"/>
      <c r="B499" s="204"/>
      <c r="C499" s="204"/>
      <c r="D499" s="204"/>
      <c r="E499" s="204"/>
    </row>
    <row r="500" spans="1:5" ht="15" customHeight="1" x14ac:dyDescent="0.2">
      <c r="A500" s="204"/>
      <c r="B500" s="204"/>
      <c r="C500" s="204"/>
      <c r="D500" s="204"/>
      <c r="E500" s="204"/>
    </row>
    <row r="501" spans="1:5" ht="15" customHeight="1" x14ac:dyDescent="0.2">
      <c r="A501" s="204"/>
      <c r="B501" s="204"/>
      <c r="C501" s="204"/>
      <c r="D501" s="204"/>
      <c r="E501" s="204"/>
    </row>
    <row r="502" spans="1:5" ht="15" customHeight="1" x14ac:dyDescent="0.2">
      <c r="A502" s="204"/>
      <c r="B502" s="204"/>
      <c r="C502" s="204"/>
      <c r="D502" s="204"/>
      <c r="E502" s="204"/>
    </row>
    <row r="503" spans="1:5" ht="15" customHeight="1" x14ac:dyDescent="0.2">
      <c r="A503" s="204"/>
      <c r="B503" s="204"/>
      <c r="C503" s="204"/>
      <c r="D503" s="204"/>
      <c r="E503" s="204"/>
    </row>
    <row r="504" spans="1:5" ht="15" customHeight="1" x14ac:dyDescent="0.2"/>
    <row r="505" spans="1:5" ht="15" customHeight="1" x14ac:dyDescent="0.25">
      <c r="A505" s="40" t="s">
        <v>17</v>
      </c>
      <c r="B505" s="41"/>
      <c r="C505" s="41"/>
      <c r="D505" s="41"/>
      <c r="E505" s="41"/>
    </row>
    <row r="506" spans="1:5" ht="15" customHeight="1" x14ac:dyDescent="0.2">
      <c r="A506" s="42" t="s">
        <v>142</v>
      </c>
      <c r="B506" s="41"/>
      <c r="C506" s="41"/>
      <c r="D506" s="41"/>
      <c r="E506" s="43" t="s">
        <v>143</v>
      </c>
    </row>
    <row r="507" spans="1:5" ht="15" customHeight="1" x14ac:dyDescent="0.2">
      <c r="A507" s="149"/>
      <c r="B507" s="147"/>
      <c r="C507" s="41"/>
      <c r="D507" s="41"/>
      <c r="E507" s="44"/>
    </row>
    <row r="508" spans="1:5" ht="15" customHeight="1" x14ac:dyDescent="0.2">
      <c r="A508" s="59"/>
      <c r="B508" s="59"/>
      <c r="C508" s="45" t="s">
        <v>48</v>
      </c>
      <c r="D508" s="46" t="s">
        <v>55</v>
      </c>
      <c r="E508" s="72" t="s">
        <v>50</v>
      </c>
    </row>
    <row r="509" spans="1:5" ht="15" customHeight="1" x14ac:dyDescent="0.2">
      <c r="A509" s="109"/>
      <c r="B509" s="118"/>
      <c r="C509" s="79">
        <v>3429</v>
      </c>
      <c r="D509" s="65" t="s">
        <v>89</v>
      </c>
      <c r="E509" s="81">
        <v>-413000</v>
      </c>
    </row>
    <row r="510" spans="1:5" ht="15" customHeight="1" x14ac:dyDescent="0.2">
      <c r="A510" s="109"/>
      <c r="B510" s="118"/>
      <c r="C510" s="79">
        <v>3429</v>
      </c>
      <c r="D510" s="65" t="s">
        <v>89</v>
      </c>
      <c r="E510" s="81">
        <v>40000</v>
      </c>
    </row>
    <row r="511" spans="1:5" ht="15" customHeight="1" x14ac:dyDescent="0.2">
      <c r="A511" s="109"/>
      <c r="B511" s="118"/>
      <c r="C511" s="79">
        <v>3429</v>
      </c>
      <c r="D511" s="152" t="s">
        <v>138</v>
      </c>
      <c r="E511" s="81">
        <f>37000+70000+138000</f>
        <v>245000</v>
      </c>
    </row>
    <row r="512" spans="1:5" ht="15" customHeight="1" x14ac:dyDescent="0.2">
      <c r="C512" s="53" t="s">
        <v>52</v>
      </c>
      <c r="D512" s="54"/>
      <c r="E512" s="55">
        <f>SUM(E509:E511)</f>
        <v>-128000</v>
      </c>
    </row>
    <row r="513" spans="1:5" ht="15" customHeight="1" x14ac:dyDescent="0.2"/>
    <row r="514" spans="1:5" ht="15" customHeight="1" x14ac:dyDescent="0.2">
      <c r="B514" s="72" t="s">
        <v>47</v>
      </c>
      <c r="C514" s="45" t="s">
        <v>48</v>
      </c>
      <c r="D514" s="78" t="s">
        <v>49</v>
      </c>
      <c r="E514" s="47" t="s">
        <v>50</v>
      </c>
    </row>
    <row r="515" spans="1:5" ht="15" customHeight="1" x14ac:dyDescent="0.2">
      <c r="B515" s="128">
        <v>469</v>
      </c>
      <c r="C515" s="79"/>
      <c r="D515" s="80" t="s">
        <v>68</v>
      </c>
      <c r="E515" s="130">
        <f>28000+100000</f>
        <v>128000</v>
      </c>
    </row>
    <row r="516" spans="1:5" ht="15" customHeight="1" x14ac:dyDescent="0.2">
      <c r="B516" s="82"/>
      <c r="C516" s="53" t="s">
        <v>52</v>
      </c>
      <c r="D516" s="67"/>
      <c r="E516" s="68">
        <f>SUM(E515:E515)</f>
        <v>128000</v>
      </c>
    </row>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38" t="s">
        <v>148</v>
      </c>
    </row>
    <row r="523" spans="1:5" ht="15" customHeight="1" x14ac:dyDescent="0.2">
      <c r="A523" s="201" t="s">
        <v>140</v>
      </c>
      <c r="B523" s="201"/>
      <c r="C523" s="201"/>
      <c r="D523" s="201"/>
      <c r="E523" s="201"/>
    </row>
    <row r="524" spans="1:5" ht="15" customHeight="1" x14ac:dyDescent="0.2">
      <c r="A524" s="201"/>
      <c r="B524" s="201"/>
      <c r="C524" s="201"/>
      <c r="D524" s="201"/>
      <c r="E524" s="201"/>
    </row>
    <row r="525" spans="1:5" ht="15" customHeight="1" x14ac:dyDescent="0.2">
      <c r="A525" s="202" t="s">
        <v>149</v>
      </c>
      <c r="B525" s="202"/>
      <c r="C525" s="202"/>
      <c r="D525" s="202"/>
      <c r="E525" s="202"/>
    </row>
    <row r="526" spans="1:5" ht="15" customHeight="1" x14ac:dyDescent="0.2">
      <c r="A526" s="202"/>
      <c r="B526" s="202"/>
      <c r="C526" s="202"/>
      <c r="D526" s="202"/>
      <c r="E526" s="202"/>
    </row>
    <row r="527" spans="1:5" ht="15" customHeight="1" x14ac:dyDescent="0.2">
      <c r="A527" s="202"/>
      <c r="B527" s="202"/>
      <c r="C527" s="202"/>
      <c r="D527" s="202"/>
      <c r="E527" s="202"/>
    </row>
    <row r="528" spans="1:5" ht="15" customHeight="1" x14ac:dyDescent="0.2">
      <c r="A528" s="202"/>
      <c r="B528" s="202"/>
      <c r="C528" s="202"/>
      <c r="D528" s="202"/>
      <c r="E528" s="202"/>
    </row>
    <row r="529" spans="1:5" ht="15" customHeight="1" x14ac:dyDescent="0.2">
      <c r="A529" s="202"/>
      <c r="B529" s="202"/>
      <c r="C529" s="202"/>
      <c r="D529" s="202"/>
      <c r="E529" s="202"/>
    </row>
    <row r="530" spans="1:5" ht="15" customHeight="1" x14ac:dyDescent="0.2">
      <c r="A530" s="202"/>
      <c r="B530" s="202"/>
      <c r="C530" s="202"/>
      <c r="D530" s="202"/>
      <c r="E530" s="202"/>
    </row>
    <row r="531" spans="1:5" ht="15" customHeight="1" x14ac:dyDescent="0.2">
      <c r="A531" s="202"/>
      <c r="B531" s="202"/>
      <c r="C531" s="202"/>
      <c r="D531" s="202"/>
      <c r="E531" s="202"/>
    </row>
    <row r="532" spans="1:5" ht="15" customHeight="1" x14ac:dyDescent="0.2">
      <c r="A532" s="202"/>
      <c r="B532" s="202"/>
      <c r="C532" s="202"/>
      <c r="D532" s="202"/>
      <c r="E532" s="202"/>
    </row>
    <row r="533" spans="1:5" ht="15" customHeight="1" x14ac:dyDescent="0.2">
      <c r="A533" s="202"/>
      <c r="B533" s="202"/>
      <c r="C533" s="202"/>
      <c r="D533" s="202"/>
      <c r="E533" s="202"/>
    </row>
    <row r="534" spans="1:5" ht="15" customHeight="1" x14ac:dyDescent="0.2">
      <c r="A534" s="202"/>
      <c r="B534" s="202"/>
      <c r="C534" s="202"/>
      <c r="D534" s="202"/>
      <c r="E534" s="202"/>
    </row>
    <row r="535" spans="1:5" ht="15" customHeight="1" x14ac:dyDescent="0.25">
      <c r="A535" s="40" t="s">
        <v>17</v>
      </c>
      <c r="B535" s="41"/>
      <c r="C535" s="41"/>
      <c r="D535" s="41"/>
      <c r="E535" s="41"/>
    </row>
    <row r="536" spans="1:5" ht="15" customHeight="1" x14ac:dyDescent="0.2">
      <c r="A536" s="42" t="s">
        <v>97</v>
      </c>
      <c r="B536" s="41"/>
      <c r="C536" s="41"/>
      <c r="D536" s="41"/>
      <c r="E536" s="43" t="s">
        <v>98</v>
      </c>
    </row>
    <row r="537" spans="1:5" ht="15" customHeight="1" x14ac:dyDescent="0.2">
      <c r="A537" s="149"/>
      <c r="B537" s="147"/>
      <c r="C537" s="41"/>
      <c r="D537" s="41"/>
      <c r="E537" s="44"/>
    </row>
    <row r="538" spans="1:5" ht="15" customHeight="1" x14ac:dyDescent="0.2">
      <c r="A538" s="60"/>
      <c r="B538" s="59"/>
      <c r="C538" s="45" t="s">
        <v>48</v>
      </c>
      <c r="D538" s="46" t="s">
        <v>55</v>
      </c>
      <c r="E538" s="47" t="s">
        <v>50</v>
      </c>
    </row>
    <row r="539" spans="1:5" ht="15" customHeight="1" x14ac:dyDescent="0.2">
      <c r="A539" s="109"/>
      <c r="B539" s="118"/>
      <c r="C539" s="79">
        <v>2399</v>
      </c>
      <c r="D539" s="65" t="s">
        <v>100</v>
      </c>
      <c r="E539" s="51">
        <v>-27260000</v>
      </c>
    </row>
    <row r="540" spans="1:5" ht="15" customHeight="1" x14ac:dyDescent="0.2">
      <c r="A540" s="109"/>
      <c r="B540" s="118"/>
      <c r="C540" s="79">
        <v>2321</v>
      </c>
      <c r="D540" s="65" t="s">
        <v>100</v>
      </c>
      <c r="E540" s="51">
        <v>27260000</v>
      </c>
    </row>
    <row r="541" spans="1:5" ht="15" customHeight="1" x14ac:dyDescent="0.2">
      <c r="A541" s="109"/>
      <c r="B541" s="154"/>
      <c r="C541" s="53" t="s">
        <v>52</v>
      </c>
      <c r="D541" s="54"/>
      <c r="E541" s="55">
        <f>SUM(E539:E540)</f>
        <v>0</v>
      </c>
    </row>
    <row r="542" spans="1:5" ht="15" customHeight="1" x14ac:dyDescent="0.2"/>
    <row r="543" spans="1:5" ht="15" customHeight="1" x14ac:dyDescent="0.2"/>
    <row r="544" spans="1:5" ht="15" customHeight="1" x14ac:dyDescent="0.25">
      <c r="A544" s="38" t="s">
        <v>150</v>
      </c>
    </row>
    <row r="545" spans="1:5" ht="15" customHeight="1" x14ac:dyDescent="0.2">
      <c r="A545" s="201" t="s">
        <v>140</v>
      </c>
      <c r="B545" s="201"/>
      <c r="C545" s="201"/>
      <c r="D545" s="201"/>
      <c r="E545" s="201"/>
    </row>
    <row r="546" spans="1:5" ht="15" customHeight="1" x14ac:dyDescent="0.2">
      <c r="A546" s="201"/>
      <c r="B546" s="201"/>
      <c r="C546" s="201"/>
      <c r="D546" s="201"/>
      <c r="E546" s="201"/>
    </row>
    <row r="547" spans="1:5" ht="15" customHeight="1" x14ac:dyDescent="0.2">
      <c r="A547" s="204" t="s">
        <v>151</v>
      </c>
      <c r="B547" s="204"/>
      <c r="C547" s="204"/>
      <c r="D547" s="204"/>
      <c r="E547" s="204"/>
    </row>
    <row r="548" spans="1:5" ht="15" customHeight="1" x14ac:dyDescent="0.2">
      <c r="A548" s="204"/>
      <c r="B548" s="204"/>
      <c r="C548" s="204"/>
      <c r="D548" s="204"/>
      <c r="E548" s="204"/>
    </row>
    <row r="549" spans="1:5" ht="15" customHeight="1" x14ac:dyDescent="0.2">
      <c r="A549" s="204"/>
      <c r="B549" s="204"/>
      <c r="C549" s="204"/>
      <c r="D549" s="204"/>
      <c r="E549" s="204"/>
    </row>
    <row r="550" spans="1:5" ht="15" customHeight="1" x14ac:dyDescent="0.2">
      <c r="A550" s="204"/>
      <c r="B550" s="204"/>
      <c r="C550" s="204"/>
      <c r="D550" s="204"/>
      <c r="E550" s="204"/>
    </row>
    <row r="551" spans="1:5" ht="15" customHeight="1" x14ac:dyDescent="0.2">
      <c r="A551" s="204"/>
      <c r="B551" s="204"/>
      <c r="C551" s="204"/>
      <c r="D551" s="204"/>
      <c r="E551" s="204"/>
    </row>
    <row r="552" spans="1:5" ht="15" customHeight="1" x14ac:dyDescent="0.2">
      <c r="A552" s="204"/>
      <c r="B552" s="204"/>
      <c r="C552" s="204"/>
      <c r="D552" s="204"/>
      <c r="E552" s="204"/>
    </row>
    <row r="553" spans="1:5" ht="15" customHeight="1" x14ac:dyDescent="0.2">
      <c r="A553" s="204"/>
      <c r="B553" s="204"/>
      <c r="C553" s="204"/>
      <c r="D553" s="204"/>
      <c r="E553" s="204"/>
    </row>
    <row r="554" spans="1:5" ht="15" customHeight="1" x14ac:dyDescent="0.2">
      <c r="A554" s="204"/>
      <c r="B554" s="204"/>
      <c r="C554" s="204"/>
      <c r="D554" s="204"/>
      <c r="E554" s="204"/>
    </row>
    <row r="555" spans="1:5" ht="15" customHeight="1" x14ac:dyDescent="0.2">
      <c r="A555" s="204"/>
      <c r="B555" s="204"/>
      <c r="C555" s="204"/>
      <c r="D555" s="204"/>
      <c r="E555" s="204"/>
    </row>
    <row r="556" spans="1:5" ht="15" customHeight="1" x14ac:dyDescent="0.2">
      <c r="A556" s="39"/>
      <c r="B556" s="39"/>
      <c r="C556" s="39"/>
      <c r="D556" s="39"/>
      <c r="E556" s="39"/>
    </row>
    <row r="557" spans="1:5" ht="15" customHeight="1" x14ac:dyDescent="0.25">
      <c r="A557" s="40" t="s">
        <v>17</v>
      </c>
      <c r="B557" s="41"/>
      <c r="C557" s="41"/>
      <c r="D557" s="41"/>
      <c r="E557" s="41"/>
    </row>
    <row r="558" spans="1:5" ht="15" customHeight="1" x14ac:dyDescent="0.2">
      <c r="A558" s="42" t="s">
        <v>97</v>
      </c>
      <c r="B558" s="41"/>
      <c r="C558" s="41"/>
      <c r="D558" s="41"/>
      <c r="E558" s="43" t="s">
        <v>98</v>
      </c>
    </row>
    <row r="559" spans="1:5" ht="15" customHeight="1" x14ac:dyDescent="0.2">
      <c r="A559" s="149"/>
      <c r="B559" s="147"/>
      <c r="C559" s="41"/>
      <c r="D559" s="41"/>
      <c r="E559" s="44"/>
    </row>
    <row r="560" spans="1:5" ht="15" customHeight="1" x14ac:dyDescent="0.2">
      <c r="A560" s="60"/>
      <c r="B560" s="59"/>
      <c r="C560" s="45" t="s">
        <v>48</v>
      </c>
      <c r="D560" s="46" t="s">
        <v>55</v>
      </c>
      <c r="E560" s="47" t="s">
        <v>50</v>
      </c>
    </row>
    <row r="561" spans="1:5" ht="15" customHeight="1" x14ac:dyDescent="0.2">
      <c r="A561" s="109"/>
      <c r="B561" s="118"/>
      <c r="C561" s="79">
        <v>2399</v>
      </c>
      <c r="D561" s="65" t="s">
        <v>100</v>
      </c>
      <c r="E561" s="51">
        <v>-2014000</v>
      </c>
    </row>
    <row r="562" spans="1:5" ht="15" customHeight="1" x14ac:dyDescent="0.2">
      <c r="A562" s="109"/>
      <c r="B562" s="118"/>
      <c r="C562" s="79">
        <v>2310</v>
      </c>
      <c r="D562" s="65" t="s">
        <v>100</v>
      </c>
      <c r="E562" s="51">
        <v>2014000</v>
      </c>
    </row>
    <row r="563" spans="1:5" ht="15" customHeight="1" x14ac:dyDescent="0.2">
      <c r="A563" s="109"/>
      <c r="B563" s="154"/>
      <c r="C563" s="53" t="s">
        <v>52</v>
      </c>
      <c r="D563" s="54"/>
      <c r="E563" s="55">
        <f>SUM(E561:E562)</f>
        <v>0</v>
      </c>
    </row>
    <row r="564" spans="1:5" ht="15" customHeight="1" x14ac:dyDescent="0.2"/>
    <row r="565" spans="1:5" ht="15" customHeight="1" x14ac:dyDescent="0.2"/>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8" t="s">
        <v>152</v>
      </c>
    </row>
    <row r="575" spans="1:5" ht="15" customHeight="1" x14ac:dyDescent="0.2">
      <c r="A575" s="201" t="s">
        <v>153</v>
      </c>
      <c r="B575" s="201"/>
      <c r="C575" s="201"/>
      <c r="D575" s="201"/>
      <c r="E575" s="201"/>
    </row>
    <row r="576" spans="1:5" ht="15" customHeight="1" x14ac:dyDescent="0.2">
      <c r="A576" s="201"/>
      <c r="B576" s="201"/>
      <c r="C576" s="201"/>
      <c r="D576" s="201"/>
      <c r="E576" s="201"/>
    </row>
    <row r="577" spans="1:5" ht="15" customHeight="1" x14ac:dyDescent="0.2">
      <c r="A577" s="202" t="s">
        <v>154</v>
      </c>
      <c r="B577" s="202"/>
      <c r="C577" s="202"/>
      <c r="D577" s="202"/>
      <c r="E577" s="202"/>
    </row>
    <row r="578" spans="1:5" ht="15" customHeight="1" x14ac:dyDescent="0.2">
      <c r="A578" s="202"/>
      <c r="B578" s="202"/>
      <c r="C578" s="202"/>
      <c r="D578" s="202"/>
      <c r="E578" s="202"/>
    </row>
    <row r="579" spans="1:5" ht="15" customHeight="1" x14ac:dyDescent="0.2">
      <c r="A579" s="202"/>
      <c r="B579" s="202"/>
      <c r="C579" s="202"/>
      <c r="D579" s="202"/>
      <c r="E579" s="202"/>
    </row>
    <row r="580" spans="1:5" ht="15" customHeight="1" x14ac:dyDescent="0.2">
      <c r="A580" s="202"/>
      <c r="B580" s="202"/>
      <c r="C580" s="202"/>
      <c r="D580" s="202"/>
      <c r="E580" s="202"/>
    </row>
    <row r="581" spans="1:5" ht="15" customHeight="1" x14ac:dyDescent="0.2">
      <c r="A581" s="202"/>
      <c r="B581" s="202"/>
      <c r="C581" s="202"/>
      <c r="D581" s="202"/>
      <c r="E581" s="202"/>
    </row>
    <row r="582" spans="1:5" ht="15" customHeight="1" x14ac:dyDescent="0.2">
      <c r="A582" s="202"/>
      <c r="B582" s="202"/>
      <c r="C582" s="202"/>
      <c r="D582" s="202"/>
      <c r="E582" s="202"/>
    </row>
    <row r="583" spans="1:5" ht="15" customHeight="1" x14ac:dyDescent="0.2">
      <c r="A583" s="202"/>
      <c r="B583" s="202"/>
      <c r="C583" s="202"/>
      <c r="D583" s="202"/>
      <c r="E583" s="202"/>
    </row>
    <row r="584" spans="1:5" ht="15" customHeight="1" x14ac:dyDescent="0.2"/>
    <row r="585" spans="1:5" ht="15" customHeight="1" x14ac:dyDescent="0.25">
      <c r="A585" s="40" t="s">
        <v>17</v>
      </c>
      <c r="B585" s="41"/>
      <c r="C585" s="41"/>
      <c r="D585" s="41"/>
      <c r="E585" s="77"/>
    </row>
    <row r="586" spans="1:5" ht="15" customHeight="1" x14ac:dyDescent="0.2">
      <c r="A586" s="69" t="s">
        <v>60</v>
      </c>
      <c r="B586" s="41"/>
      <c r="C586" s="41"/>
      <c r="D586" s="41"/>
      <c r="E586" s="43" t="s">
        <v>61</v>
      </c>
    </row>
    <row r="587" spans="1:5" ht="15" customHeight="1" x14ac:dyDescent="0.2">
      <c r="A587" s="42"/>
      <c r="B587" s="77"/>
      <c r="C587" s="41"/>
      <c r="D587" s="41"/>
      <c r="E587" s="44"/>
    </row>
    <row r="588" spans="1:5" ht="15" customHeight="1" x14ac:dyDescent="0.2">
      <c r="A588" s="59"/>
      <c r="B588" s="59"/>
      <c r="C588" s="45" t="s">
        <v>48</v>
      </c>
      <c r="D588" s="112" t="s">
        <v>55</v>
      </c>
      <c r="E588" s="47" t="s">
        <v>50</v>
      </c>
    </row>
    <row r="589" spans="1:5" ht="15" customHeight="1" x14ac:dyDescent="0.2">
      <c r="A589" s="59"/>
      <c r="B589" s="59"/>
      <c r="C589" s="79">
        <v>3269</v>
      </c>
      <c r="D589" s="65" t="s">
        <v>56</v>
      </c>
      <c r="E589" s="145">
        <v>-192.86</v>
      </c>
    </row>
    <row r="590" spans="1:5" ht="15" customHeight="1" x14ac:dyDescent="0.2">
      <c r="A590" s="59"/>
      <c r="B590" s="59"/>
      <c r="C590" s="115">
        <v>6409</v>
      </c>
      <c r="D590" s="65" t="s">
        <v>99</v>
      </c>
      <c r="E590" s="145">
        <v>192.86</v>
      </c>
    </row>
    <row r="591" spans="1:5" ht="15" customHeight="1" x14ac:dyDescent="0.2">
      <c r="A591" s="146"/>
      <c r="B591" s="146"/>
      <c r="C591" s="53" t="s">
        <v>52</v>
      </c>
      <c r="D591" s="54"/>
      <c r="E591" s="55">
        <f>SUM(E589:E590)</f>
        <v>0</v>
      </c>
    </row>
    <row r="592" spans="1:5" ht="15" customHeight="1" x14ac:dyDescent="0.2"/>
    <row r="593" spans="1:5" ht="15" customHeight="1" x14ac:dyDescent="0.2"/>
    <row r="594" spans="1:5" ht="15" customHeight="1" x14ac:dyDescent="0.25">
      <c r="A594" s="38" t="s">
        <v>155</v>
      </c>
    </row>
    <row r="595" spans="1:5" ht="15" customHeight="1" x14ac:dyDescent="0.2">
      <c r="A595" s="201" t="s">
        <v>153</v>
      </c>
      <c r="B595" s="201"/>
      <c r="C595" s="201"/>
      <c r="D595" s="201"/>
      <c r="E595" s="201"/>
    </row>
    <row r="596" spans="1:5" ht="15" customHeight="1" x14ac:dyDescent="0.2">
      <c r="A596" s="201"/>
      <c r="B596" s="201"/>
      <c r="C596" s="201"/>
      <c r="D596" s="201"/>
      <c r="E596" s="201"/>
    </row>
    <row r="597" spans="1:5" ht="15" customHeight="1" x14ac:dyDescent="0.2">
      <c r="A597" s="202" t="s">
        <v>156</v>
      </c>
      <c r="B597" s="202"/>
      <c r="C597" s="202"/>
      <c r="D597" s="202"/>
      <c r="E597" s="202"/>
    </row>
    <row r="598" spans="1:5" ht="15" customHeight="1" x14ac:dyDescent="0.2">
      <c r="A598" s="202"/>
      <c r="B598" s="202"/>
      <c r="C598" s="202"/>
      <c r="D598" s="202"/>
      <c r="E598" s="202"/>
    </row>
    <row r="599" spans="1:5" ht="15" customHeight="1" x14ac:dyDescent="0.2">
      <c r="A599" s="202"/>
      <c r="B599" s="202"/>
      <c r="C599" s="202"/>
      <c r="D599" s="202"/>
      <c r="E599" s="202"/>
    </row>
    <row r="600" spans="1:5" ht="15" customHeight="1" x14ac:dyDescent="0.2">
      <c r="A600" s="202"/>
      <c r="B600" s="202"/>
      <c r="C600" s="202"/>
      <c r="D600" s="202"/>
      <c r="E600" s="202"/>
    </row>
    <row r="601" spans="1:5" ht="15" customHeight="1" x14ac:dyDescent="0.2">
      <c r="A601" s="202"/>
      <c r="B601" s="202"/>
      <c r="C601" s="202"/>
      <c r="D601" s="202"/>
      <c r="E601" s="202"/>
    </row>
    <row r="602" spans="1:5" ht="15" customHeight="1" x14ac:dyDescent="0.2">
      <c r="A602" s="202"/>
      <c r="B602" s="202"/>
      <c r="C602" s="202"/>
      <c r="D602" s="202"/>
      <c r="E602" s="202"/>
    </row>
    <row r="603" spans="1:5" ht="15" customHeight="1" x14ac:dyDescent="0.2">
      <c r="A603" s="202"/>
      <c r="B603" s="202"/>
      <c r="C603" s="202"/>
      <c r="D603" s="202"/>
      <c r="E603" s="202"/>
    </row>
    <row r="604" spans="1:5" ht="15" customHeight="1" x14ac:dyDescent="0.2"/>
    <row r="605" spans="1:5" ht="15" customHeight="1" x14ac:dyDescent="0.25">
      <c r="A605" s="40" t="s">
        <v>17</v>
      </c>
      <c r="B605" s="41"/>
      <c r="C605" s="41"/>
      <c r="D605" s="41"/>
      <c r="E605" s="77"/>
    </row>
    <row r="606" spans="1:5" ht="15" customHeight="1" x14ac:dyDescent="0.2">
      <c r="A606" s="69" t="s">
        <v>60</v>
      </c>
      <c r="B606" s="41"/>
      <c r="C606" s="41"/>
      <c r="D606" s="41"/>
      <c r="E606" s="43" t="s">
        <v>61</v>
      </c>
    </row>
    <row r="607" spans="1:5" ht="15" customHeight="1" x14ac:dyDescent="0.2">
      <c r="A607" s="42"/>
      <c r="B607" s="77"/>
      <c r="C607" s="41"/>
      <c r="D607" s="41"/>
      <c r="E607" s="44"/>
    </row>
    <row r="608" spans="1:5" ht="15" customHeight="1" x14ac:dyDescent="0.2">
      <c r="A608" s="59"/>
      <c r="B608" s="59"/>
      <c r="C608" s="45" t="s">
        <v>48</v>
      </c>
      <c r="D608" s="112" t="s">
        <v>55</v>
      </c>
      <c r="E608" s="47" t="s">
        <v>50</v>
      </c>
    </row>
    <row r="609" spans="1:5" ht="15" customHeight="1" x14ac:dyDescent="0.2">
      <c r="A609" s="59"/>
      <c r="B609" s="59"/>
      <c r="C609" s="79">
        <v>3429</v>
      </c>
      <c r="D609" s="65" t="s">
        <v>89</v>
      </c>
      <c r="E609" s="145">
        <v>-242000</v>
      </c>
    </row>
    <row r="610" spans="1:5" ht="15" customHeight="1" x14ac:dyDescent="0.2">
      <c r="A610" s="59"/>
      <c r="B610" s="59"/>
      <c r="C610" s="115">
        <v>3429</v>
      </c>
      <c r="D610" s="65" t="s">
        <v>94</v>
      </c>
      <c r="E610" s="145">
        <v>242000</v>
      </c>
    </row>
    <row r="611" spans="1:5" ht="15" customHeight="1" x14ac:dyDescent="0.2">
      <c r="A611" s="146"/>
      <c r="B611" s="146"/>
      <c r="C611" s="53" t="s">
        <v>52</v>
      </c>
      <c r="D611" s="54"/>
      <c r="E611" s="55">
        <f>SUM(E609:E610)</f>
        <v>0</v>
      </c>
    </row>
    <row r="612" spans="1:5" ht="15" customHeight="1" x14ac:dyDescent="0.2"/>
    <row r="613" spans="1:5" ht="15" customHeight="1" x14ac:dyDescent="0.2"/>
    <row r="614" spans="1:5" ht="15" customHeight="1" x14ac:dyDescent="0.25">
      <c r="A614" s="38" t="s">
        <v>157</v>
      </c>
    </row>
    <row r="615" spans="1:5" ht="15" customHeight="1" x14ac:dyDescent="0.2">
      <c r="A615" s="201" t="s">
        <v>153</v>
      </c>
      <c r="B615" s="201"/>
      <c r="C615" s="201"/>
      <c r="D615" s="201"/>
      <c r="E615" s="201"/>
    </row>
    <row r="616" spans="1:5" ht="15" customHeight="1" x14ac:dyDescent="0.2">
      <c r="A616" s="201"/>
      <c r="B616" s="201"/>
      <c r="C616" s="201"/>
      <c r="D616" s="201"/>
      <c r="E616" s="201"/>
    </row>
    <row r="617" spans="1:5" ht="15" customHeight="1" x14ac:dyDescent="0.2">
      <c r="A617" s="202" t="s">
        <v>158</v>
      </c>
      <c r="B617" s="202"/>
      <c r="C617" s="202"/>
      <c r="D617" s="202"/>
      <c r="E617" s="202"/>
    </row>
    <row r="618" spans="1:5" ht="15" customHeight="1" x14ac:dyDescent="0.2">
      <c r="A618" s="202"/>
      <c r="B618" s="202"/>
      <c r="C618" s="202"/>
      <c r="D618" s="202"/>
      <c r="E618" s="202"/>
    </row>
    <row r="619" spans="1:5" ht="15" customHeight="1" x14ac:dyDescent="0.2">
      <c r="A619" s="202"/>
      <c r="B619" s="202"/>
      <c r="C619" s="202"/>
      <c r="D619" s="202"/>
      <c r="E619" s="202"/>
    </row>
    <row r="620" spans="1:5" ht="15" customHeight="1" x14ac:dyDescent="0.2">
      <c r="A620" s="202"/>
      <c r="B620" s="202"/>
      <c r="C620" s="202"/>
      <c r="D620" s="202"/>
      <c r="E620" s="202"/>
    </row>
    <row r="621" spans="1:5" ht="15" customHeight="1" x14ac:dyDescent="0.2">
      <c r="A621" s="202"/>
      <c r="B621" s="202"/>
      <c r="C621" s="202"/>
      <c r="D621" s="202"/>
      <c r="E621" s="202"/>
    </row>
    <row r="622" spans="1:5" ht="15" customHeight="1" x14ac:dyDescent="0.2">
      <c r="A622" s="202"/>
      <c r="B622" s="202"/>
      <c r="C622" s="202"/>
      <c r="D622" s="202"/>
      <c r="E622" s="202"/>
    </row>
    <row r="623" spans="1:5" ht="15" customHeight="1" x14ac:dyDescent="0.2">
      <c r="A623" s="202"/>
      <c r="B623" s="202"/>
      <c r="C623" s="202"/>
      <c r="D623" s="202"/>
      <c r="E623" s="202"/>
    </row>
    <row r="624" spans="1:5" ht="15" customHeight="1" x14ac:dyDescent="0.2">
      <c r="A624" s="155"/>
      <c r="B624" s="155"/>
      <c r="C624" s="155"/>
      <c r="D624" s="155"/>
      <c r="E624" s="155"/>
    </row>
    <row r="625" spans="1:5" ht="15" customHeight="1" x14ac:dyDescent="0.25">
      <c r="A625" s="40" t="s">
        <v>17</v>
      </c>
      <c r="B625" s="41"/>
      <c r="C625" s="41"/>
      <c r="D625" s="41"/>
      <c r="E625" s="77"/>
    </row>
    <row r="626" spans="1:5" ht="15" customHeight="1" x14ac:dyDescent="0.2">
      <c r="A626" s="69" t="s">
        <v>60</v>
      </c>
      <c r="B626" s="41"/>
      <c r="C626" s="41"/>
      <c r="D626" s="41"/>
      <c r="E626" s="43" t="s">
        <v>61</v>
      </c>
    </row>
    <row r="627" spans="1:5" ht="15" customHeight="1" x14ac:dyDescent="0.2">
      <c r="A627" s="42"/>
      <c r="B627" s="77"/>
      <c r="C627" s="41"/>
      <c r="D627" s="41"/>
      <c r="E627" s="44"/>
    </row>
    <row r="628" spans="1:5" ht="15" customHeight="1" x14ac:dyDescent="0.2">
      <c r="B628" s="72" t="s">
        <v>47</v>
      </c>
      <c r="C628" s="45" t="s">
        <v>48</v>
      </c>
      <c r="D628" s="78" t="s">
        <v>49</v>
      </c>
      <c r="E628" s="47" t="s">
        <v>50</v>
      </c>
    </row>
    <row r="629" spans="1:5" ht="15" customHeight="1" x14ac:dyDescent="0.2">
      <c r="B629" s="128">
        <v>510</v>
      </c>
      <c r="C629" s="79"/>
      <c r="D629" s="80" t="s">
        <v>68</v>
      </c>
      <c r="E629" s="130">
        <v>-420000</v>
      </c>
    </row>
    <row r="630" spans="1:5" ht="15" customHeight="1" x14ac:dyDescent="0.2">
      <c r="B630" s="128">
        <v>510</v>
      </c>
      <c r="C630" s="79"/>
      <c r="D630" s="80" t="s">
        <v>68</v>
      </c>
      <c r="E630" s="130">
        <f>10000+20000+10000+17000+10000+18000+10000+22000+15000+22000+10000</f>
        <v>164000</v>
      </c>
    </row>
    <row r="631" spans="1:5" ht="15" customHeight="1" x14ac:dyDescent="0.2">
      <c r="B631" s="82"/>
      <c r="C631" s="53" t="s">
        <v>52</v>
      </c>
      <c r="D631" s="67"/>
      <c r="E631" s="68">
        <f>SUM(E629:E630)</f>
        <v>-256000</v>
      </c>
    </row>
    <row r="632" spans="1:5" ht="15" customHeight="1" x14ac:dyDescent="0.2"/>
    <row r="633" spans="1:5" ht="15" customHeight="1" x14ac:dyDescent="0.2">
      <c r="C633" s="45" t="s">
        <v>48</v>
      </c>
      <c r="D633" s="112" t="s">
        <v>55</v>
      </c>
      <c r="E633" s="47" t="s">
        <v>50</v>
      </c>
    </row>
    <row r="634" spans="1:5" ht="15" customHeight="1" x14ac:dyDescent="0.2">
      <c r="C634" s="79">
        <v>3792</v>
      </c>
      <c r="D634" s="65" t="s">
        <v>89</v>
      </c>
      <c r="E634" s="145">
        <v>12000</v>
      </c>
    </row>
    <row r="635" spans="1:5" ht="15" customHeight="1" x14ac:dyDescent="0.2">
      <c r="C635" s="115">
        <v>3792</v>
      </c>
      <c r="D635" s="152" t="s">
        <v>138</v>
      </c>
      <c r="E635" s="145">
        <f>12000+22000+16000+10000+12000+20000+20000+15000+20000+20000+17000+20000+10000+10000+20000</f>
        <v>244000</v>
      </c>
    </row>
    <row r="636" spans="1:5" ht="15" customHeight="1" x14ac:dyDescent="0.2">
      <c r="C636" s="53" t="s">
        <v>52</v>
      </c>
      <c r="D636" s="54"/>
      <c r="E636" s="55">
        <f>SUM(E634:E635)</f>
        <v>256000</v>
      </c>
    </row>
    <row r="637" spans="1:5" ht="15" customHeight="1" x14ac:dyDescent="0.2"/>
    <row r="638" spans="1:5" ht="15" customHeight="1" x14ac:dyDescent="0.2"/>
    <row r="639" spans="1:5" ht="15" customHeight="1" x14ac:dyDescent="0.25">
      <c r="A639" s="38" t="s">
        <v>159</v>
      </c>
    </row>
    <row r="640" spans="1:5" ht="15" customHeight="1" x14ac:dyDescent="0.2">
      <c r="A640" s="201" t="s">
        <v>153</v>
      </c>
      <c r="B640" s="201"/>
      <c r="C640" s="201"/>
      <c r="D640" s="201"/>
      <c r="E640" s="201"/>
    </row>
    <row r="641" spans="1:5" ht="15" customHeight="1" x14ac:dyDescent="0.2">
      <c r="A641" s="201"/>
      <c r="B641" s="201"/>
      <c r="C641" s="201"/>
      <c r="D641" s="201"/>
      <c r="E641" s="201"/>
    </row>
    <row r="642" spans="1:5" ht="15" customHeight="1" x14ac:dyDescent="0.2">
      <c r="A642" s="202" t="s">
        <v>160</v>
      </c>
      <c r="B642" s="202"/>
      <c r="C642" s="202"/>
      <c r="D642" s="202"/>
      <c r="E642" s="202"/>
    </row>
    <row r="643" spans="1:5" ht="15" customHeight="1" x14ac:dyDescent="0.2">
      <c r="A643" s="202"/>
      <c r="B643" s="202"/>
      <c r="C643" s="202"/>
      <c r="D643" s="202"/>
      <c r="E643" s="202"/>
    </row>
    <row r="644" spans="1:5" ht="15" customHeight="1" x14ac:dyDescent="0.2">
      <c r="A644" s="202"/>
      <c r="B644" s="202"/>
      <c r="C644" s="202"/>
      <c r="D644" s="202"/>
      <c r="E644" s="202"/>
    </row>
    <row r="645" spans="1:5" ht="15" customHeight="1" x14ac:dyDescent="0.2">
      <c r="A645" s="202"/>
      <c r="B645" s="202"/>
      <c r="C645" s="202"/>
      <c r="D645" s="202"/>
      <c r="E645" s="202"/>
    </row>
    <row r="646" spans="1:5" ht="15" customHeight="1" x14ac:dyDescent="0.2">
      <c r="A646" s="202"/>
      <c r="B646" s="202"/>
      <c r="C646" s="202"/>
      <c r="D646" s="202"/>
      <c r="E646" s="202"/>
    </row>
    <row r="647" spans="1:5" ht="15" customHeight="1" x14ac:dyDescent="0.2">
      <c r="A647" s="202"/>
      <c r="B647" s="202"/>
      <c r="C647" s="202"/>
      <c r="D647" s="202"/>
      <c r="E647" s="202"/>
    </row>
    <row r="648" spans="1:5" ht="15" customHeight="1" x14ac:dyDescent="0.2">
      <c r="A648" s="202"/>
      <c r="B648" s="202"/>
      <c r="C648" s="202"/>
      <c r="D648" s="202"/>
      <c r="E648" s="202"/>
    </row>
    <row r="649" spans="1:5" ht="15" customHeight="1" x14ac:dyDescent="0.2"/>
    <row r="650" spans="1:5" ht="15" customHeight="1" x14ac:dyDescent="0.25">
      <c r="A650" s="40" t="s">
        <v>17</v>
      </c>
      <c r="B650" s="41"/>
      <c r="C650" s="41"/>
      <c r="D650" s="41"/>
      <c r="E650" s="77"/>
    </row>
    <row r="651" spans="1:5" ht="15" customHeight="1" x14ac:dyDescent="0.2">
      <c r="A651" s="69" t="s">
        <v>60</v>
      </c>
      <c r="B651" s="41"/>
      <c r="C651" s="41"/>
      <c r="D651" s="41"/>
      <c r="E651" s="43" t="s">
        <v>61</v>
      </c>
    </row>
    <row r="652" spans="1:5" ht="15" customHeight="1" x14ac:dyDescent="0.2">
      <c r="B652" s="147"/>
      <c r="C652" s="41"/>
      <c r="D652" s="41"/>
      <c r="E652" s="44"/>
    </row>
    <row r="653" spans="1:5" ht="15" customHeight="1" x14ac:dyDescent="0.2">
      <c r="B653" s="59"/>
      <c r="C653" s="45" t="s">
        <v>48</v>
      </c>
      <c r="D653" s="46" t="s">
        <v>55</v>
      </c>
      <c r="E653" s="47" t="s">
        <v>50</v>
      </c>
    </row>
    <row r="654" spans="1:5" ht="15" customHeight="1" x14ac:dyDescent="0.2">
      <c r="B654" s="148"/>
      <c r="C654" s="120">
        <v>3269</v>
      </c>
      <c r="D654" s="80" t="s">
        <v>56</v>
      </c>
      <c r="E654" s="51">
        <v>-17661</v>
      </c>
    </row>
    <row r="655" spans="1:5" ht="15" customHeight="1" x14ac:dyDescent="0.2">
      <c r="B655" s="148"/>
      <c r="C655" s="120">
        <v>3269</v>
      </c>
      <c r="D655" s="152" t="s">
        <v>138</v>
      </c>
      <c r="E655" s="51">
        <v>17661</v>
      </c>
    </row>
    <row r="656" spans="1:5" ht="15" customHeight="1" x14ac:dyDescent="0.2">
      <c r="B656" s="148"/>
      <c r="C656" s="53" t="s">
        <v>52</v>
      </c>
      <c r="D656" s="54"/>
      <c r="E656" s="55">
        <f>SUM(E654:E655)</f>
        <v>0</v>
      </c>
    </row>
    <row r="657" spans="1:5" ht="15" customHeight="1" x14ac:dyDescent="0.2"/>
    <row r="658" spans="1:5" ht="15" customHeight="1" x14ac:dyDescent="0.2"/>
    <row r="659" spans="1:5" ht="15" customHeight="1" x14ac:dyDescent="0.25">
      <c r="A659" s="38" t="s">
        <v>161</v>
      </c>
    </row>
    <row r="660" spans="1:5" ht="15" customHeight="1" x14ac:dyDescent="0.2">
      <c r="A660" s="201" t="s">
        <v>162</v>
      </c>
      <c r="B660" s="201"/>
      <c r="C660" s="201"/>
      <c r="D660" s="201"/>
      <c r="E660" s="201"/>
    </row>
    <row r="661" spans="1:5" ht="15" customHeight="1" x14ac:dyDescent="0.2">
      <c r="A661" s="201"/>
      <c r="B661" s="201"/>
      <c r="C661" s="201"/>
      <c r="D661" s="201"/>
      <c r="E661" s="201"/>
    </row>
    <row r="662" spans="1:5" ht="15" customHeight="1" x14ac:dyDescent="0.2">
      <c r="A662" s="202" t="s">
        <v>163</v>
      </c>
      <c r="B662" s="202"/>
      <c r="C662" s="202"/>
      <c r="D662" s="202"/>
      <c r="E662" s="202"/>
    </row>
    <row r="663" spans="1:5" ht="15" customHeight="1" x14ac:dyDescent="0.2">
      <c r="A663" s="202"/>
      <c r="B663" s="202"/>
      <c r="C663" s="202"/>
      <c r="D663" s="202"/>
      <c r="E663" s="202"/>
    </row>
    <row r="664" spans="1:5" ht="15" customHeight="1" x14ac:dyDescent="0.2">
      <c r="A664" s="202"/>
      <c r="B664" s="202"/>
      <c r="C664" s="202"/>
      <c r="D664" s="202"/>
      <c r="E664" s="202"/>
    </row>
    <row r="665" spans="1:5" ht="15" customHeight="1" x14ac:dyDescent="0.2">
      <c r="A665" s="202"/>
      <c r="B665" s="202"/>
      <c r="C665" s="202"/>
      <c r="D665" s="202"/>
      <c r="E665" s="202"/>
    </row>
    <row r="666" spans="1:5" ht="15" customHeight="1" x14ac:dyDescent="0.2">
      <c r="A666" s="202"/>
      <c r="B666" s="202"/>
      <c r="C666" s="202"/>
      <c r="D666" s="202"/>
      <c r="E666" s="202"/>
    </row>
    <row r="667" spans="1:5" ht="15" customHeight="1" x14ac:dyDescent="0.2">
      <c r="A667" s="202"/>
      <c r="B667" s="202"/>
      <c r="C667" s="202"/>
      <c r="D667" s="202"/>
      <c r="E667" s="202"/>
    </row>
    <row r="668" spans="1:5" ht="15" customHeight="1" x14ac:dyDescent="0.2">
      <c r="A668" s="202"/>
      <c r="B668" s="202"/>
      <c r="C668" s="202"/>
      <c r="D668" s="202"/>
      <c r="E668" s="202"/>
    </row>
    <row r="669" spans="1:5" ht="15" customHeight="1" x14ac:dyDescent="0.2">
      <c r="A669" s="155"/>
      <c r="B669" s="155"/>
      <c r="C669" s="155"/>
      <c r="D669" s="155"/>
      <c r="E669" s="155"/>
    </row>
    <row r="670" spans="1:5" ht="15" customHeight="1" x14ac:dyDescent="0.25">
      <c r="A670" s="40" t="s">
        <v>17</v>
      </c>
      <c r="B670" s="41"/>
      <c r="C670" s="41"/>
      <c r="D670" s="41"/>
      <c r="E670" s="41"/>
    </row>
    <row r="671" spans="1:5" ht="15" customHeight="1" x14ac:dyDescent="0.2">
      <c r="A671" s="42" t="s">
        <v>45</v>
      </c>
      <c r="B671" s="41"/>
      <c r="C671" s="41"/>
      <c r="D671" s="41"/>
      <c r="E671" s="43" t="s">
        <v>46</v>
      </c>
    </row>
    <row r="672" spans="1:5" ht="15" customHeight="1" x14ac:dyDescent="0.25">
      <c r="A672" s="40"/>
      <c r="B672" s="77"/>
      <c r="C672" s="41"/>
      <c r="D672" s="41"/>
      <c r="E672" s="44"/>
    </row>
    <row r="673" spans="1:5" ht="15" customHeight="1" x14ac:dyDescent="0.2">
      <c r="A673" s="59"/>
      <c r="B673" s="59"/>
      <c r="C673" s="45" t="s">
        <v>48</v>
      </c>
      <c r="D673" s="112" t="s">
        <v>55</v>
      </c>
      <c r="E673" s="47" t="s">
        <v>50</v>
      </c>
    </row>
    <row r="674" spans="1:5" ht="15" customHeight="1" x14ac:dyDescent="0.2">
      <c r="A674" s="113"/>
      <c r="B674" s="114"/>
      <c r="C674" s="115">
        <v>6409</v>
      </c>
      <c r="D674" s="65" t="s">
        <v>99</v>
      </c>
      <c r="E674" s="116">
        <v>-40000</v>
      </c>
    </row>
    <row r="675" spans="1:5" ht="15" customHeight="1" x14ac:dyDescent="0.2">
      <c r="A675" s="117"/>
      <c r="B675" s="118"/>
      <c r="C675" s="53" t="s">
        <v>52</v>
      </c>
      <c r="D675" s="54"/>
      <c r="E675" s="55">
        <f>SUM(E674:E674)</f>
        <v>-40000</v>
      </c>
    </row>
    <row r="676" spans="1:5" ht="15" customHeight="1" x14ac:dyDescent="0.2">
      <c r="A676" s="77"/>
      <c r="B676" s="77"/>
      <c r="C676" s="77"/>
      <c r="D676" s="77"/>
      <c r="E676" s="77"/>
    </row>
    <row r="677" spans="1:5" ht="15" customHeight="1" x14ac:dyDescent="0.2">
      <c r="A677" s="77"/>
      <c r="B677" s="77"/>
      <c r="C677" s="77"/>
      <c r="D677" s="77"/>
      <c r="E677" s="77"/>
    </row>
    <row r="678" spans="1:5" ht="15" customHeight="1" x14ac:dyDescent="0.25">
      <c r="A678" s="40" t="s">
        <v>17</v>
      </c>
      <c r="B678" s="41"/>
      <c r="C678" s="41"/>
      <c r="D678" s="41"/>
      <c r="E678" s="41"/>
    </row>
    <row r="679" spans="1:5" ht="15" customHeight="1" x14ac:dyDescent="0.2">
      <c r="A679" s="42" t="s">
        <v>109</v>
      </c>
      <c r="B679" s="77"/>
      <c r="C679" s="77"/>
      <c r="D679" s="77"/>
      <c r="E679" s="77" t="s">
        <v>110</v>
      </c>
    </row>
    <row r="680" spans="1:5" ht="15" customHeight="1" x14ac:dyDescent="0.2">
      <c r="A680" s="77"/>
      <c r="B680" s="57"/>
      <c r="C680" s="41"/>
      <c r="D680" s="77"/>
      <c r="E680" s="58"/>
    </row>
    <row r="681" spans="1:5" ht="15" customHeight="1" x14ac:dyDescent="0.2">
      <c r="A681" s="77"/>
      <c r="B681" s="156"/>
      <c r="C681" s="45" t="s">
        <v>48</v>
      </c>
      <c r="D681" s="78" t="s">
        <v>49</v>
      </c>
      <c r="E681" s="47" t="s">
        <v>50</v>
      </c>
    </row>
    <row r="682" spans="1:5" ht="15" customHeight="1" x14ac:dyDescent="0.2">
      <c r="A682" s="77"/>
      <c r="B682" s="157"/>
      <c r="C682" s="120">
        <v>6172</v>
      </c>
      <c r="D682" s="80" t="s">
        <v>56</v>
      </c>
      <c r="E682" s="137">
        <v>-19000</v>
      </c>
    </row>
    <row r="683" spans="1:5" ht="15" customHeight="1" x14ac:dyDescent="0.2">
      <c r="A683" s="77"/>
      <c r="B683" s="157"/>
      <c r="C683" s="120">
        <v>4399</v>
      </c>
      <c r="D683" s="80" t="s">
        <v>56</v>
      </c>
      <c r="E683" s="137">
        <v>59000</v>
      </c>
    </row>
    <row r="684" spans="1:5" ht="15" customHeight="1" x14ac:dyDescent="0.2">
      <c r="A684" s="77"/>
      <c r="B684" s="158"/>
      <c r="C684" s="53" t="s">
        <v>52</v>
      </c>
      <c r="D684" s="67"/>
      <c r="E684" s="68">
        <f>SUM(E682:E683)</f>
        <v>40000</v>
      </c>
    </row>
    <row r="685" spans="1:5" ht="15" customHeight="1" x14ac:dyDescent="0.2"/>
    <row r="686" spans="1:5" ht="15" customHeight="1" x14ac:dyDescent="0.2"/>
    <row r="687" spans="1:5" ht="15" customHeight="1" x14ac:dyDescent="0.25">
      <c r="A687" s="38" t="s">
        <v>164</v>
      </c>
    </row>
    <row r="688" spans="1:5" ht="15" customHeight="1" x14ac:dyDescent="0.2">
      <c r="A688" s="201" t="s">
        <v>165</v>
      </c>
      <c r="B688" s="201"/>
      <c r="C688" s="201"/>
      <c r="D688" s="201"/>
      <c r="E688" s="201"/>
    </row>
    <row r="689" spans="1:5" ht="15" customHeight="1" x14ac:dyDescent="0.2">
      <c r="A689" s="201"/>
      <c r="B689" s="201"/>
      <c r="C689" s="201"/>
      <c r="D689" s="201"/>
      <c r="E689" s="201"/>
    </row>
    <row r="690" spans="1:5" ht="15" customHeight="1" x14ac:dyDescent="0.2">
      <c r="A690" s="202" t="s">
        <v>166</v>
      </c>
      <c r="B690" s="202"/>
      <c r="C690" s="202"/>
      <c r="D690" s="202"/>
      <c r="E690" s="202"/>
    </row>
    <row r="691" spans="1:5" ht="15" customHeight="1" x14ac:dyDescent="0.2">
      <c r="A691" s="202"/>
      <c r="B691" s="202"/>
      <c r="C691" s="202"/>
      <c r="D691" s="202"/>
      <c r="E691" s="202"/>
    </row>
    <row r="692" spans="1:5" ht="15" customHeight="1" x14ac:dyDescent="0.2">
      <c r="A692" s="202"/>
      <c r="B692" s="202"/>
      <c r="C692" s="202"/>
      <c r="D692" s="202"/>
      <c r="E692" s="202"/>
    </row>
    <row r="693" spans="1:5" ht="15" customHeight="1" x14ac:dyDescent="0.2">
      <c r="A693" s="202"/>
      <c r="B693" s="202"/>
      <c r="C693" s="202"/>
      <c r="D693" s="202"/>
      <c r="E693" s="202"/>
    </row>
    <row r="694" spans="1:5" ht="15" customHeight="1" x14ac:dyDescent="0.2">
      <c r="A694" s="202"/>
      <c r="B694" s="202"/>
      <c r="C694" s="202"/>
      <c r="D694" s="202"/>
      <c r="E694" s="202"/>
    </row>
    <row r="695" spans="1:5" ht="15" customHeight="1" x14ac:dyDescent="0.2">
      <c r="A695" s="202"/>
      <c r="B695" s="202"/>
      <c r="C695" s="202"/>
      <c r="D695" s="202"/>
      <c r="E695" s="202"/>
    </row>
    <row r="696" spans="1:5" ht="15" customHeight="1" x14ac:dyDescent="0.2">
      <c r="A696" s="202"/>
      <c r="B696" s="202"/>
      <c r="C696" s="202"/>
      <c r="D696" s="202"/>
      <c r="E696" s="202"/>
    </row>
    <row r="697" spans="1:5" ht="15" customHeight="1" x14ac:dyDescent="0.2">
      <c r="A697" s="202"/>
      <c r="B697" s="202"/>
      <c r="C697" s="202"/>
      <c r="D697" s="202"/>
      <c r="E697" s="202"/>
    </row>
    <row r="698" spans="1:5" ht="15" customHeight="1" x14ac:dyDescent="0.2"/>
    <row r="699" spans="1:5" ht="15" customHeight="1" x14ac:dyDescent="0.25">
      <c r="A699" s="40" t="s">
        <v>17</v>
      </c>
      <c r="B699" s="41"/>
      <c r="C699" s="41"/>
      <c r="D699" s="41"/>
      <c r="E699" s="77"/>
    </row>
    <row r="700" spans="1:5" ht="15" customHeight="1" x14ac:dyDescent="0.2">
      <c r="A700" s="42" t="s">
        <v>53</v>
      </c>
      <c r="B700" s="77"/>
      <c r="C700" s="77"/>
      <c r="D700" s="77"/>
      <c r="E700" s="77" t="s">
        <v>54</v>
      </c>
    </row>
    <row r="701" spans="1:5" ht="15" customHeight="1" x14ac:dyDescent="0.2">
      <c r="A701" s="42"/>
      <c r="B701" s="77"/>
      <c r="C701" s="41"/>
      <c r="D701" s="41"/>
      <c r="E701" s="44"/>
    </row>
    <row r="702" spans="1:5" ht="15" customHeight="1" x14ac:dyDescent="0.2">
      <c r="A702" s="59"/>
      <c r="B702" s="59"/>
      <c r="C702" s="45" t="s">
        <v>48</v>
      </c>
      <c r="D702" s="112" t="s">
        <v>55</v>
      </c>
      <c r="E702" s="47" t="s">
        <v>50</v>
      </c>
    </row>
    <row r="703" spans="1:5" ht="15" customHeight="1" x14ac:dyDescent="0.2">
      <c r="A703" s="59"/>
      <c r="B703" s="59"/>
      <c r="C703" s="79">
        <v>3543</v>
      </c>
      <c r="D703" s="65" t="s">
        <v>89</v>
      </c>
      <c r="E703" s="145">
        <v>-30000</v>
      </c>
    </row>
    <row r="704" spans="1:5" ht="15" customHeight="1" x14ac:dyDescent="0.2">
      <c r="A704" s="59"/>
      <c r="B704" s="59"/>
      <c r="C704" s="79">
        <v>3543</v>
      </c>
      <c r="D704" s="152" t="s">
        <v>138</v>
      </c>
      <c r="E704" s="145">
        <v>30000</v>
      </c>
    </row>
    <row r="705" spans="1:5" ht="15" customHeight="1" x14ac:dyDescent="0.2">
      <c r="A705" s="146"/>
      <c r="B705" s="146"/>
      <c r="C705" s="53" t="s">
        <v>52</v>
      </c>
      <c r="D705" s="54"/>
      <c r="E705" s="55">
        <f>SUM(E703:E704)</f>
        <v>0</v>
      </c>
    </row>
    <row r="706" spans="1:5" ht="15" customHeight="1" x14ac:dyDescent="0.2"/>
    <row r="707" spans="1:5" ht="15" customHeight="1" x14ac:dyDescent="0.2"/>
    <row r="708" spans="1:5" ht="15" customHeight="1" x14ac:dyDescent="0.25">
      <c r="A708" s="38" t="s">
        <v>167</v>
      </c>
    </row>
    <row r="709" spans="1:5" ht="15" customHeight="1" x14ac:dyDescent="0.2">
      <c r="A709" s="201" t="s">
        <v>168</v>
      </c>
      <c r="B709" s="201"/>
      <c r="C709" s="201"/>
      <c r="D709" s="201"/>
      <c r="E709" s="201"/>
    </row>
    <row r="710" spans="1:5" ht="15" customHeight="1" x14ac:dyDescent="0.2">
      <c r="A710" s="201"/>
      <c r="B710" s="201"/>
      <c r="C710" s="201"/>
      <c r="D710" s="201"/>
      <c r="E710" s="201"/>
    </row>
    <row r="711" spans="1:5" ht="15" customHeight="1" x14ac:dyDescent="0.2">
      <c r="A711" s="204" t="s">
        <v>169</v>
      </c>
      <c r="B711" s="204"/>
      <c r="C711" s="204"/>
      <c r="D711" s="204"/>
      <c r="E711" s="204"/>
    </row>
    <row r="712" spans="1:5" ht="15" customHeight="1" x14ac:dyDescent="0.2">
      <c r="A712" s="204"/>
      <c r="B712" s="204"/>
      <c r="C712" s="204"/>
      <c r="D712" s="204"/>
      <c r="E712" s="204"/>
    </row>
    <row r="713" spans="1:5" ht="15" customHeight="1" x14ac:dyDescent="0.2">
      <c r="A713" s="204"/>
      <c r="B713" s="204"/>
      <c r="C713" s="204"/>
      <c r="D713" s="204"/>
      <c r="E713" s="204"/>
    </row>
    <row r="714" spans="1:5" ht="15" customHeight="1" x14ac:dyDescent="0.2">
      <c r="A714" s="204"/>
      <c r="B714" s="204"/>
      <c r="C714" s="204"/>
      <c r="D714" s="204"/>
      <c r="E714" s="204"/>
    </row>
    <row r="715" spans="1:5" ht="15" customHeight="1" x14ac:dyDescent="0.2">
      <c r="A715" s="204"/>
      <c r="B715" s="204"/>
      <c r="C715" s="204"/>
      <c r="D715" s="204"/>
      <c r="E715" s="204"/>
    </row>
    <row r="716" spans="1:5" ht="15" customHeight="1" x14ac:dyDescent="0.2">
      <c r="A716" s="204"/>
      <c r="B716" s="204"/>
      <c r="C716" s="204"/>
      <c r="D716" s="204"/>
      <c r="E716" s="204"/>
    </row>
    <row r="717" spans="1:5" ht="15" customHeight="1" x14ac:dyDescent="0.2">
      <c r="A717" s="204"/>
      <c r="B717" s="204"/>
      <c r="C717" s="204"/>
      <c r="D717" s="204"/>
      <c r="E717" s="204"/>
    </row>
    <row r="718" spans="1:5" ht="15" customHeight="1" x14ac:dyDescent="0.2">
      <c r="A718" s="159"/>
      <c r="B718" s="159"/>
      <c r="C718" s="159"/>
      <c r="D718" s="159"/>
      <c r="E718" s="159"/>
    </row>
    <row r="719" spans="1:5" ht="15" customHeight="1" x14ac:dyDescent="0.25">
      <c r="A719" s="40" t="s">
        <v>17</v>
      </c>
      <c r="B719" s="41"/>
      <c r="C719" s="41"/>
      <c r="D719" s="41"/>
      <c r="E719" s="41"/>
    </row>
    <row r="720" spans="1:5" ht="15" customHeight="1" x14ac:dyDescent="0.2">
      <c r="A720" s="69" t="s">
        <v>170</v>
      </c>
      <c r="B720" s="41"/>
      <c r="C720" s="41"/>
      <c r="D720" s="41"/>
      <c r="E720" s="43" t="s">
        <v>171</v>
      </c>
    </row>
    <row r="721" spans="1:5" ht="15" customHeight="1" x14ac:dyDescent="0.2">
      <c r="A721" s="149"/>
      <c r="B721" s="147"/>
      <c r="C721" s="41"/>
      <c r="D721" s="41"/>
      <c r="E721" s="44"/>
    </row>
    <row r="722" spans="1:5" ht="15" customHeight="1" x14ac:dyDescent="0.25">
      <c r="A722" s="38"/>
      <c r="B722" s="45" t="s">
        <v>172</v>
      </c>
      <c r="C722" s="45" t="s">
        <v>48</v>
      </c>
      <c r="D722" s="46" t="s">
        <v>55</v>
      </c>
      <c r="E722" s="72" t="s">
        <v>50</v>
      </c>
    </row>
    <row r="723" spans="1:5" ht="15" customHeight="1" x14ac:dyDescent="0.25">
      <c r="A723" s="38"/>
      <c r="B723" s="160">
        <v>10</v>
      </c>
      <c r="C723" s="79"/>
      <c r="D723" s="65" t="s">
        <v>117</v>
      </c>
      <c r="E723" s="51">
        <v>-426667</v>
      </c>
    </row>
    <row r="724" spans="1:5" ht="15" customHeight="1" x14ac:dyDescent="0.25">
      <c r="A724" s="38"/>
      <c r="B724" s="160">
        <v>10</v>
      </c>
      <c r="C724" s="79"/>
      <c r="D724" s="65" t="s">
        <v>117</v>
      </c>
      <c r="E724" s="51">
        <v>272941</v>
      </c>
    </row>
    <row r="725" spans="1:5" ht="15" customHeight="1" x14ac:dyDescent="0.25">
      <c r="A725" s="38"/>
      <c r="B725" s="160">
        <v>10</v>
      </c>
      <c r="C725" s="79"/>
      <c r="D725" s="80" t="s">
        <v>56</v>
      </c>
      <c r="E725" s="51">
        <v>153726</v>
      </c>
    </row>
    <row r="726" spans="1:5" ht="15" customHeight="1" x14ac:dyDescent="0.25">
      <c r="A726" s="38"/>
      <c r="B726" s="160"/>
      <c r="C726" s="53" t="s">
        <v>52</v>
      </c>
      <c r="D726" s="54"/>
      <c r="E726" s="55">
        <f>SUM(E723:E725)</f>
        <v>0</v>
      </c>
    </row>
    <row r="727" spans="1:5" ht="15" customHeight="1" x14ac:dyDescent="0.2"/>
    <row r="728" spans="1:5" ht="15" customHeight="1" x14ac:dyDescent="0.2"/>
    <row r="729" spans="1:5" ht="15" customHeight="1" x14ac:dyDescent="0.2"/>
    <row r="730" spans="1:5" ht="15" customHeight="1" x14ac:dyDescent="0.25">
      <c r="A730" s="38" t="s">
        <v>173</v>
      </c>
    </row>
    <row r="731" spans="1:5" ht="15" customHeight="1" x14ac:dyDescent="0.2">
      <c r="A731" s="201" t="s">
        <v>168</v>
      </c>
      <c r="B731" s="201"/>
      <c r="C731" s="201"/>
      <c r="D731" s="201"/>
      <c r="E731" s="201"/>
    </row>
    <row r="732" spans="1:5" ht="15" customHeight="1" x14ac:dyDescent="0.2">
      <c r="A732" s="201"/>
      <c r="B732" s="201"/>
      <c r="C732" s="201"/>
      <c r="D732" s="201"/>
      <c r="E732" s="201"/>
    </row>
    <row r="733" spans="1:5" ht="15" customHeight="1" x14ac:dyDescent="0.2">
      <c r="A733" s="204" t="s">
        <v>174</v>
      </c>
      <c r="B733" s="204"/>
      <c r="C733" s="204"/>
      <c r="D733" s="204"/>
      <c r="E733" s="204"/>
    </row>
    <row r="734" spans="1:5" ht="15" customHeight="1" x14ac:dyDescent="0.2">
      <c r="A734" s="204"/>
      <c r="B734" s="204"/>
      <c r="C734" s="204"/>
      <c r="D734" s="204"/>
      <c r="E734" s="204"/>
    </row>
    <row r="735" spans="1:5" ht="15" customHeight="1" x14ac:dyDescent="0.2">
      <c r="A735" s="204"/>
      <c r="B735" s="204"/>
      <c r="C735" s="204"/>
      <c r="D735" s="204"/>
      <c r="E735" s="204"/>
    </row>
    <row r="736" spans="1:5" ht="15" customHeight="1" x14ac:dyDescent="0.2">
      <c r="A736" s="204"/>
      <c r="B736" s="204"/>
      <c r="C736" s="204"/>
      <c r="D736" s="204"/>
      <c r="E736" s="204"/>
    </row>
    <row r="737" spans="1:5" ht="15" customHeight="1" x14ac:dyDescent="0.2">
      <c r="A737" s="204"/>
      <c r="B737" s="204"/>
      <c r="C737" s="204"/>
      <c r="D737" s="204"/>
      <c r="E737" s="204"/>
    </row>
    <row r="738" spans="1:5" ht="15" customHeight="1" x14ac:dyDescent="0.2">
      <c r="A738" s="204"/>
      <c r="B738" s="204"/>
      <c r="C738" s="204"/>
      <c r="D738" s="204"/>
      <c r="E738" s="204"/>
    </row>
    <row r="739" spans="1:5" ht="15" customHeight="1" x14ac:dyDescent="0.2">
      <c r="A739" s="159"/>
      <c r="B739" s="159"/>
      <c r="C739" s="159"/>
      <c r="D739" s="159"/>
      <c r="E739" s="159"/>
    </row>
    <row r="740" spans="1:5" ht="15" customHeight="1" x14ac:dyDescent="0.25">
      <c r="A740" s="40" t="s">
        <v>17</v>
      </c>
      <c r="B740" s="41"/>
      <c r="C740" s="41"/>
      <c r="D740" s="41"/>
      <c r="E740" s="41"/>
    </row>
    <row r="741" spans="1:5" ht="15" customHeight="1" x14ac:dyDescent="0.2">
      <c r="A741" s="69" t="s">
        <v>170</v>
      </c>
      <c r="B741" s="41"/>
      <c r="C741" s="41"/>
      <c r="D741" s="41"/>
      <c r="E741" s="43" t="s">
        <v>171</v>
      </c>
    </row>
    <row r="742" spans="1:5" ht="15" customHeight="1" x14ac:dyDescent="0.2">
      <c r="A742" s="149"/>
      <c r="B742" s="147"/>
      <c r="C742" s="41"/>
      <c r="D742" s="41"/>
      <c r="E742" s="44"/>
    </row>
    <row r="743" spans="1:5" ht="15" customHeight="1" x14ac:dyDescent="0.25">
      <c r="A743" s="38"/>
      <c r="B743" s="45" t="s">
        <v>172</v>
      </c>
      <c r="C743" s="45" t="s">
        <v>48</v>
      </c>
      <c r="D743" s="46" t="s">
        <v>55</v>
      </c>
      <c r="E743" s="72" t="s">
        <v>50</v>
      </c>
    </row>
    <row r="744" spans="1:5" ht="15" customHeight="1" x14ac:dyDescent="0.25">
      <c r="A744" s="38"/>
      <c r="B744" s="160">
        <v>10</v>
      </c>
      <c r="C744" s="79"/>
      <c r="D744" s="65" t="s">
        <v>117</v>
      </c>
      <c r="E744" s="51">
        <v>-318917.61</v>
      </c>
    </row>
    <row r="745" spans="1:5" ht="15" customHeight="1" x14ac:dyDescent="0.25">
      <c r="A745" s="38"/>
      <c r="B745" s="160">
        <v>10</v>
      </c>
      <c r="C745" s="79"/>
      <c r="D745" s="80" t="s">
        <v>56</v>
      </c>
      <c r="E745" s="51">
        <f>8731.36+310186.25</f>
        <v>318917.61</v>
      </c>
    </row>
    <row r="746" spans="1:5" ht="15" customHeight="1" x14ac:dyDescent="0.25">
      <c r="A746" s="38"/>
      <c r="B746" s="160"/>
      <c r="C746" s="53" t="s">
        <v>52</v>
      </c>
      <c r="D746" s="54"/>
      <c r="E746" s="55">
        <f>SUM(E744:E745)</f>
        <v>0</v>
      </c>
    </row>
    <row r="747" spans="1:5" ht="15" customHeight="1" x14ac:dyDescent="0.2"/>
    <row r="748" spans="1:5" ht="15" customHeight="1" x14ac:dyDescent="0.2"/>
    <row r="749" spans="1:5" ht="15" customHeight="1" x14ac:dyDescent="0.25">
      <c r="A749" s="38" t="s">
        <v>175</v>
      </c>
    </row>
    <row r="750" spans="1:5" ht="15" customHeight="1" x14ac:dyDescent="0.2">
      <c r="A750" s="201" t="s">
        <v>168</v>
      </c>
      <c r="B750" s="201"/>
      <c r="C750" s="201"/>
      <c r="D750" s="201"/>
      <c r="E750" s="201"/>
    </row>
    <row r="751" spans="1:5" ht="15" customHeight="1" x14ac:dyDescent="0.2">
      <c r="A751" s="201"/>
      <c r="B751" s="201"/>
      <c r="C751" s="201"/>
      <c r="D751" s="201"/>
      <c r="E751" s="201"/>
    </row>
    <row r="752" spans="1:5" ht="15" customHeight="1" x14ac:dyDescent="0.2">
      <c r="A752" s="204" t="s">
        <v>176</v>
      </c>
      <c r="B752" s="204"/>
      <c r="C752" s="204"/>
      <c r="D752" s="204"/>
      <c r="E752" s="204"/>
    </row>
    <row r="753" spans="1:5" ht="15" customHeight="1" x14ac:dyDescent="0.2">
      <c r="A753" s="204"/>
      <c r="B753" s="204"/>
      <c r="C753" s="204"/>
      <c r="D753" s="204"/>
      <c r="E753" s="204"/>
    </row>
    <row r="754" spans="1:5" ht="15" customHeight="1" x14ac:dyDescent="0.2">
      <c r="A754" s="204"/>
      <c r="B754" s="204"/>
      <c r="C754" s="204"/>
      <c r="D754" s="204"/>
      <c r="E754" s="204"/>
    </row>
    <row r="755" spans="1:5" ht="15" customHeight="1" x14ac:dyDescent="0.2">
      <c r="A755" s="204"/>
      <c r="B755" s="204"/>
      <c r="C755" s="204"/>
      <c r="D755" s="204"/>
      <c r="E755" s="204"/>
    </row>
    <row r="756" spans="1:5" ht="15" customHeight="1" x14ac:dyDescent="0.2">
      <c r="A756" s="204"/>
      <c r="B756" s="204"/>
      <c r="C756" s="204"/>
      <c r="D756" s="204"/>
      <c r="E756" s="204"/>
    </row>
    <row r="757" spans="1:5" ht="15" customHeight="1" x14ac:dyDescent="0.2">
      <c r="A757" s="204"/>
      <c r="B757" s="204"/>
      <c r="C757" s="204"/>
      <c r="D757" s="204"/>
      <c r="E757" s="204"/>
    </row>
    <row r="758" spans="1:5" ht="15" customHeight="1" x14ac:dyDescent="0.2">
      <c r="A758" s="159"/>
      <c r="B758" s="159"/>
      <c r="C758" s="159"/>
      <c r="D758" s="159"/>
      <c r="E758" s="159"/>
    </row>
    <row r="759" spans="1:5" ht="15" customHeight="1" x14ac:dyDescent="0.25">
      <c r="A759" s="40" t="s">
        <v>17</v>
      </c>
      <c r="B759" s="41"/>
      <c r="C759" s="41"/>
      <c r="D759" s="41"/>
      <c r="E759" s="41"/>
    </row>
    <row r="760" spans="1:5" ht="15" customHeight="1" x14ac:dyDescent="0.2">
      <c r="A760" s="69" t="s">
        <v>170</v>
      </c>
      <c r="B760" s="41"/>
      <c r="C760" s="41"/>
      <c r="D760" s="41"/>
      <c r="E760" s="43" t="s">
        <v>171</v>
      </c>
    </row>
    <row r="761" spans="1:5" ht="15" customHeight="1" x14ac:dyDescent="0.2">
      <c r="A761" s="149"/>
      <c r="B761" s="147"/>
      <c r="C761" s="41"/>
      <c r="D761" s="41"/>
      <c r="E761" s="44"/>
    </row>
    <row r="762" spans="1:5" ht="15" customHeight="1" x14ac:dyDescent="0.25">
      <c r="A762" s="38"/>
      <c r="B762" s="45" t="s">
        <v>172</v>
      </c>
      <c r="C762" s="45" t="s">
        <v>48</v>
      </c>
      <c r="D762" s="46" t="s">
        <v>55</v>
      </c>
      <c r="E762" s="72" t="s">
        <v>50</v>
      </c>
    </row>
    <row r="763" spans="1:5" ht="15" customHeight="1" x14ac:dyDescent="0.25">
      <c r="A763" s="38"/>
      <c r="B763" s="160">
        <v>13</v>
      </c>
      <c r="C763" s="79"/>
      <c r="D763" s="65" t="s">
        <v>117</v>
      </c>
      <c r="E763" s="51">
        <v>-123068.6</v>
      </c>
    </row>
    <row r="764" spans="1:5" ht="15" customHeight="1" x14ac:dyDescent="0.25">
      <c r="A764" s="38"/>
      <c r="B764" s="160">
        <v>13</v>
      </c>
      <c r="C764" s="79"/>
      <c r="D764" s="80" t="s">
        <v>56</v>
      </c>
      <c r="E764" s="51">
        <f>108185.6+12463+2420</f>
        <v>123068.6</v>
      </c>
    </row>
    <row r="765" spans="1:5" ht="15" customHeight="1" x14ac:dyDescent="0.25">
      <c r="A765" s="38"/>
      <c r="B765" s="160"/>
      <c r="C765" s="53" t="s">
        <v>52</v>
      </c>
      <c r="D765" s="54"/>
      <c r="E765" s="55">
        <f>SUM(E763:E764)</f>
        <v>0</v>
      </c>
    </row>
    <row r="766" spans="1:5" ht="15" customHeight="1" x14ac:dyDescent="0.2"/>
    <row r="767" spans="1:5" ht="15" customHeight="1" x14ac:dyDescent="0.2"/>
    <row r="768" spans="1:5" ht="15" customHeight="1" x14ac:dyDescent="0.25">
      <c r="A768" s="38" t="s">
        <v>177</v>
      </c>
    </row>
    <row r="769" spans="1:5" ht="15" customHeight="1" x14ac:dyDescent="0.2">
      <c r="A769" s="203" t="s">
        <v>178</v>
      </c>
      <c r="B769" s="203"/>
      <c r="C769" s="203"/>
      <c r="D769" s="203"/>
      <c r="E769" s="203"/>
    </row>
    <row r="770" spans="1:5" ht="15" customHeight="1" x14ac:dyDescent="0.2">
      <c r="A770" s="203"/>
      <c r="B770" s="203"/>
      <c r="C770" s="203"/>
      <c r="D770" s="203"/>
      <c r="E770" s="203"/>
    </row>
    <row r="771" spans="1:5" ht="15" customHeight="1" x14ac:dyDescent="0.2">
      <c r="A771" s="202" t="s">
        <v>179</v>
      </c>
      <c r="B771" s="202"/>
      <c r="C771" s="202"/>
      <c r="D771" s="202"/>
      <c r="E771" s="202"/>
    </row>
    <row r="772" spans="1:5" ht="15" customHeight="1" x14ac:dyDescent="0.2">
      <c r="A772" s="202"/>
      <c r="B772" s="202"/>
      <c r="C772" s="202"/>
      <c r="D772" s="202"/>
      <c r="E772" s="202"/>
    </row>
    <row r="773" spans="1:5" ht="15" customHeight="1" x14ac:dyDescent="0.2">
      <c r="A773" s="202"/>
      <c r="B773" s="202"/>
      <c r="C773" s="202"/>
      <c r="D773" s="202"/>
      <c r="E773" s="202"/>
    </row>
    <row r="774" spans="1:5" ht="15" customHeight="1" x14ac:dyDescent="0.2">
      <c r="A774" s="202"/>
      <c r="B774" s="202"/>
      <c r="C774" s="202"/>
      <c r="D774" s="202"/>
      <c r="E774" s="202"/>
    </row>
    <row r="775" spans="1:5" ht="15" customHeight="1" x14ac:dyDescent="0.2">
      <c r="A775" s="202"/>
      <c r="B775" s="202"/>
      <c r="C775" s="202"/>
      <c r="D775" s="202"/>
      <c r="E775" s="202"/>
    </row>
    <row r="776" spans="1:5" ht="15" customHeight="1" x14ac:dyDescent="0.2">
      <c r="A776" s="202"/>
      <c r="B776" s="202"/>
      <c r="C776" s="202"/>
      <c r="D776" s="202"/>
      <c r="E776" s="202"/>
    </row>
    <row r="777" spans="1:5" ht="15" customHeight="1" x14ac:dyDescent="0.2">
      <c r="A777" s="202"/>
      <c r="B777" s="202"/>
      <c r="C777" s="202"/>
      <c r="D777" s="202"/>
      <c r="E777" s="202"/>
    </row>
    <row r="778" spans="1:5" ht="15" customHeight="1" x14ac:dyDescent="0.2">
      <c r="A778" s="202"/>
      <c r="B778" s="202"/>
      <c r="C778" s="202"/>
      <c r="D778" s="202"/>
      <c r="E778" s="202"/>
    </row>
    <row r="779" spans="1:5" ht="15" customHeight="1" x14ac:dyDescent="0.2">
      <c r="A779" s="84"/>
      <c r="B779" s="84"/>
      <c r="C779" s="84"/>
      <c r="D779" s="84"/>
      <c r="E779" s="84"/>
    </row>
    <row r="780" spans="1:5" ht="15" customHeight="1" x14ac:dyDescent="0.2">
      <c r="A780" s="84"/>
      <c r="B780" s="84"/>
      <c r="C780" s="84"/>
      <c r="D780" s="84"/>
      <c r="E780" s="84"/>
    </row>
    <row r="781" spans="1:5" ht="15" customHeight="1" x14ac:dyDescent="0.2">
      <c r="A781" s="84"/>
      <c r="B781" s="84"/>
      <c r="C781" s="84"/>
      <c r="D781" s="84"/>
      <c r="E781" s="84"/>
    </row>
    <row r="782" spans="1:5" ht="15" customHeight="1" x14ac:dyDescent="0.25">
      <c r="A782" s="85" t="s">
        <v>17</v>
      </c>
      <c r="B782" s="70"/>
      <c r="C782" s="70"/>
      <c r="D782" s="77"/>
      <c r="E782" s="77"/>
    </row>
    <row r="783" spans="1:5" ht="15" customHeight="1" x14ac:dyDescent="0.2">
      <c r="A783" s="69" t="s">
        <v>170</v>
      </c>
      <c r="B783" s="70"/>
      <c r="C783" s="70"/>
      <c r="D783" s="70"/>
      <c r="E783" s="71" t="s">
        <v>180</v>
      </c>
    </row>
    <row r="784" spans="1:5" ht="15" customHeight="1" x14ac:dyDescent="0.2">
      <c r="A784" s="86"/>
      <c r="B784" s="124"/>
      <c r="C784" s="70"/>
      <c r="D784" s="86"/>
      <c r="E784" s="141"/>
    </row>
    <row r="785" spans="1:5" ht="15" customHeight="1" x14ac:dyDescent="0.2">
      <c r="A785" s="60"/>
      <c r="B785" s="59"/>
      <c r="C785" s="72" t="s">
        <v>48</v>
      </c>
      <c r="D785" s="112" t="s">
        <v>55</v>
      </c>
      <c r="E785" s="72" t="s">
        <v>50</v>
      </c>
    </row>
    <row r="786" spans="1:5" ht="15" customHeight="1" x14ac:dyDescent="0.2">
      <c r="A786" s="161"/>
      <c r="B786" s="109"/>
      <c r="C786" s="79">
        <v>2212</v>
      </c>
      <c r="D786" s="162" t="s">
        <v>117</v>
      </c>
      <c r="E786" s="81">
        <f>-14776000-778000</f>
        <v>-15554000</v>
      </c>
    </row>
    <row r="787" spans="1:5" ht="15" customHeight="1" x14ac:dyDescent="0.2">
      <c r="A787" s="102"/>
      <c r="B787" s="142"/>
      <c r="C787" s="90" t="s">
        <v>52</v>
      </c>
      <c r="D787" s="143"/>
      <c r="E787" s="144">
        <f>SUM(E786:E786)</f>
        <v>-15554000</v>
      </c>
    </row>
    <row r="788" spans="1:5" ht="15" customHeight="1" x14ac:dyDescent="0.2"/>
    <row r="789" spans="1:5" ht="15" customHeight="1" x14ac:dyDescent="0.25">
      <c r="A789" s="85" t="s">
        <v>17</v>
      </c>
      <c r="B789" s="70"/>
      <c r="C789" s="70"/>
      <c r="D789" s="70"/>
      <c r="E789" s="70"/>
    </row>
    <row r="790" spans="1:5" ht="15" customHeight="1" x14ac:dyDescent="0.2">
      <c r="A790" s="69" t="s">
        <v>45</v>
      </c>
      <c r="B790" s="70"/>
      <c r="C790" s="70"/>
      <c r="D790" s="70"/>
      <c r="E790" s="71" t="s">
        <v>46</v>
      </c>
    </row>
    <row r="791" spans="1:5" ht="15" customHeight="1" x14ac:dyDescent="0.25">
      <c r="A791" s="86"/>
      <c r="B791" s="85"/>
      <c r="C791" s="70"/>
      <c r="D791" s="70"/>
      <c r="E791" s="87"/>
    </row>
    <row r="792" spans="1:5" ht="15" customHeight="1" x14ac:dyDescent="0.2">
      <c r="A792" s="60"/>
      <c r="B792" s="59"/>
      <c r="C792" s="72" t="s">
        <v>48</v>
      </c>
      <c r="D792" s="112" t="s">
        <v>55</v>
      </c>
      <c r="E792" s="72" t="s">
        <v>50</v>
      </c>
    </row>
    <row r="793" spans="1:5" ht="15" customHeight="1" x14ac:dyDescent="0.2">
      <c r="A793" s="109"/>
      <c r="B793" s="110"/>
      <c r="C793" s="79">
        <v>6409</v>
      </c>
      <c r="D793" s="65" t="s">
        <v>99</v>
      </c>
      <c r="E793" s="81">
        <v>15554000</v>
      </c>
    </row>
    <row r="794" spans="1:5" ht="15" customHeight="1" x14ac:dyDescent="0.2">
      <c r="A794" s="102"/>
      <c r="B794" s="142"/>
      <c r="C794" s="90" t="s">
        <v>52</v>
      </c>
      <c r="D794" s="143"/>
      <c r="E794" s="144">
        <f>SUM(E793:E793)</f>
        <v>15554000</v>
      </c>
    </row>
    <row r="795" spans="1:5" ht="15" customHeight="1" x14ac:dyDescent="0.2"/>
    <row r="796" spans="1:5" ht="15" customHeight="1" x14ac:dyDescent="0.2"/>
    <row r="797" spans="1:5" ht="15" customHeight="1" x14ac:dyDescent="0.25">
      <c r="A797" s="38" t="s">
        <v>181</v>
      </c>
    </row>
    <row r="798" spans="1:5" ht="15" customHeight="1" x14ac:dyDescent="0.2">
      <c r="A798" s="201" t="s">
        <v>65</v>
      </c>
      <c r="B798" s="201"/>
      <c r="C798" s="201"/>
      <c r="D798" s="201"/>
      <c r="E798" s="201"/>
    </row>
    <row r="799" spans="1:5" ht="15" customHeight="1" x14ac:dyDescent="0.2">
      <c r="A799" s="201"/>
      <c r="B799" s="201"/>
      <c r="C799" s="201"/>
      <c r="D799" s="201"/>
      <c r="E799" s="201"/>
    </row>
    <row r="800" spans="1:5" ht="15" customHeight="1" x14ac:dyDescent="0.2">
      <c r="A800" s="202" t="s">
        <v>182</v>
      </c>
      <c r="B800" s="202"/>
      <c r="C800" s="202"/>
      <c r="D800" s="202"/>
      <c r="E800" s="202"/>
    </row>
    <row r="801" spans="1:5" ht="15" customHeight="1" x14ac:dyDescent="0.2">
      <c r="A801" s="202"/>
      <c r="B801" s="202"/>
      <c r="C801" s="202"/>
      <c r="D801" s="202"/>
      <c r="E801" s="202"/>
    </row>
    <row r="802" spans="1:5" ht="15" customHeight="1" x14ac:dyDescent="0.2">
      <c r="A802" s="202"/>
      <c r="B802" s="202"/>
      <c r="C802" s="202"/>
      <c r="D802" s="202"/>
      <c r="E802" s="202"/>
    </row>
    <row r="803" spans="1:5" ht="15" customHeight="1" x14ac:dyDescent="0.2">
      <c r="A803" s="202"/>
      <c r="B803" s="202"/>
      <c r="C803" s="202"/>
      <c r="D803" s="202"/>
      <c r="E803" s="202"/>
    </row>
    <row r="804" spans="1:5" ht="15" customHeight="1" x14ac:dyDescent="0.2">
      <c r="A804" s="202"/>
      <c r="B804" s="202"/>
      <c r="C804" s="202"/>
      <c r="D804" s="202"/>
      <c r="E804" s="202"/>
    </row>
    <row r="805" spans="1:5" ht="15" customHeight="1" x14ac:dyDescent="0.2">
      <c r="A805" s="202"/>
      <c r="B805" s="202"/>
      <c r="C805" s="202"/>
      <c r="D805" s="202"/>
      <c r="E805" s="202"/>
    </row>
    <row r="806" spans="1:5" ht="15" customHeight="1" x14ac:dyDescent="0.2">
      <c r="A806" s="202"/>
      <c r="B806" s="202"/>
      <c r="C806" s="202"/>
      <c r="D806" s="202"/>
      <c r="E806" s="202"/>
    </row>
    <row r="807" spans="1:5" ht="15" customHeight="1" x14ac:dyDescent="0.2">
      <c r="A807" s="202"/>
      <c r="B807" s="202"/>
      <c r="C807" s="202"/>
      <c r="D807" s="202"/>
      <c r="E807" s="202"/>
    </row>
    <row r="808" spans="1:5" ht="15" customHeight="1" x14ac:dyDescent="0.2"/>
    <row r="809" spans="1:5" ht="15" customHeight="1" x14ac:dyDescent="0.25">
      <c r="A809" s="40" t="s">
        <v>17</v>
      </c>
      <c r="B809" s="41"/>
      <c r="C809" s="41"/>
      <c r="D809" s="41"/>
      <c r="E809" s="77"/>
    </row>
    <row r="810" spans="1:5" ht="15" customHeight="1" x14ac:dyDescent="0.2">
      <c r="A810" s="42" t="s">
        <v>66</v>
      </c>
      <c r="B810" s="56"/>
      <c r="C810" s="56"/>
      <c r="D810" s="56"/>
      <c r="E810" s="77" t="s">
        <v>67</v>
      </c>
    </row>
    <row r="811" spans="1:5" ht="15" customHeight="1" x14ac:dyDescent="0.2"/>
    <row r="812" spans="1:5" ht="15" customHeight="1" x14ac:dyDescent="0.2">
      <c r="B812" s="72" t="s">
        <v>47</v>
      </c>
      <c r="C812" s="45" t="s">
        <v>48</v>
      </c>
      <c r="D812" s="78" t="s">
        <v>49</v>
      </c>
      <c r="E812" s="47" t="s">
        <v>50</v>
      </c>
    </row>
    <row r="813" spans="1:5" ht="15" customHeight="1" x14ac:dyDescent="0.2">
      <c r="B813" s="73">
        <v>307</v>
      </c>
      <c r="C813" s="79"/>
      <c r="D813" s="80" t="s">
        <v>68</v>
      </c>
      <c r="E813" s="81">
        <v>-136340</v>
      </c>
    </row>
    <row r="814" spans="1:5" ht="15" customHeight="1" x14ac:dyDescent="0.2">
      <c r="B814" s="73">
        <v>300</v>
      </c>
      <c r="C814" s="79"/>
      <c r="D814" s="80" t="s">
        <v>68</v>
      </c>
      <c r="E814" s="81">
        <v>136340</v>
      </c>
    </row>
    <row r="815" spans="1:5" ht="15" customHeight="1" x14ac:dyDescent="0.2">
      <c r="B815" s="82"/>
      <c r="C815" s="53" t="s">
        <v>52</v>
      </c>
      <c r="D815" s="67"/>
      <c r="E815" s="68">
        <f>SUM(E813:E814)</f>
        <v>0</v>
      </c>
    </row>
    <row r="816" spans="1:5" ht="15" customHeight="1" x14ac:dyDescent="0.2"/>
    <row r="817" spans="1:5" ht="15" customHeight="1" x14ac:dyDescent="0.2"/>
    <row r="818" spans="1:5" ht="15" customHeight="1" x14ac:dyDescent="0.25">
      <c r="A818" s="38" t="s">
        <v>183</v>
      </c>
    </row>
    <row r="819" spans="1:5" ht="15" customHeight="1" x14ac:dyDescent="0.2">
      <c r="A819" s="201" t="s">
        <v>65</v>
      </c>
      <c r="B819" s="201"/>
      <c r="C819" s="201"/>
      <c r="D819" s="201"/>
      <c r="E819" s="201"/>
    </row>
    <row r="820" spans="1:5" ht="15" customHeight="1" x14ac:dyDescent="0.2">
      <c r="A820" s="201"/>
      <c r="B820" s="201"/>
      <c r="C820" s="201"/>
      <c r="D820" s="201"/>
      <c r="E820" s="201"/>
    </row>
    <row r="821" spans="1:5" ht="15" customHeight="1" x14ac:dyDescent="0.2">
      <c r="A821" s="202" t="s">
        <v>184</v>
      </c>
      <c r="B821" s="202"/>
      <c r="C821" s="202"/>
      <c r="D821" s="202"/>
      <c r="E821" s="202"/>
    </row>
    <row r="822" spans="1:5" ht="15" customHeight="1" x14ac:dyDescent="0.2">
      <c r="A822" s="202"/>
      <c r="B822" s="202"/>
      <c r="C822" s="202"/>
      <c r="D822" s="202"/>
      <c r="E822" s="202"/>
    </row>
    <row r="823" spans="1:5" ht="15" customHeight="1" x14ac:dyDescent="0.2">
      <c r="A823" s="202"/>
      <c r="B823" s="202"/>
      <c r="C823" s="202"/>
      <c r="D823" s="202"/>
      <c r="E823" s="202"/>
    </row>
    <row r="824" spans="1:5" ht="15" customHeight="1" x14ac:dyDescent="0.2">
      <c r="A824" s="202"/>
      <c r="B824" s="202"/>
      <c r="C824" s="202"/>
      <c r="D824" s="202"/>
      <c r="E824" s="202"/>
    </row>
    <row r="825" spans="1:5" ht="15" customHeight="1" x14ac:dyDescent="0.2">
      <c r="A825" s="202"/>
      <c r="B825" s="202"/>
      <c r="C825" s="202"/>
      <c r="D825" s="202"/>
      <c r="E825" s="202"/>
    </row>
    <row r="826" spans="1:5" ht="15" customHeight="1" x14ac:dyDescent="0.2">
      <c r="A826" s="202"/>
      <c r="B826" s="202"/>
      <c r="C826" s="202"/>
      <c r="D826" s="202"/>
      <c r="E826" s="202"/>
    </row>
    <row r="827" spans="1:5" ht="15" customHeight="1" x14ac:dyDescent="0.2">
      <c r="A827" s="202"/>
      <c r="B827" s="202"/>
      <c r="C827" s="202"/>
      <c r="D827" s="202"/>
      <c r="E827" s="202"/>
    </row>
    <row r="828" spans="1:5" ht="15" customHeight="1" x14ac:dyDescent="0.2">
      <c r="A828" s="202"/>
      <c r="B828" s="202"/>
      <c r="C828" s="202"/>
      <c r="D828" s="202"/>
      <c r="E828" s="202"/>
    </row>
    <row r="829" spans="1:5" ht="15" customHeight="1" x14ac:dyDescent="0.2">
      <c r="A829" s="202"/>
      <c r="B829" s="202"/>
      <c r="C829" s="202"/>
      <c r="D829" s="202"/>
      <c r="E829" s="202"/>
    </row>
    <row r="830" spans="1:5" ht="15" customHeight="1" x14ac:dyDescent="0.2">
      <c r="A830" s="202"/>
      <c r="B830" s="202"/>
      <c r="C830" s="202"/>
      <c r="D830" s="202"/>
      <c r="E830" s="202"/>
    </row>
    <row r="831" spans="1:5" ht="15" customHeight="1" x14ac:dyDescent="0.2"/>
    <row r="832" spans="1:5" ht="15" customHeight="1" x14ac:dyDescent="0.2"/>
    <row r="833" spans="1:5" ht="15" customHeight="1" x14ac:dyDescent="0.2"/>
    <row r="834" spans="1:5" ht="15" customHeight="1" x14ac:dyDescent="0.25">
      <c r="A834" s="40" t="s">
        <v>17</v>
      </c>
      <c r="B834" s="41"/>
      <c r="C834" s="41"/>
      <c r="D834" s="41"/>
      <c r="E834" s="77"/>
    </row>
    <row r="835" spans="1:5" ht="15" customHeight="1" x14ac:dyDescent="0.2">
      <c r="A835" s="42" t="s">
        <v>66</v>
      </c>
      <c r="B835" s="56"/>
      <c r="C835" s="56"/>
      <c r="D835" s="56"/>
      <c r="E835" s="77" t="s">
        <v>67</v>
      </c>
    </row>
    <row r="836" spans="1:5" ht="15" customHeight="1" x14ac:dyDescent="0.2"/>
    <row r="837" spans="1:5" ht="15" customHeight="1" x14ac:dyDescent="0.2">
      <c r="B837" s="72" t="s">
        <v>47</v>
      </c>
      <c r="C837" s="45" t="s">
        <v>48</v>
      </c>
      <c r="D837" s="78" t="s">
        <v>49</v>
      </c>
      <c r="E837" s="47" t="s">
        <v>50</v>
      </c>
    </row>
    <row r="838" spans="1:5" ht="15" customHeight="1" x14ac:dyDescent="0.2">
      <c r="B838" s="73">
        <v>307</v>
      </c>
      <c r="C838" s="79"/>
      <c r="D838" s="80" t="s">
        <v>68</v>
      </c>
      <c r="E838" s="81">
        <v>-50000</v>
      </c>
    </row>
    <row r="839" spans="1:5" ht="15" customHeight="1" x14ac:dyDescent="0.2">
      <c r="B839" s="73">
        <v>303</v>
      </c>
      <c r="C839" s="79"/>
      <c r="D839" s="80" t="s">
        <v>68</v>
      </c>
      <c r="E839" s="81">
        <v>50000</v>
      </c>
    </row>
    <row r="840" spans="1:5" ht="15" customHeight="1" x14ac:dyDescent="0.2">
      <c r="B840" s="82"/>
      <c r="C840" s="53" t="s">
        <v>52</v>
      </c>
      <c r="D840" s="67"/>
      <c r="E840" s="68">
        <f>SUM(E838:E839)</f>
        <v>0</v>
      </c>
    </row>
    <row r="841" spans="1:5" ht="15" customHeight="1" x14ac:dyDescent="0.2"/>
    <row r="842" spans="1:5" ht="15" customHeight="1" x14ac:dyDescent="0.2"/>
    <row r="843" spans="1:5" ht="15" customHeight="1" x14ac:dyDescent="0.25">
      <c r="A843" s="38" t="s">
        <v>185</v>
      </c>
    </row>
    <row r="844" spans="1:5" ht="15" customHeight="1" x14ac:dyDescent="0.2">
      <c r="A844" s="201" t="s">
        <v>65</v>
      </c>
      <c r="B844" s="201"/>
      <c r="C844" s="201"/>
      <c r="D844" s="201"/>
      <c r="E844" s="201"/>
    </row>
    <row r="845" spans="1:5" ht="15" customHeight="1" x14ac:dyDescent="0.2">
      <c r="A845" s="201"/>
      <c r="B845" s="201"/>
      <c r="C845" s="201"/>
      <c r="D845" s="201"/>
      <c r="E845" s="201"/>
    </row>
    <row r="846" spans="1:5" ht="15" customHeight="1" x14ac:dyDescent="0.2">
      <c r="A846" s="202" t="s">
        <v>186</v>
      </c>
      <c r="B846" s="202"/>
      <c r="C846" s="202"/>
      <c r="D846" s="202"/>
      <c r="E846" s="202"/>
    </row>
    <row r="847" spans="1:5" ht="15" customHeight="1" x14ac:dyDescent="0.2">
      <c r="A847" s="202"/>
      <c r="B847" s="202"/>
      <c r="C847" s="202"/>
      <c r="D847" s="202"/>
      <c r="E847" s="202"/>
    </row>
    <row r="848" spans="1:5" ht="15" customHeight="1" x14ac:dyDescent="0.2">
      <c r="A848" s="202"/>
      <c r="B848" s="202"/>
      <c r="C848" s="202"/>
      <c r="D848" s="202"/>
      <c r="E848" s="202"/>
    </row>
    <row r="849" spans="1:5" ht="15" customHeight="1" x14ac:dyDescent="0.2">
      <c r="A849" s="202"/>
      <c r="B849" s="202"/>
      <c r="C849" s="202"/>
      <c r="D849" s="202"/>
      <c r="E849" s="202"/>
    </row>
    <row r="850" spans="1:5" ht="15" customHeight="1" x14ac:dyDescent="0.2">
      <c r="A850" s="202"/>
      <c r="B850" s="202"/>
      <c r="C850" s="202"/>
      <c r="D850" s="202"/>
      <c r="E850" s="202"/>
    </row>
    <row r="851" spans="1:5" ht="15" customHeight="1" x14ac:dyDescent="0.2">
      <c r="A851" s="202"/>
      <c r="B851" s="202"/>
      <c r="C851" s="202"/>
      <c r="D851" s="202"/>
      <c r="E851" s="202"/>
    </row>
    <row r="852" spans="1:5" ht="15" customHeight="1" x14ac:dyDescent="0.2">
      <c r="A852" s="202"/>
      <c r="B852" s="202"/>
      <c r="C852" s="202"/>
      <c r="D852" s="202"/>
      <c r="E852" s="202"/>
    </row>
    <row r="853" spans="1:5" ht="15" customHeight="1" x14ac:dyDescent="0.2">
      <c r="A853" s="202"/>
      <c r="B853" s="202"/>
      <c r="C853" s="202"/>
      <c r="D853" s="202"/>
      <c r="E853" s="202"/>
    </row>
    <row r="854" spans="1:5" ht="15" customHeight="1" x14ac:dyDescent="0.2">
      <c r="A854" s="202"/>
      <c r="B854" s="202"/>
      <c r="C854" s="202"/>
      <c r="D854" s="202"/>
      <c r="E854" s="202"/>
    </row>
    <row r="855" spans="1:5" ht="15" customHeight="1" x14ac:dyDescent="0.2">
      <c r="A855" s="202"/>
      <c r="B855" s="202"/>
      <c r="C855" s="202"/>
      <c r="D855" s="202"/>
      <c r="E855" s="202"/>
    </row>
    <row r="856" spans="1:5" ht="15" customHeight="1" x14ac:dyDescent="0.2"/>
    <row r="857" spans="1:5" ht="15" customHeight="1" x14ac:dyDescent="0.25">
      <c r="A857" s="40" t="s">
        <v>17</v>
      </c>
      <c r="B857" s="41"/>
      <c r="C857" s="41"/>
      <c r="D857" s="41"/>
      <c r="E857" s="77"/>
    </row>
    <row r="858" spans="1:5" ht="15" customHeight="1" x14ac:dyDescent="0.2">
      <c r="A858" s="42" t="s">
        <v>66</v>
      </c>
      <c r="B858" s="56"/>
      <c r="C858" s="56"/>
      <c r="D858" s="56"/>
      <c r="E858" s="77" t="s">
        <v>67</v>
      </c>
    </row>
    <row r="859" spans="1:5" ht="15" customHeight="1" x14ac:dyDescent="0.2"/>
    <row r="860" spans="1:5" ht="15" customHeight="1" x14ac:dyDescent="0.2">
      <c r="B860" s="72" t="s">
        <v>47</v>
      </c>
      <c r="C860" s="45" t="s">
        <v>48</v>
      </c>
      <c r="D860" s="78" t="s">
        <v>49</v>
      </c>
      <c r="E860" s="47" t="s">
        <v>50</v>
      </c>
    </row>
    <row r="861" spans="1:5" ht="15" customHeight="1" x14ac:dyDescent="0.2">
      <c r="B861" s="73">
        <v>307</v>
      </c>
      <c r="C861" s="79"/>
      <c r="D861" s="80" t="s">
        <v>68</v>
      </c>
      <c r="E861" s="81">
        <v>-100000</v>
      </c>
    </row>
    <row r="862" spans="1:5" ht="15" customHeight="1" x14ac:dyDescent="0.2">
      <c r="B862" s="73">
        <v>303</v>
      </c>
      <c r="C862" s="79"/>
      <c r="D862" s="80" t="s">
        <v>68</v>
      </c>
      <c r="E862" s="81">
        <v>100000</v>
      </c>
    </row>
    <row r="863" spans="1:5" ht="15" customHeight="1" x14ac:dyDescent="0.2">
      <c r="B863" s="82"/>
      <c r="C863" s="53" t="s">
        <v>52</v>
      </c>
      <c r="D863" s="67"/>
      <c r="E863" s="68">
        <f>SUM(E861:E862)</f>
        <v>0</v>
      </c>
    </row>
    <row r="864" spans="1:5" ht="15" customHeight="1" x14ac:dyDescent="0.2"/>
    <row r="865" spans="1:5" ht="15" customHeight="1" x14ac:dyDescent="0.2"/>
    <row r="866" spans="1:5" ht="15" customHeight="1" x14ac:dyDescent="0.25">
      <c r="A866" s="38" t="s">
        <v>187</v>
      </c>
    </row>
    <row r="867" spans="1:5" ht="15" customHeight="1" x14ac:dyDescent="0.2">
      <c r="A867" s="201" t="s">
        <v>65</v>
      </c>
      <c r="B867" s="201"/>
      <c r="C867" s="201"/>
      <c r="D867" s="201"/>
      <c r="E867" s="201"/>
    </row>
    <row r="868" spans="1:5" ht="15" customHeight="1" x14ac:dyDescent="0.2">
      <c r="A868" s="201"/>
      <c r="B868" s="201"/>
      <c r="C868" s="201"/>
      <c r="D868" s="201"/>
      <c r="E868" s="201"/>
    </row>
    <row r="869" spans="1:5" ht="15" customHeight="1" x14ac:dyDescent="0.2">
      <c r="A869" s="202" t="s">
        <v>242</v>
      </c>
      <c r="B869" s="202"/>
      <c r="C869" s="202"/>
      <c r="D869" s="202"/>
      <c r="E869" s="202"/>
    </row>
    <row r="870" spans="1:5" ht="15" customHeight="1" x14ac:dyDescent="0.2">
      <c r="A870" s="202"/>
      <c r="B870" s="202"/>
      <c r="C870" s="202"/>
      <c r="D870" s="202"/>
      <c r="E870" s="202"/>
    </row>
    <row r="871" spans="1:5" ht="15" customHeight="1" x14ac:dyDescent="0.2">
      <c r="A871" s="202"/>
      <c r="B871" s="202"/>
      <c r="C871" s="202"/>
      <c r="D871" s="202"/>
      <c r="E871" s="202"/>
    </row>
    <row r="872" spans="1:5" ht="15" customHeight="1" x14ac:dyDescent="0.2">
      <c r="A872" s="202"/>
      <c r="B872" s="202"/>
      <c r="C872" s="202"/>
      <c r="D872" s="202"/>
      <c r="E872" s="202"/>
    </row>
    <row r="873" spans="1:5" ht="15" customHeight="1" x14ac:dyDescent="0.2">
      <c r="A873" s="202"/>
      <c r="B873" s="202"/>
      <c r="C873" s="202"/>
      <c r="D873" s="202"/>
      <c r="E873" s="202"/>
    </row>
    <row r="874" spans="1:5" ht="15" customHeight="1" x14ac:dyDescent="0.2">
      <c r="A874" s="202"/>
      <c r="B874" s="202"/>
      <c r="C874" s="202"/>
      <c r="D874" s="202"/>
      <c r="E874" s="202"/>
    </row>
    <row r="875" spans="1:5" ht="15" customHeight="1" x14ac:dyDescent="0.2">
      <c r="A875" s="202"/>
      <c r="B875" s="202"/>
      <c r="C875" s="202"/>
      <c r="D875" s="202"/>
      <c r="E875" s="202"/>
    </row>
    <row r="876" spans="1:5" ht="15" customHeight="1" x14ac:dyDescent="0.2">
      <c r="A876" s="202"/>
      <c r="B876" s="202"/>
      <c r="C876" s="202"/>
      <c r="D876" s="202"/>
      <c r="E876" s="202"/>
    </row>
    <row r="877" spans="1:5" ht="15" customHeight="1" x14ac:dyDescent="0.2">
      <c r="A877" s="202"/>
      <c r="B877" s="202"/>
      <c r="C877" s="202"/>
      <c r="D877" s="202"/>
      <c r="E877" s="202"/>
    </row>
    <row r="878" spans="1:5" ht="15" customHeight="1" x14ac:dyDescent="0.2">
      <c r="A878" s="202"/>
      <c r="B878" s="202"/>
      <c r="C878" s="202"/>
      <c r="D878" s="202"/>
      <c r="E878" s="202"/>
    </row>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5">
      <c r="A885" s="40" t="s">
        <v>17</v>
      </c>
      <c r="B885" s="41"/>
      <c r="C885" s="41"/>
      <c r="D885" s="41"/>
      <c r="E885" s="77"/>
    </row>
    <row r="886" spans="1:5" ht="15" customHeight="1" x14ac:dyDescent="0.2">
      <c r="A886" s="42" t="s">
        <v>66</v>
      </c>
      <c r="B886" s="56"/>
      <c r="C886" s="56"/>
      <c r="D886" s="56"/>
      <c r="E886" s="77" t="s">
        <v>67</v>
      </c>
    </row>
    <row r="887" spans="1:5" ht="15" customHeight="1" x14ac:dyDescent="0.2"/>
    <row r="888" spans="1:5" ht="15" customHeight="1" x14ac:dyDescent="0.2">
      <c r="B888" s="72" t="s">
        <v>47</v>
      </c>
      <c r="C888" s="45" t="s">
        <v>48</v>
      </c>
      <c r="D888" s="78" t="s">
        <v>49</v>
      </c>
      <c r="E888" s="47" t="s">
        <v>50</v>
      </c>
    </row>
    <row r="889" spans="1:5" ht="15" customHeight="1" x14ac:dyDescent="0.2">
      <c r="B889" s="73">
        <v>307</v>
      </c>
      <c r="C889" s="79"/>
      <c r="D889" s="80" t="s">
        <v>68</v>
      </c>
      <c r="E889" s="81">
        <v>-60000</v>
      </c>
    </row>
    <row r="890" spans="1:5" ht="15" customHeight="1" x14ac:dyDescent="0.2">
      <c r="B890" s="73">
        <v>303</v>
      </c>
      <c r="C890" s="79"/>
      <c r="D890" s="80" t="s">
        <v>68</v>
      </c>
      <c r="E890" s="81">
        <v>60000</v>
      </c>
    </row>
    <row r="891" spans="1:5" ht="15" customHeight="1" x14ac:dyDescent="0.2">
      <c r="B891" s="82"/>
      <c r="C891" s="53" t="s">
        <v>52</v>
      </c>
      <c r="D891" s="67"/>
      <c r="E891" s="68">
        <f>SUM(E889:E890)</f>
        <v>0</v>
      </c>
    </row>
    <row r="892" spans="1:5" ht="15" customHeight="1" x14ac:dyDescent="0.2"/>
    <row r="893" spans="1:5" ht="15" customHeight="1" x14ac:dyDescent="0.2"/>
    <row r="894" spans="1:5" ht="15" customHeight="1" x14ac:dyDescent="0.25">
      <c r="A894" s="38" t="s">
        <v>188</v>
      </c>
    </row>
    <row r="895" spans="1:5" ht="15" customHeight="1" x14ac:dyDescent="0.2">
      <c r="A895" s="201" t="s">
        <v>65</v>
      </c>
      <c r="B895" s="201"/>
      <c r="C895" s="201"/>
      <c r="D895" s="201"/>
      <c r="E895" s="201"/>
    </row>
    <row r="896" spans="1:5" ht="15" customHeight="1" x14ac:dyDescent="0.2">
      <c r="A896" s="201"/>
      <c r="B896" s="201"/>
      <c r="C896" s="201"/>
      <c r="D896" s="201"/>
      <c r="E896" s="201"/>
    </row>
    <row r="897" spans="1:5" ht="15" customHeight="1" x14ac:dyDescent="0.2">
      <c r="A897" s="202" t="s">
        <v>243</v>
      </c>
      <c r="B897" s="202"/>
      <c r="C897" s="202"/>
      <c r="D897" s="202"/>
      <c r="E897" s="202"/>
    </row>
    <row r="898" spans="1:5" ht="15" customHeight="1" x14ac:dyDescent="0.2">
      <c r="A898" s="202"/>
      <c r="B898" s="202"/>
      <c r="C898" s="202"/>
      <c r="D898" s="202"/>
      <c r="E898" s="202"/>
    </row>
    <row r="899" spans="1:5" ht="15" customHeight="1" x14ac:dyDescent="0.2">
      <c r="A899" s="202"/>
      <c r="B899" s="202"/>
      <c r="C899" s="202"/>
      <c r="D899" s="202"/>
      <c r="E899" s="202"/>
    </row>
    <row r="900" spans="1:5" ht="15" customHeight="1" x14ac:dyDescent="0.2">
      <c r="A900" s="202"/>
      <c r="B900" s="202"/>
      <c r="C900" s="202"/>
      <c r="D900" s="202"/>
      <c r="E900" s="202"/>
    </row>
    <row r="901" spans="1:5" ht="15" customHeight="1" x14ac:dyDescent="0.2">
      <c r="A901" s="202"/>
      <c r="B901" s="202"/>
      <c r="C901" s="202"/>
      <c r="D901" s="202"/>
      <c r="E901" s="202"/>
    </row>
    <row r="902" spans="1:5" ht="15" customHeight="1" x14ac:dyDescent="0.2">
      <c r="A902" s="202"/>
      <c r="B902" s="202"/>
      <c r="C902" s="202"/>
      <c r="D902" s="202"/>
      <c r="E902" s="202"/>
    </row>
    <row r="903" spans="1:5" ht="15" customHeight="1" x14ac:dyDescent="0.2">
      <c r="A903" s="202"/>
      <c r="B903" s="202"/>
      <c r="C903" s="202"/>
      <c r="D903" s="202"/>
      <c r="E903" s="202"/>
    </row>
    <row r="904" spans="1:5" ht="15" customHeight="1" x14ac:dyDescent="0.2">
      <c r="A904" s="202"/>
      <c r="B904" s="202"/>
      <c r="C904" s="202"/>
      <c r="D904" s="202"/>
      <c r="E904" s="202"/>
    </row>
    <row r="905" spans="1:5" ht="15" customHeight="1" x14ac:dyDescent="0.2">
      <c r="A905" s="202"/>
      <c r="B905" s="202"/>
      <c r="C905" s="202"/>
      <c r="D905" s="202"/>
      <c r="E905" s="202"/>
    </row>
    <row r="906" spans="1:5" ht="15" customHeight="1" x14ac:dyDescent="0.2"/>
    <row r="907" spans="1:5" ht="15" customHeight="1" x14ac:dyDescent="0.25">
      <c r="A907" s="40" t="s">
        <v>17</v>
      </c>
      <c r="B907" s="41"/>
      <c r="C907" s="41"/>
      <c r="D907" s="41"/>
      <c r="E907" s="77"/>
    </row>
    <row r="908" spans="1:5" ht="15" customHeight="1" x14ac:dyDescent="0.2">
      <c r="A908" s="42" t="s">
        <v>66</v>
      </c>
      <c r="B908" s="56"/>
      <c r="C908" s="56"/>
      <c r="D908" s="56"/>
      <c r="E908" s="77" t="s">
        <v>67</v>
      </c>
    </row>
    <row r="909" spans="1:5" ht="15" customHeight="1" x14ac:dyDescent="0.2"/>
    <row r="910" spans="1:5" ht="15" customHeight="1" x14ac:dyDescent="0.2">
      <c r="B910" s="72" t="s">
        <v>47</v>
      </c>
      <c r="C910" s="45" t="s">
        <v>48</v>
      </c>
      <c r="D910" s="78" t="s">
        <v>49</v>
      </c>
      <c r="E910" s="47" t="s">
        <v>50</v>
      </c>
    </row>
    <row r="911" spans="1:5" ht="15" customHeight="1" x14ac:dyDescent="0.2">
      <c r="B911" s="73">
        <v>307</v>
      </c>
      <c r="C911" s="79"/>
      <c r="D911" s="80" t="s">
        <v>68</v>
      </c>
      <c r="E911" s="81">
        <v>-500000</v>
      </c>
    </row>
    <row r="912" spans="1:5" ht="15" customHeight="1" x14ac:dyDescent="0.2">
      <c r="B912" s="73">
        <v>10</v>
      </c>
      <c r="C912" s="79"/>
      <c r="D912" s="65" t="s">
        <v>68</v>
      </c>
      <c r="E912" s="81">
        <v>500000</v>
      </c>
    </row>
    <row r="913" spans="1:5" ht="15" customHeight="1" x14ac:dyDescent="0.2">
      <c r="B913" s="82"/>
      <c r="C913" s="53" t="s">
        <v>52</v>
      </c>
      <c r="D913" s="67"/>
      <c r="E913" s="68">
        <f>SUM(E911:E912)</f>
        <v>0</v>
      </c>
    </row>
    <row r="914" spans="1:5" ht="15" customHeight="1" x14ac:dyDescent="0.2"/>
    <row r="915" spans="1:5" ht="15" customHeight="1" x14ac:dyDescent="0.2"/>
    <row r="916" spans="1:5" ht="15" customHeight="1" x14ac:dyDescent="0.25">
      <c r="A916" s="38" t="s">
        <v>189</v>
      </c>
    </row>
    <row r="917" spans="1:5" ht="15" customHeight="1" x14ac:dyDescent="0.2">
      <c r="A917" s="201" t="s">
        <v>65</v>
      </c>
      <c r="B917" s="201"/>
      <c r="C917" s="201"/>
      <c r="D917" s="201"/>
      <c r="E917" s="201"/>
    </row>
    <row r="918" spans="1:5" ht="15" customHeight="1" x14ac:dyDescent="0.2">
      <c r="A918" s="201"/>
      <c r="B918" s="201"/>
      <c r="C918" s="201"/>
      <c r="D918" s="201"/>
      <c r="E918" s="201"/>
    </row>
    <row r="919" spans="1:5" ht="15" customHeight="1" x14ac:dyDescent="0.2">
      <c r="A919" s="202" t="s">
        <v>244</v>
      </c>
      <c r="B919" s="202"/>
      <c r="C919" s="202"/>
      <c r="D919" s="202"/>
      <c r="E919" s="202"/>
    </row>
    <row r="920" spans="1:5" ht="15" customHeight="1" x14ac:dyDescent="0.2">
      <c r="A920" s="202"/>
      <c r="B920" s="202"/>
      <c r="C920" s="202"/>
      <c r="D920" s="202"/>
      <c r="E920" s="202"/>
    </row>
    <row r="921" spans="1:5" ht="15" customHeight="1" x14ac:dyDescent="0.2">
      <c r="A921" s="202"/>
      <c r="B921" s="202"/>
      <c r="C921" s="202"/>
      <c r="D921" s="202"/>
      <c r="E921" s="202"/>
    </row>
    <row r="922" spans="1:5" ht="15" customHeight="1" x14ac:dyDescent="0.2">
      <c r="A922" s="202"/>
      <c r="B922" s="202"/>
      <c r="C922" s="202"/>
      <c r="D922" s="202"/>
      <c r="E922" s="202"/>
    </row>
    <row r="923" spans="1:5" ht="15" customHeight="1" x14ac:dyDescent="0.2">
      <c r="A923" s="202"/>
      <c r="B923" s="202"/>
      <c r="C923" s="202"/>
      <c r="D923" s="202"/>
      <c r="E923" s="202"/>
    </row>
    <row r="924" spans="1:5" ht="15" customHeight="1" x14ac:dyDescent="0.2">
      <c r="A924" s="202"/>
      <c r="B924" s="202"/>
      <c r="C924" s="202"/>
      <c r="D924" s="202"/>
      <c r="E924" s="202"/>
    </row>
    <row r="925" spans="1:5" ht="15" customHeight="1" x14ac:dyDescent="0.2">
      <c r="A925" s="202"/>
      <c r="B925" s="202"/>
      <c r="C925" s="202"/>
      <c r="D925" s="202"/>
      <c r="E925" s="202"/>
    </row>
    <row r="926" spans="1:5" ht="15" customHeight="1" x14ac:dyDescent="0.2">
      <c r="A926" s="202"/>
      <c r="B926" s="202"/>
      <c r="C926" s="202"/>
      <c r="D926" s="202"/>
      <c r="E926" s="202"/>
    </row>
    <row r="927" spans="1:5" ht="15" customHeight="1" x14ac:dyDescent="0.2">
      <c r="A927" s="202"/>
      <c r="B927" s="202"/>
      <c r="C927" s="202"/>
      <c r="D927" s="202"/>
      <c r="E927" s="202"/>
    </row>
    <row r="928" spans="1:5" ht="15" customHeight="1" x14ac:dyDescent="0.2"/>
    <row r="929" spans="1:5" ht="15" customHeight="1" x14ac:dyDescent="0.25">
      <c r="A929" s="40" t="s">
        <v>17</v>
      </c>
      <c r="B929" s="41"/>
      <c r="C929" s="41"/>
      <c r="D929" s="41"/>
      <c r="E929" s="77"/>
    </row>
    <row r="930" spans="1:5" ht="15" customHeight="1" x14ac:dyDescent="0.2">
      <c r="A930" s="42" t="s">
        <v>66</v>
      </c>
      <c r="B930" s="56"/>
      <c r="C930" s="56"/>
      <c r="D930" s="56"/>
      <c r="E930" s="77" t="s">
        <v>67</v>
      </c>
    </row>
    <row r="931" spans="1:5" ht="15" customHeight="1" x14ac:dyDescent="0.2"/>
    <row r="932" spans="1:5" ht="15" customHeight="1" x14ac:dyDescent="0.2">
      <c r="B932" s="72" t="s">
        <v>47</v>
      </c>
      <c r="C932" s="45" t="s">
        <v>48</v>
      </c>
      <c r="D932" s="78" t="s">
        <v>49</v>
      </c>
      <c r="E932" s="47" t="s">
        <v>50</v>
      </c>
    </row>
    <row r="933" spans="1:5" ht="15" customHeight="1" x14ac:dyDescent="0.2">
      <c r="B933" s="73">
        <v>307</v>
      </c>
      <c r="C933" s="79"/>
      <c r="D933" s="80" t="s">
        <v>68</v>
      </c>
      <c r="E933" s="81">
        <v>-1100000</v>
      </c>
    </row>
    <row r="934" spans="1:5" ht="15" customHeight="1" x14ac:dyDescent="0.2">
      <c r="B934" s="73">
        <v>10</v>
      </c>
      <c r="C934" s="79"/>
      <c r="D934" s="65" t="s">
        <v>190</v>
      </c>
      <c r="E934" s="81">
        <v>1100000</v>
      </c>
    </row>
    <row r="935" spans="1:5" ht="15" customHeight="1" x14ac:dyDescent="0.2">
      <c r="B935" s="82"/>
      <c r="C935" s="53" t="s">
        <v>52</v>
      </c>
      <c r="D935" s="67"/>
      <c r="E935" s="68">
        <f>SUM(E933:E934)</f>
        <v>0</v>
      </c>
    </row>
    <row r="936" spans="1:5" ht="15" customHeight="1" x14ac:dyDescent="0.2"/>
    <row r="937" spans="1:5" ht="15" customHeight="1" x14ac:dyDescent="0.2"/>
    <row r="938" spans="1:5" ht="15" customHeight="1" x14ac:dyDescent="0.25">
      <c r="A938" s="38" t="s">
        <v>191</v>
      </c>
    </row>
    <row r="939" spans="1:5" ht="15" customHeight="1" x14ac:dyDescent="0.2">
      <c r="A939" s="201" t="s">
        <v>65</v>
      </c>
      <c r="B939" s="201"/>
      <c r="C939" s="201"/>
      <c r="D939" s="201"/>
      <c r="E939" s="201"/>
    </row>
    <row r="940" spans="1:5" ht="15" customHeight="1" x14ac:dyDescent="0.2">
      <c r="A940" s="201"/>
      <c r="B940" s="201"/>
      <c r="C940" s="201"/>
      <c r="D940" s="201"/>
      <c r="E940" s="201"/>
    </row>
    <row r="941" spans="1:5" ht="15" customHeight="1" x14ac:dyDescent="0.2">
      <c r="A941" s="202" t="s">
        <v>245</v>
      </c>
      <c r="B941" s="202"/>
      <c r="C941" s="202"/>
      <c r="D941" s="202"/>
      <c r="E941" s="202"/>
    </row>
    <row r="942" spans="1:5" ht="15" customHeight="1" x14ac:dyDescent="0.2">
      <c r="A942" s="202"/>
      <c r="B942" s="202"/>
      <c r="C942" s="202"/>
      <c r="D942" s="202"/>
      <c r="E942" s="202"/>
    </row>
    <row r="943" spans="1:5" ht="15" customHeight="1" x14ac:dyDescent="0.2">
      <c r="A943" s="202"/>
      <c r="B943" s="202"/>
      <c r="C943" s="202"/>
      <c r="D943" s="202"/>
      <c r="E943" s="202"/>
    </row>
    <row r="944" spans="1:5" ht="15" customHeight="1" x14ac:dyDescent="0.2">
      <c r="A944" s="202"/>
      <c r="B944" s="202"/>
      <c r="C944" s="202"/>
      <c r="D944" s="202"/>
      <c r="E944" s="202"/>
    </row>
    <row r="945" spans="1:5" ht="15" customHeight="1" x14ac:dyDescent="0.2">
      <c r="A945" s="202"/>
      <c r="B945" s="202"/>
      <c r="C945" s="202"/>
      <c r="D945" s="202"/>
      <c r="E945" s="202"/>
    </row>
    <row r="946" spans="1:5" ht="15" customHeight="1" x14ac:dyDescent="0.2">
      <c r="A946" s="202"/>
      <c r="B946" s="202"/>
      <c r="C946" s="202"/>
      <c r="D946" s="202"/>
      <c r="E946" s="202"/>
    </row>
    <row r="947" spans="1:5" ht="15" customHeight="1" x14ac:dyDescent="0.2">
      <c r="A947" s="202"/>
      <c r="B947" s="202"/>
      <c r="C947" s="202"/>
      <c r="D947" s="202"/>
      <c r="E947" s="202"/>
    </row>
    <row r="948" spans="1:5" ht="15" customHeight="1" x14ac:dyDescent="0.2">
      <c r="A948" s="202"/>
      <c r="B948" s="202"/>
      <c r="C948" s="202"/>
      <c r="D948" s="202"/>
      <c r="E948" s="202"/>
    </row>
    <row r="949" spans="1:5" ht="15" customHeight="1" x14ac:dyDescent="0.2">
      <c r="A949" s="202"/>
      <c r="B949" s="202"/>
      <c r="C949" s="202"/>
      <c r="D949" s="202"/>
      <c r="E949" s="202"/>
    </row>
    <row r="950" spans="1:5" ht="15" customHeight="1" x14ac:dyDescent="0.2"/>
    <row r="951" spans="1:5" ht="15" customHeight="1" x14ac:dyDescent="0.25">
      <c r="A951" s="40" t="s">
        <v>17</v>
      </c>
      <c r="B951" s="41"/>
      <c r="C951" s="41"/>
      <c r="D951" s="41"/>
      <c r="E951" s="77"/>
    </row>
    <row r="952" spans="1:5" ht="15" customHeight="1" x14ac:dyDescent="0.2">
      <c r="A952" s="42" t="s">
        <v>66</v>
      </c>
      <c r="B952" s="56"/>
      <c r="C952" s="56"/>
      <c r="D952" s="56"/>
      <c r="E952" s="77" t="s">
        <v>67</v>
      </c>
    </row>
    <row r="953" spans="1:5" ht="15" customHeight="1" x14ac:dyDescent="0.2"/>
    <row r="954" spans="1:5" ht="15" customHeight="1" x14ac:dyDescent="0.2">
      <c r="B954" s="72" t="s">
        <v>47</v>
      </c>
      <c r="C954" s="45" t="s">
        <v>48</v>
      </c>
      <c r="D954" s="78" t="s">
        <v>49</v>
      </c>
      <c r="E954" s="47" t="s">
        <v>50</v>
      </c>
    </row>
    <row r="955" spans="1:5" ht="15" customHeight="1" x14ac:dyDescent="0.2">
      <c r="B955" s="73">
        <v>307</v>
      </c>
      <c r="C955" s="79"/>
      <c r="D955" s="80" t="s">
        <v>68</v>
      </c>
      <c r="E955" s="81">
        <v>-180435</v>
      </c>
    </row>
    <row r="956" spans="1:5" ht="15" customHeight="1" x14ac:dyDescent="0.2">
      <c r="B956" s="73">
        <v>11</v>
      </c>
      <c r="C956" s="79"/>
      <c r="D956" s="65" t="s">
        <v>190</v>
      </c>
      <c r="E956" s="81">
        <v>180435</v>
      </c>
    </row>
    <row r="957" spans="1:5" ht="15" customHeight="1" x14ac:dyDescent="0.2">
      <c r="B957" s="82"/>
      <c r="C957" s="53" t="s">
        <v>52</v>
      </c>
      <c r="D957" s="67"/>
      <c r="E957" s="68">
        <f>SUM(E955:E956)</f>
        <v>0</v>
      </c>
    </row>
    <row r="958" spans="1:5" ht="15" customHeight="1" x14ac:dyDescent="0.2"/>
    <row r="959" spans="1:5" ht="15" customHeight="1" x14ac:dyDescent="0.2"/>
    <row r="960" spans="1:5" ht="15" customHeight="1" x14ac:dyDescent="0.25">
      <c r="A960" s="38" t="s">
        <v>192</v>
      </c>
    </row>
    <row r="961" spans="1:5" ht="15" customHeight="1" x14ac:dyDescent="0.2">
      <c r="A961" s="201" t="s">
        <v>65</v>
      </c>
      <c r="B961" s="201"/>
      <c r="C961" s="201"/>
      <c r="D961" s="201"/>
      <c r="E961" s="201"/>
    </row>
    <row r="962" spans="1:5" ht="15" customHeight="1" x14ac:dyDescent="0.2">
      <c r="A962" s="201"/>
      <c r="B962" s="201"/>
      <c r="C962" s="201"/>
      <c r="D962" s="201"/>
      <c r="E962" s="201"/>
    </row>
    <row r="963" spans="1:5" ht="15" customHeight="1" x14ac:dyDescent="0.2">
      <c r="A963" s="202" t="s">
        <v>246</v>
      </c>
      <c r="B963" s="202"/>
      <c r="C963" s="202"/>
      <c r="D963" s="202"/>
      <c r="E963" s="202"/>
    </row>
    <row r="964" spans="1:5" ht="15" customHeight="1" x14ac:dyDescent="0.2">
      <c r="A964" s="202"/>
      <c r="B964" s="202"/>
      <c r="C964" s="202"/>
      <c r="D964" s="202"/>
      <c r="E964" s="202"/>
    </row>
    <row r="965" spans="1:5" ht="15" customHeight="1" x14ac:dyDescent="0.2">
      <c r="A965" s="202"/>
      <c r="B965" s="202"/>
      <c r="C965" s="202"/>
      <c r="D965" s="202"/>
      <c r="E965" s="202"/>
    </row>
    <row r="966" spans="1:5" ht="15" customHeight="1" x14ac:dyDescent="0.2">
      <c r="A966" s="202"/>
      <c r="B966" s="202"/>
      <c r="C966" s="202"/>
      <c r="D966" s="202"/>
      <c r="E966" s="202"/>
    </row>
    <row r="967" spans="1:5" ht="15" customHeight="1" x14ac:dyDescent="0.2">
      <c r="A967" s="202"/>
      <c r="B967" s="202"/>
      <c r="C967" s="202"/>
      <c r="D967" s="202"/>
      <c r="E967" s="202"/>
    </row>
    <row r="968" spans="1:5" ht="15" customHeight="1" x14ac:dyDescent="0.2">
      <c r="A968" s="202"/>
      <c r="B968" s="202"/>
      <c r="C968" s="202"/>
      <c r="D968" s="202"/>
      <c r="E968" s="202"/>
    </row>
    <row r="969" spans="1:5" ht="15" customHeight="1" x14ac:dyDescent="0.2">
      <c r="A969" s="202"/>
      <c r="B969" s="202"/>
      <c r="C969" s="202"/>
      <c r="D969" s="202"/>
      <c r="E969" s="202"/>
    </row>
    <row r="970" spans="1:5" ht="15" customHeight="1" x14ac:dyDescent="0.2">
      <c r="A970" s="202"/>
      <c r="B970" s="202"/>
      <c r="C970" s="202"/>
      <c r="D970" s="202"/>
      <c r="E970" s="202"/>
    </row>
    <row r="971" spans="1:5" ht="15" customHeight="1" x14ac:dyDescent="0.2">
      <c r="A971" s="202"/>
      <c r="B971" s="202"/>
      <c r="C971" s="202"/>
      <c r="D971" s="202"/>
      <c r="E971" s="202"/>
    </row>
    <row r="972" spans="1:5" ht="15" customHeight="1" x14ac:dyDescent="0.2"/>
    <row r="973" spans="1:5" ht="15" customHeight="1" x14ac:dyDescent="0.25">
      <c r="A973" s="40" t="s">
        <v>17</v>
      </c>
      <c r="B973" s="41"/>
      <c r="C973" s="41"/>
      <c r="D973" s="41"/>
      <c r="E973" s="77"/>
    </row>
    <row r="974" spans="1:5" ht="15" customHeight="1" x14ac:dyDescent="0.2">
      <c r="A974" s="42" t="s">
        <v>66</v>
      </c>
      <c r="B974" s="56"/>
      <c r="C974" s="56"/>
      <c r="D974" s="56"/>
      <c r="E974" s="77" t="s">
        <v>67</v>
      </c>
    </row>
    <row r="975" spans="1:5" ht="15" customHeight="1" x14ac:dyDescent="0.2"/>
    <row r="976" spans="1:5" ht="15" customHeight="1" x14ac:dyDescent="0.2">
      <c r="B976" s="72" t="s">
        <v>47</v>
      </c>
      <c r="C976" s="45" t="s">
        <v>48</v>
      </c>
      <c r="D976" s="78" t="s">
        <v>49</v>
      </c>
      <c r="E976" s="47" t="s">
        <v>50</v>
      </c>
    </row>
    <row r="977" spans="1:5" ht="15" customHeight="1" x14ac:dyDescent="0.2">
      <c r="B977" s="73">
        <v>307</v>
      </c>
      <c r="C977" s="79"/>
      <c r="D977" s="80" t="s">
        <v>68</v>
      </c>
      <c r="E977" s="81">
        <v>-677600</v>
      </c>
    </row>
    <row r="978" spans="1:5" ht="15" customHeight="1" x14ac:dyDescent="0.2">
      <c r="B978" s="73">
        <v>11</v>
      </c>
      <c r="C978" s="79"/>
      <c r="D978" s="65" t="s">
        <v>190</v>
      </c>
      <c r="E978" s="81">
        <v>677600</v>
      </c>
    </row>
    <row r="979" spans="1:5" ht="15" customHeight="1" x14ac:dyDescent="0.2">
      <c r="B979" s="82"/>
      <c r="C979" s="53" t="s">
        <v>52</v>
      </c>
      <c r="D979" s="67"/>
      <c r="E979" s="68">
        <f>SUM(E977:E978)</f>
        <v>0</v>
      </c>
    </row>
    <row r="980" spans="1:5" ht="15" customHeight="1" x14ac:dyDescent="0.2"/>
    <row r="981" spans="1:5" ht="15" customHeight="1" x14ac:dyDescent="0.2"/>
    <row r="982" spans="1:5" ht="15" customHeight="1" x14ac:dyDescent="0.2"/>
    <row r="983" spans="1:5" ht="15" customHeight="1" x14ac:dyDescent="0.2"/>
    <row r="984" spans="1:5" ht="15" customHeight="1" x14ac:dyDescent="0.2"/>
    <row r="985" spans="1:5" ht="15" customHeight="1" x14ac:dyDescent="0.2"/>
    <row r="986" spans="1:5" ht="15" customHeight="1" x14ac:dyDescent="0.2"/>
    <row r="987" spans="1:5" ht="15" customHeight="1" x14ac:dyDescent="0.2"/>
    <row r="988" spans="1:5" ht="15" customHeight="1" x14ac:dyDescent="0.2"/>
    <row r="989" spans="1:5" ht="15" customHeight="1" x14ac:dyDescent="0.2"/>
    <row r="990" spans="1:5" ht="15" customHeight="1" x14ac:dyDescent="0.25">
      <c r="A990" s="38" t="s">
        <v>193</v>
      </c>
    </row>
    <row r="991" spans="1:5" ht="15" customHeight="1" x14ac:dyDescent="0.2">
      <c r="A991" s="201" t="s">
        <v>135</v>
      </c>
      <c r="B991" s="201"/>
      <c r="C991" s="201"/>
      <c r="D991" s="201"/>
      <c r="E991" s="201"/>
    </row>
    <row r="992" spans="1:5" ht="15" customHeight="1" x14ac:dyDescent="0.2">
      <c r="A992" s="201"/>
      <c r="B992" s="201"/>
      <c r="C992" s="201"/>
      <c r="D992" s="201"/>
      <c r="E992" s="201"/>
    </row>
    <row r="993" spans="1:5" ht="15" customHeight="1" x14ac:dyDescent="0.2">
      <c r="A993" s="204" t="s">
        <v>194</v>
      </c>
      <c r="B993" s="204"/>
      <c r="C993" s="204"/>
      <c r="D993" s="204"/>
      <c r="E993" s="204"/>
    </row>
    <row r="994" spans="1:5" ht="15" customHeight="1" x14ac:dyDescent="0.2">
      <c r="A994" s="204"/>
      <c r="B994" s="204"/>
      <c r="C994" s="204"/>
      <c r="D994" s="204"/>
      <c r="E994" s="204"/>
    </row>
    <row r="995" spans="1:5" ht="15" customHeight="1" x14ac:dyDescent="0.2">
      <c r="A995" s="204"/>
      <c r="B995" s="204"/>
      <c r="C995" s="204"/>
      <c r="D995" s="204"/>
      <c r="E995" s="204"/>
    </row>
    <row r="996" spans="1:5" ht="15" customHeight="1" x14ac:dyDescent="0.2">
      <c r="A996" s="204"/>
      <c r="B996" s="204"/>
      <c r="C996" s="204"/>
      <c r="D996" s="204"/>
      <c r="E996" s="204"/>
    </row>
    <row r="997" spans="1:5" ht="15" customHeight="1" x14ac:dyDescent="0.2">
      <c r="A997" s="204"/>
      <c r="B997" s="204"/>
      <c r="C997" s="204"/>
      <c r="D997" s="204"/>
      <c r="E997" s="204"/>
    </row>
    <row r="998" spans="1:5" ht="15" customHeight="1" x14ac:dyDescent="0.2">
      <c r="A998" s="204"/>
      <c r="B998" s="204"/>
      <c r="C998" s="204"/>
      <c r="D998" s="204"/>
      <c r="E998" s="204"/>
    </row>
    <row r="999" spans="1:5" ht="15" customHeight="1" x14ac:dyDescent="0.2">
      <c r="A999" s="204"/>
      <c r="B999" s="204"/>
      <c r="C999" s="204"/>
      <c r="D999" s="204"/>
      <c r="E999" s="204"/>
    </row>
    <row r="1000" spans="1:5" ht="15" customHeight="1" x14ac:dyDescent="0.2">
      <c r="A1000" s="159"/>
      <c r="B1000" s="159"/>
      <c r="C1000" s="159"/>
      <c r="D1000" s="159"/>
      <c r="E1000" s="159"/>
    </row>
    <row r="1001" spans="1:5" ht="15" customHeight="1" x14ac:dyDescent="0.25">
      <c r="A1001" s="40" t="s">
        <v>17</v>
      </c>
      <c r="B1001" s="41"/>
      <c r="C1001" s="41"/>
      <c r="D1001" s="41"/>
      <c r="E1001" s="41"/>
    </row>
    <row r="1002" spans="1:5" ht="15" customHeight="1" x14ac:dyDescent="0.2">
      <c r="A1002" s="153" t="s">
        <v>115</v>
      </c>
      <c r="B1002" s="41"/>
      <c r="C1002" s="41"/>
      <c r="D1002" s="41"/>
      <c r="E1002" s="43" t="s">
        <v>195</v>
      </c>
    </row>
    <row r="1003" spans="1:5" ht="15" customHeight="1" x14ac:dyDescent="0.25">
      <c r="A1003" s="40"/>
      <c r="B1003" s="77"/>
      <c r="C1003" s="41"/>
      <c r="D1003" s="41"/>
      <c r="E1003" s="44"/>
    </row>
    <row r="1004" spans="1:5" ht="15" customHeight="1" x14ac:dyDescent="0.2">
      <c r="A1004" s="119"/>
      <c r="B1004" s="59"/>
      <c r="C1004" s="45" t="s">
        <v>48</v>
      </c>
      <c r="D1004" s="46" t="s">
        <v>55</v>
      </c>
      <c r="E1004" s="72" t="s">
        <v>50</v>
      </c>
    </row>
    <row r="1005" spans="1:5" ht="15" customHeight="1" x14ac:dyDescent="0.2">
      <c r="A1005" s="161"/>
      <c r="B1005" s="114"/>
      <c r="C1005" s="120">
        <v>4349</v>
      </c>
      <c r="D1005" s="65" t="s">
        <v>196</v>
      </c>
      <c r="E1005" s="51">
        <f>-200-400-3400</f>
        <v>-4000</v>
      </c>
    </row>
    <row r="1006" spans="1:5" ht="15" customHeight="1" x14ac:dyDescent="0.2">
      <c r="A1006" s="161"/>
      <c r="B1006" s="114"/>
      <c r="C1006" s="120">
        <v>4349</v>
      </c>
      <c r="D1006" s="65" t="s">
        <v>94</v>
      </c>
      <c r="E1006" s="130">
        <v>4000</v>
      </c>
    </row>
    <row r="1007" spans="1:5" ht="15" customHeight="1" x14ac:dyDescent="0.2">
      <c r="A1007" s="146"/>
      <c r="B1007" s="163"/>
      <c r="C1007" s="53" t="s">
        <v>52</v>
      </c>
      <c r="D1007" s="54"/>
      <c r="E1007" s="55">
        <f>SUM(E1005:E1006)</f>
        <v>0</v>
      </c>
    </row>
    <row r="1008" spans="1:5" ht="15" customHeight="1" x14ac:dyDescent="0.2"/>
    <row r="1009" spans="1:5" ht="15" customHeight="1" x14ac:dyDescent="0.2"/>
    <row r="1010" spans="1:5" ht="15" customHeight="1" x14ac:dyDescent="0.25">
      <c r="A1010" s="38" t="s">
        <v>197</v>
      </c>
    </row>
    <row r="1011" spans="1:5" ht="15" customHeight="1" x14ac:dyDescent="0.2">
      <c r="A1011" s="201" t="s">
        <v>135</v>
      </c>
      <c r="B1011" s="201"/>
      <c r="C1011" s="201"/>
      <c r="D1011" s="201"/>
      <c r="E1011" s="201"/>
    </row>
    <row r="1012" spans="1:5" ht="15" customHeight="1" x14ac:dyDescent="0.2">
      <c r="A1012" s="201"/>
      <c r="B1012" s="201"/>
      <c r="C1012" s="201"/>
      <c r="D1012" s="201"/>
      <c r="E1012" s="201"/>
    </row>
    <row r="1013" spans="1:5" ht="15" customHeight="1" x14ac:dyDescent="0.2">
      <c r="A1013" s="204" t="s">
        <v>198</v>
      </c>
      <c r="B1013" s="204"/>
      <c r="C1013" s="204"/>
      <c r="D1013" s="204"/>
      <c r="E1013" s="204"/>
    </row>
    <row r="1014" spans="1:5" ht="15" customHeight="1" x14ac:dyDescent="0.2">
      <c r="A1014" s="204"/>
      <c r="B1014" s="204"/>
      <c r="C1014" s="204"/>
      <c r="D1014" s="204"/>
      <c r="E1014" s="204"/>
    </row>
    <row r="1015" spans="1:5" ht="15" customHeight="1" x14ac:dyDescent="0.2">
      <c r="A1015" s="204"/>
      <c r="B1015" s="204"/>
      <c r="C1015" s="204"/>
      <c r="D1015" s="204"/>
      <c r="E1015" s="204"/>
    </row>
    <row r="1016" spans="1:5" ht="15" customHeight="1" x14ac:dyDescent="0.2">
      <c r="A1016" s="204"/>
      <c r="B1016" s="204"/>
      <c r="C1016" s="204"/>
      <c r="D1016" s="204"/>
      <c r="E1016" s="204"/>
    </row>
    <row r="1017" spans="1:5" ht="15" customHeight="1" x14ac:dyDescent="0.2">
      <c r="A1017" s="204"/>
      <c r="B1017" s="204"/>
      <c r="C1017" s="204"/>
      <c r="D1017" s="204"/>
      <c r="E1017" s="204"/>
    </row>
    <row r="1018" spans="1:5" ht="15" customHeight="1" x14ac:dyDescent="0.2">
      <c r="A1018" s="204"/>
      <c r="B1018" s="204"/>
      <c r="C1018" s="204"/>
      <c r="D1018" s="204"/>
      <c r="E1018" s="204"/>
    </row>
    <row r="1019" spans="1:5" ht="15" customHeight="1" x14ac:dyDescent="0.2"/>
    <row r="1020" spans="1:5" ht="15" customHeight="1" x14ac:dyDescent="0.25">
      <c r="A1020" s="40" t="s">
        <v>17</v>
      </c>
      <c r="B1020" s="41"/>
      <c r="C1020" s="41"/>
      <c r="D1020" s="41"/>
      <c r="E1020" s="41"/>
    </row>
    <row r="1021" spans="1:5" ht="15" customHeight="1" x14ac:dyDescent="0.2">
      <c r="A1021" s="153" t="s">
        <v>115</v>
      </c>
      <c r="B1021" s="41"/>
      <c r="C1021" s="41"/>
      <c r="D1021" s="41"/>
      <c r="E1021" s="43" t="s">
        <v>199</v>
      </c>
    </row>
    <row r="1022" spans="1:5" ht="15" customHeight="1" x14ac:dyDescent="0.25">
      <c r="A1022" s="40"/>
      <c r="B1022" s="77"/>
      <c r="C1022" s="41"/>
      <c r="D1022" s="41"/>
      <c r="E1022" s="44"/>
    </row>
    <row r="1023" spans="1:5" ht="15" customHeight="1" x14ac:dyDescent="0.2">
      <c r="A1023" s="119"/>
      <c r="B1023" s="59"/>
      <c r="C1023" s="45" t="s">
        <v>48</v>
      </c>
      <c r="D1023" s="88" t="s">
        <v>55</v>
      </c>
      <c r="E1023" s="72" t="s">
        <v>50</v>
      </c>
    </row>
    <row r="1024" spans="1:5" ht="15" customHeight="1" x14ac:dyDescent="0.2">
      <c r="A1024" s="161"/>
      <c r="B1024" s="114"/>
      <c r="C1024" s="120">
        <v>3713</v>
      </c>
      <c r="D1024" s="65" t="s">
        <v>56</v>
      </c>
      <c r="E1024" s="130">
        <v>-500000</v>
      </c>
    </row>
    <row r="1025" spans="1:5" ht="15" customHeight="1" x14ac:dyDescent="0.2">
      <c r="A1025" s="161"/>
      <c r="B1025" s="114"/>
      <c r="C1025" s="120">
        <v>3713</v>
      </c>
      <c r="D1025" s="65" t="s">
        <v>196</v>
      </c>
      <c r="E1025" s="130">
        <v>500000</v>
      </c>
    </row>
    <row r="1026" spans="1:5" ht="15" customHeight="1" x14ac:dyDescent="0.2">
      <c r="A1026" s="146"/>
      <c r="B1026" s="163"/>
      <c r="C1026" s="53" t="s">
        <v>52</v>
      </c>
      <c r="D1026" s="54"/>
      <c r="E1026" s="55">
        <f>SUM(E1024:E1025)</f>
        <v>0</v>
      </c>
    </row>
    <row r="1027" spans="1:5" ht="15" customHeight="1" x14ac:dyDescent="0.2"/>
    <row r="1028" spans="1:5" ht="15" customHeight="1" x14ac:dyDescent="0.2"/>
    <row r="1029" spans="1:5" ht="15" customHeight="1" x14ac:dyDescent="0.25">
      <c r="A1029" s="38" t="s">
        <v>200</v>
      </c>
    </row>
    <row r="1030" spans="1:5" ht="15" customHeight="1" x14ac:dyDescent="0.2">
      <c r="A1030" s="201" t="s">
        <v>201</v>
      </c>
      <c r="B1030" s="201"/>
      <c r="C1030" s="201"/>
      <c r="D1030" s="201"/>
      <c r="E1030" s="201"/>
    </row>
    <row r="1031" spans="1:5" ht="15" customHeight="1" x14ac:dyDescent="0.2">
      <c r="A1031" s="201"/>
      <c r="B1031" s="201"/>
      <c r="C1031" s="201"/>
      <c r="D1031" s="201"/>
      <c r="E1031" s="201"/>
    </row>
    <row r="1032" spans="1:5" ht="15" customHeight="1" x14ac:dyDescent="0.2">
      <c r="A1032" s="202" t="s">
        <v>202</v>
      </c>
      <c r="B1032" s="202"/>
      <c r="C1032" s="202"/>
      <c r="D1032" s="202"/>
      <c r="E1032" s="202"/>
    </row>
    <row r="1033" spans="1:5" ht="15" customHeight="1" x14ac:dyDescent="0.2">
      <c r="A1033" s="202"/>
      <c r="B1033" s="202"/>
      <c r="C1033" s="202"/>
      <c r="D1033" s="202"/>
      <c r="E1033" s="202"/>
    </row>
    <row r="1034" spans="1:5" ht="15" customHeight="1" x14ac:dyDescent="0.2">
      <c r="A1034" s="202"/>
      <c r="B1034" s="202"/>
      <c r="C1034" s="202"/>
      <c r="D1034" s="202"/>
      <c r="E1034" s="202"/>
    </row>
    <row r="1035" spans="1:5" ht="15" customHeight="1" x14ac:dyDescent="0.2">
      <c r="A1035" s="202"/>
      <c r="B1035" s="202"/>
      <c r="C1035" s="202"/>
      <c r="D1035" s="202"/>
      <c r="E1035" s="202"/>
    </row>
    <row r="1036" spans="1:5" ht="15" customHeight="1" x14ac:dyDescent="0.2">
      <c r="A1036" s="202"/>
      <c r="B1036" s="202"/>
      <c r="C1036" s="202"/>
      <c r="D1036" s="202"/>
      <c r="E1036" s="202"/>
    </row>
    <row r="1037" spans="1:5" ht="15" customHeight="1" x14ac:dyDescent="0.2">
      <c r="A1037" s="202"/>
      <c r="B1037" s="202"/>
      <c r="C1037" s="202"/>
      <c r="D1037" s="202"/>
      <c r="E1037" s="202"/>
    </row>
    <row r="1038" spans="1:5" ht="15" customHeight="1" x14ac:dyDescent="0.2">
      <c r="A1038" s="202"/>
      <c r="B1038" s="202"/>
      <c r="C1038" s="202"/>
      <c r="D1038" s="202"/>
      <c r="E1038" s="202"/>
    </row>
    <row r="1039" spans="1:5" ht="15" customHeight="1" x14ac:dyDescent="0.2">
      <c r="A1039" s="202"/>
      <c r="B1039" s="202"/>
      <c r="C1039" s="202"/>
      <c r="D1039" s="202"/>
      <c r="E1039" s="202"/>
    </row>
    <row r="1040" spans="1:5" ht="15" customHeight="1" x14ac:dyDescent="0.2">
      <c r="A1040" s="155"/>
      <c r="B1040" s="155"/>
      <c r="C1040" s="155"/>
      <c r="D1040" s="155"/>
      <c r="E1040" s="155"/>
    </row>
    <row r="1041" spans="1:5" ht="15" customHeight="1" x14ac:dyDescent="0.2">
      <c r="A1041" s="155"/>
      <c r="B1041" s="155"/>
      <c r="C1041" s="155"/>
      <c r="D1041" s="155"/>
      <c r="E1041" s="155"/>
    </row>
    <row r="1042" spans="1:5" ht="15" customHeight="1" x14ac:dyDescent="0.25">
      <c r="A1042" s="40" t="s">
        <v>17</v>
      </c>
      <c r="B1042" s="41"/>
      <c r="C1042" s="41"/>
      <c r="D1042" s="41"/>
      <c r="E1042" s="41"/>
    </row>
    <row r="1043" spans="1:5" ht="15" customHeight="1" x14ac:dyDescent="0.2">
      <c r="A1043" s="42" t="s">
        <v>45</v>
      </c>
      <c r="B1043" s="41"/>
      <c r="C1043" s="41"/>
      <c r="D1043" s="41"/>
      <c r="E1043" s="43" t="s">
        <v>46</v>
      </c>
    </row>
    <row r="1044" spans="1:5" ht="15" customHeight="1" x14ac:dyDescent="0.25">
      <c r="A1044" s="40"/>
      <c r="B1044" s="77"/>
      <c r="C1044" s="41"/>
      <c r="D1044" s="41"/>
      <c r="E1044" s="44"/>
    </row>
    <row r="1045" spans="1:5" ht="15" customHeight="1" x14ac:dyDescent="0.2">
      <c r="A1045" s="59"/>
      <c r="B1045" s="59"/>
      <c r="C1045" s="45" t="s">
        <v>48</v>
      </c>
      <c r="D1045" s="112" t="s">
        <v>55</v>
      </c>
      <c r="E1045" s="47" t="s">
        <v>50</v>
      </c>
    </row>
    <row r="1046" spans="1:5" ht="15" customHeight="1" x14ac:dyDescent="0.2">
      <c r="A1046" s="113"/>
      <c r="B1046" s="114"/>
      <c r="C1046" s="115">
        <v>6409</v>
      </c>
      <c r="D1046" s="65" t="s">
        <v>89</v>
      </c>
      <c r="E1046" s="116">
        <v>-529000</v>
      </c>
    </row>
    <row r="1047" spans="1:5" ht="15" customHeight="1" x14ac:dyDescent="0.2">
      <c r="A1047" s="117"/>
      <c r="B1047" s="118"/>
      <c r="C1047" s="53" t="s">
        <v>52</v>
      </c>
      <c r="D1047" s="54"/>
      <c r="E1047" s="55">
        <f>E1046</f>
        <v>-529000</v>
      </c>
    </row>
    <row r="1048" spans="1:5" ht="15" customHeight="1" x14ac:dyDescent="0.2"/>
    <row r="1049" spans="1:5" ht="15" customHeight="1" x14ac:dyDescent="0.25">
      <c r="A1049" s="40" t="s">
        <v>17</v>
      </c>
      <c r="B1049" s="41"/>
      <c r="C1049" s="41"/>
      <c r="D1049" s="41"/>
      <c r="E1049" s="77"/>
    </row>
    <row r="1050" spans="1:5" ht="15" customHeight="1" x14ac:dyDescent="0.2">
      <c r="A1050" s="69" t="s">
        <v>123</v>
      </c>
      <c r="B1050" s="70"/>
      <c r="C1050" s="70"/>
      <c r="D1050" s="70"/>
      <c r="E1050" s="71" t="s">
        <v>124</v>
      </c>
    </row>
    <row r="1051" spans="1:5" ht="15" customHeight="1" x14ac:dyDescent="0.2">
      <c r="A1051" s="42"/>
      <c r="B1051" s="77"/>
      <c r="C1051" s="41"/>
      <c r="D1051" s="41"/>
      <c r="E1051" s="44"/>
    </row>
    <row r="1052" spans="1:5" ht="15" customHeight="1" x14ac:dyDescent="0.2">
      <c r="A1052" s="59"/>
      <c r="B1052" s="59"/>
      <c r="C1052" s="45" t="s">
        <v>48</v>
      </c>
      <c r="D1052" s="112" t="s">
        <v>55</v>
      </c>
      <c r="E1052" s="47" t="s">
        <v>50</v>
      </c>
    </row>
    <row r="1053" spans="1:5" ht="15" customHeight="1" x14ac:dyDescent="0.2">
      <c r="A1053" s="59"/>
      <c r="B1053" s="59"/>
      <c r="C1053" s="79">
        <v>2143</v>
      </c>
      <c r="D1053" s="65" t="s">
        <v>89</v>
      </c>
      <c r="E1053" s="145">
        <v>300000</v>
      </c>
    </row>
    <row r="1054" spans="1:5" ht="15" customHeight="1" x14ac:dyDescent="0.2">
      <c r="A1054" s="59"/>
      <c r="B1054" s="59"/>
      <c r="C1054" s="79">
        <v>2143</v>
      </c>
      <c r="D1054" s="152" t="s">
        <v>138</v>
      </c>
      <c r="E1054" s="145">
        <v>229000</v>
      </c>
    </row>
    <row r="1055" spans="1:5" ht="15" customHeight="1" x14ac:dyDescent="0.2">
      <c r="A1055" s="146"/>
      <c r="B1055" s="146"/>
      <c r="C1055" s="53" t="s">
        <v>52</v>
      </c>
      <c r="D1055" s="54"/>
      <c r="E1055" s="55">
        <f>SUM(E1053:E1054)</f>
        <v>529000</v>
      </c>
    </row>
    <row r="1056" spans="1:5" ht="15" customHeight="1" x14ac:dyDescent="0.2"/>
    <row r="1057" spans="1:5" ht="15" customHeight="1" x14ac:dyDescent="0.2"/>
    <row r="1058" spans="1:5" ht="15" customHeight="1" x14ac:dyDescent="0.25">
      <c r="A1058" s="38" t="s">
        <v>203</v>
      </c>
    </row>
    <row r="1059" spans="1:5" ht="15" customHeight="1" x14ac:dyDescent="0.2">
      <c r="A1059" s="201" t="s">
        <v>113</v>
      </c>
      <c r="B1059" s="201"/>
      <c r="C1059" s="201"/>
      <c r="D1059" s="201"/>
      <c r="E1059" s="201"/>
    </row>
    <row r="1060" spans="1:5" ht="15" customHeight="1" x14ac:dyDescent="0.2">
      <c r="A1060" s="201"/>
      <c r="B1060" s="201"/>
      <c r="C1060" s="201"/>
      <c r="D1060" s="201"/>
      <c r="E1060" s="201"/>
    </row>
    <row r="1061" spans="1:5" ht="15" customHeight="1" x14ac:dyDescent="0.2">
      <c r="A1061" s="202" t="s">
        <v>204</v>
      </c>
      <c r="B1061" s="202"/>
      <c r="C1061" s="202"/>
      <c r="D1061" s="202"/>
      <c r="E1061" s="202"/>
    </row>
    <row r="1062" spans="1:5" ht="15" customHeight="1" x14ac:dyDescent="0.2">
      <c r="A1062" s="202"/>
      <c r="B1062" s="202"/>
      <c r="C1062" s="202"/>
      <c r="D1062" s="202"/>
      <c r="E1062" s="202"/>
    </row>
    <row r="1063" spans="1:5" ht="15" customHeight="1" x14ac:dyDescent="0.2">
      <c r="A1063" s="202"/>
      <c r="B1063" s="202"/>
      <c r="C1063" s="202"/>
      <c r="D1063" s="202"/>
      <c r="E1063" s="202"/>
    </row>
    <row r="1064" spans="1:5" ht="15" customHeight="1" x14ac:dyDescent="0.2">
      <c r="A1064" s="202"/>
      <c r="B1064" s="202"/>
      <c r="C1064" s="202"/>
      <c r="D1064" s="202"/>
      <c r="E1064" s="202"/>
    </row>
    <row r="1065" spans="1:5" ht="15" customHeight="1" x14ac:dyDescent="0.2">
      <c r="A1065" s="202"/>
      <c r="B1065" s="202"/>
      <c r="C1065" s="202"/>
      <c r="D1065" s="202"/>
      <c r="E1065" s="202"/>
    </row>
    <row r="1066" spans="1:5" ht="15" customHeight="1" x14ac:dyDescent="0.2">
      <c r="A1066" s="202"/>
      <c r="B1066" s="202"/>
      <c r="C1066" s="202"/>
      <c r="D1066" s="202"/>
      <c r="E1066" s="202"/>
    </row>
    <row r="1067" spans="1:5" ht="15" customHeight="1" x14ac:dyDescent="0.2">
      <c r="A1067" s="202"/>
      <c r="B1067" s="202"/>
      <c r="C1067" s="202"/>
      <c r="D1067" s="202"/>
      <c r="E1067" s="202"/>
    </row>
    <row r="1068" spans="1:5" ht="15" customHeight="1" x14ac:dyDescent="0.2">
      <c r="A1068" s="202"/>
      <c r="B1068" s="202"/>
      <c r="C1068" s="202"/>
      <c r="D1068" s="202"/>
      <c r="E1068" s="202"/>
    </row>
    <row r="1069" spans="1:5" ht="15" customHeight="1" x14ac:dyDescent="0.2">
      <c r="A1069" s="77"/>
      <c r="B1069" s="164"/>
      <c r="C1069" s="77"/>
      <c r="D1069" s="77"/>
      <c r="E1069" s="77"/>
    </row>
    <row r="1070" spans="1:5" ht="15" customHeight="1" x14ac:dyDescent="0.25">
      <c r="A1070" s="40" t="s">
        <v>17</v>
      </c>
      <c r="B1070" s="41"/>
      <c r="C1070" s="41"/>
      <c r="D1070" s="41"/>
      <c r="E1070" s="41"/>
    </row>
    <row r="1071" spans="1:5" ht="15" customHeight="1" x14ac:dyDescent="0.2">
      <c r="A1071" s="42" t="s">
        <v>45</v>
      </c>
      <c r="B1071" s="41"/>
      <c r="C1071" s="41"/>
      <c r="D1071" s="41"/>
      <c r="E1071" s="43" t="s">
        <v>46</v>
      </c>
    </row>
    <row r="1072" spans="1:5" ht="15" customHeight="1" x14ac:dyDescent="0.25">
      <c r="A1072" s="40"/>
      <c r="B1072" s="77"/>
      <c r="C1072" s="41"/>
      <c r="D1072" s="41"/>
      <c r="E1072" s="44"/>
    </row>
    <row r="1073" spans="1:5" ht="15" customHeight="1" x14ac:dyDescent="0.2">
      <c r="A1073" s="59"/>
      <c r="B1073" s="59"/>
      <c r="C1073" s="45" t="s">
        <v>48</v>
      </c>
      <c r="D1073" s="112" t="s">
        <v>55</v>
      </c>
      <c r="E1073" s="47" t="s">
        <v>50</v>
      </c>
    </row>
    <row r="1074" spans="1:5" ht="15" customHeight="1" x14ac:dyDescent="0.2">
      <c r="A1074" s="113"/>
      <c r="B1074" s="114"/>
      <c r="C1074" s="115">
        <v>6409</v>
      </c>
      <c r="D1074" s="111" t="s">
        <v>89</v>
      </c>
      <c r="E1074" s="116">
        <v>-30000</v>
      </c>
    </row>
    <row r="1075" spans="1:5" ht="15" customHeight="1" x14ac:dyDescent="0.2">
      <c r="A1075" s="117"/>
      <c r="B1075" s="118"/>
      <c r="C1075" s="53" t="s">
        <v>52</v>
      </c>
      <c r="D1075" s="54"/>
      <c r="E1075" s="55">
        <f>E1074</f>
        <v>-30000</v>
      </c>
    </row>
    <row r="1076" spans="1:5" ht="15" customHeight="1" x14ac:dyDescent="0.2">
      <c r="A1076" s="77"/>
      <c r="B1076" s="164"/>
      <c r="C1076" s="77"/>
      <c r="D1076" s="77"/>
      <c r="E1076" s="77"/>
    </row>
    <row r="1077" spans="1:5" ht="15" customHeight="1" x14ac:dyDescent="0.25">
      <c r="A1077" s="40" t="s">
        <v>17</v>
      </c>
      <c r="B1077" s="108"/>
      <c r="C1077" s="41"/>
      <c r="D1077" s="41"/>
      <c r="E1077" s="41"/>
    </row>
    <row r="1078" spans="1:5" ht="15" customHeight="1" x14ac:dyDescent="0.2">
      <c r="A1078" s="69" t="s">
        <v>115</v>
      </c>
      <c r="B1078" s="70"/>
      <c r="C1078" s="70"/>
      <c r="D1078" s="70"/>
      <c r="E1078" s="71" t="s">
        <v>137</v>
      </c>
    </row>
    <row r="1079" spans="1:5" ht="15" customHeight="1" x14ac:dyDescent="0.2">
      <c r="A1079" s="77"/>
      <c r="B1079" s="165"/>
      <c r="C1079" s="41"/>
      <c r="D1079" s="77"/>
      <c r="E1079" s="58"/>
    </row>
    <row r="1080" spans="1:5" ht="15" customHeight="1" x14ac:dyDescent="0.2">
      <c r="B1080" s="60"/>
      <c r="C1080" s="45" t="s">
        <v>48</v>
      </c>
      <c r="D1080" s="131" t="s">
        <v>55</v>
      </c>
      <c r="E1080" s="45" t="s">
        <v>50</v>
      </c>
    </row>
    <row r="1081" spans="1:5" ht="15" customHeight="1" x14ac:dyDescent="0.2">
      <c r="B1081" s="146"/>
      <c r="C1081" s="120">
        <v>3299</v>
      </c>
      <c r="D1081" s="65" t="s">
        <v>89</v>
      </c>
      <c r="E1081" s="139">
        <v>30000</v>
      </c>
    </row>
    <row r="1082" spans="1:5" ht="15" customHeight="1" x14ac:dyDescent="0.2">
      <c r="B1082" s="142"/>
      <c r="C1082" s="53" t="s">
        <v>52</v>
      </c>
      <c r="D1082" s="67"/>
      <c r="E1082" s="68">
        <f>SUM(E1081:E1081)</f>
        <v>30000</v>
      </c>
    </row>
    <row r="1083" spans="1:5" ht="15" customHeight="1" x14ac:dyDescent="0.2"/>
    <row r="1084" spans="1:5" ht="15" customHeight="1" x14ac:dyDescent="0.2"/>
    <row r="1085" spans="1:5" ht="15" customHeight="1" x14ac:dyDescent="0.2"/>
    <row r="1086" spans="1:5" ht="15" customHeight="1" x14ac:dyDescent="0.2"/>
    <row r="1087" spans="1:5" ht="15" customHeight="1" x14ac:dyDescent="0.2"/>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
    <row r="1094" spans="1:5" ht="15" customHeight="1" x14ac:dyDescent="0.25">
      <c r="A1094" s="38" t="s">
        <v>205</v>
      </c>
    </row>
    <row r="1095" spans="1:5" ht="15" customHeight="1" x14ac:dyDescent="0.2">
      <c r="A1095" s="201" t="s">
        <v>113</v>
      </c>
      <c r="B1095" s="201"/>
      <c r="C1095" s="201"/>
      <c r="D1095" s="201"/>
      <c r="E1095" s="201"/>
    </row>
    <row r="1096" spans="1:5" ht="15" customHeight="1" x14ac:dyDescent="0.2">
      <c r="A1096" s="201"/>
      <c r="B1096" s="201"/>
      <c r="C1096" s="201"/>
      <c r="D1096" s="201"/>
      <c r="E1096" s="201"/>
    </row>
    <row r="1097" spans="1:5" ht="15" customHeight="1" x14ac:dyDescent="0.2">
      <c r="A1097" s="202" t="s">
        <v>206</v>
      </c>
      <c r="B1097" s="202"/>
      <c r="C1097" s="202"/>
      <c r="D1097" s="202"/>
      <c r="E1097" s="202"/>
    </row>
    <row r="1098" spans="1:5" ht="15" customHeight="1" x14ac:dyDescent="0.2">
      <c r="A1098" s="202"/>
      <c r="B1098" s="202"/>
      <c r="C1098" s="202"/>
      <c r="D1098" s="202"/>
      <c r="E1098" s="202"/>
    </row>
    <row r="1099" spans="1:5" ht="15" customHeight="1" x14ac:dyDescent="0.2">
      <c r="A1099" s="202"/>
      <c r="B1099" s="202"/>
      <c r="C1099" s="202"/>
      <c r="D1099" s="202"/>
      <c r="E1099" s="202"/>
    </row>
    <row r="1100" spans="1:5" ht="15" customHeight="1" x14ac:dyDescent="0.2">
      <c r="A1100" s="202"/>
      <c r="B1100" s="202"/>
      <c r="C1100" s="202"/>
      <c r="D1100" s="202"/>
      <c r="E1100" s="202"/>
    </row>
    <row r="1101" spans="1:5" ht="15" customHeight="1" x14ac:dyDescent="0.2">
      <c r="A1101" s="202"/>
      <c r="B1101" s="202"/>
      <c r="C1101" s="202"/>
      <c r="D1101" s="202"/>
      <c r="E1101" s="202"/>
    </row>
    <row r="1102" spans="1:5" ht="15" customHeight="1" x14ac:dyDescent="0.2">
      <c r="A1102" s="202"/>
      <c r="B1102" s="202"/>
      <c r="C1102" s="202"/>
      <c r="D1102" s="202"/>
      <c r="E1102" s="202"/>
    </row>
    <row r="1103" spans="1:5" ht="15" customHeight="1" x14ac:dyDescent="0.2">
      <c r="A1103" s="202"/>
      <c r="B1103" s="202"/>
      <c r="C1103" s="202"/>
      <c r="D1103" s="202"/>
      <c r="E1103" s="202"/>
    </row>
    <row r="1104" spans="1:5" ht="15" customHeight="1" x14ac:dyDescent="0.2">
      <c r="A1104" s="202"/>
      <c r="B1104" s="202"/>
      <c r="C1104" s="202"/>
      <c r="D1104" s="202"/>
      <c r="E1104" s="202"/>
    </row>
    <row r="1105" spans="1:5" ht="15" customHeight="1" x14ac:dyDescent="0.2">
      <c r="A1105" s="77"/>
      <c r="B1105" s="164"/>
      <c r="C1105" s="77"/>
      <c r="D1105" s="77"/>
      <c r="E1105" s="77"/>
    </row>
    <row r="1106" spans="1:5" ht="15" customHeight="1" x14ac:dyDescent="0.25">
      <c r="A1106" s="40" t="s">
        <v>17</v>
      </c>
      <c r="B1106" s="41"/>
      <c r="C1106" s="41"/>
      <c r="D1106" s="41"/>
      <c r="E1106" s="41"/>
    </row>
    <row r="1107" spans="1:5" ht="15" customHeight="1" x14ac:dyDescent="0.2">
      <c r="A1107" s="42" t="s">
        <v>45</v>
      </c>
      <c r="B1107" s="41"/>
      <c r="C1107" s="41"/>
      <c r="D1107" s="41"/>
      <c r="E1107" s="43" t="s">
        <v>46</v>
      </c>
    </row>
    <row r="1108" spans="1:5" ht="15" customHeight="1" x14ac:dyDescent="0.25">
      <c r="A1108" s="40"/>
      <c r="B1108" s="77"/>
      <c r="C1108" s="41"/>
      <c r="D1108" s="41"/>
      <c r="E1108" s="44"/>
    </row>
    <row r="1109" spans="1:5" ht="15" customHeight="1" x14ac:dyDescent="0.2">
      <c r="A1109" s="59"/>
      <c r="B1109" s="59"/>
      <c r="C1109" s="45" t="s">
        <v>48</v>
      </c>
      <c r="D1109" s="112" t="s">
        <v>55</v>
      </c>
      <c r="E1109" s="47" t="s">
        <v>50</v>
      </c>
    </row>
    <row r="1110" spans="1:5" ht="15" customHeight="1" x14ac:dyDescent="0.2">
      <c r="A1110" s="113"/>
      <c r="B1110" s="114"/>
      <c r="C1110" s="115">
        <v>6409</v>
      </c>
      <c r="D1110" s="111" t="s">
        <v>89</v>
      </c>
      <c r="E1110" s="116">
        <v>-822000</v>
      </c>
    </row>
    <row r="1111" spans="1:5" ht="15" customHeight="1" x14ac:dyDescent="0.2">
      <c r="A1111" s="117"/>
      <c r="B1111" s="118"/>
      <c r="C1111" s="53" t="s">
        <v>52</v>
      </c>
      <c r="D1111" s="54"/>
      <c r="E1111" s="55">
        <f>E1110</f>
        <v>-822000</v>
      </c>
    </row>
    <row r="1112" spans="1:5" ht="15" customHeight="1" x14ac:dyDescent="0.2">
      <c r="A1112" s="77"/>
      <c r="B1112" s="164"/>
      <c r="C1112" s="77"/>
      <c r="D1112" s="77"/>
      <c r="E1112" s="77"/>
    </row>
    <row r="1113" spans="1:5" ht="15" customHeight="1" x14ac:dyDescent="0.25">
      <c r="A1113" s="40" t="s">
        <v>17</v>
      </c>
      <c r="B1113" s="108"/>
      <c r="C1113" s="41"/>
      <c r="D1113" s="41"/>
      <c r="E1113" s="41"/>
    </row>
    <row r="1114" spans="1:5" ht="15" customHeight="1" x14ac:dyDescent="0.2">
      <c r="A1114" s="69" t="s">
        <v>115</v>
      </c>
      <c r="B1114" s="70"/>
      <c r="C1114" s="70"/>
      <c r="D1114" s="70"/>
      <c r="E1114" s="71" t="s">
        <v>137</v>
      </c>
    </row>
    <row r="1115" spans="1:5" ht="15" customHeight="1" x14ac:dyDescent="0.2">
      <c r="A1115" s="77"/>
      <c r="B1115" s="165"/>
      <c r="C1115" s="41"/>
      <c r="D1115" s="77"/>
      <c r="E1115" s="58"/>
    </row>
    <row r="1116" spans="1:5" ht="15" customHeight="1" x14ac:dyDescent="0.2">
      <c r="B1116" s="60"/>
      <c r="C1116" s="45" t="s">
        <v>48</v>
      </c>
      <c r="D1116" s="131" t="s">
        <v>55</v>
      </c>
      <c r="E1116" s="45" t="s">
        <v>50</v>
      </c>
    </row>
    <row r="1117" spans="1:5" ht="15" customHeight="1" x14ac:dyDescent="0.2">
      <c r="B1117" s="146"/>
      <c r="C1117" s="120">
        <v>3322</v>
      </c>
      <c r="D1117" s="65" t="s">
        <v>89</v>
      </c>
      <c r="E1117" s="139">
        <v>322000</v>
      </c>
    </row>
    <row r="1118" spans="1:5" ht="15" customHeight="1" x14ac:dyDescent="0.2">
      <c r="B1118" s="146"/>
      <c r="C1118" s="120">
        <v>3326</v>
      </c>
      <c r="D1118" s="65" t="s">
        <v>100</v>
      </c>
      <c r="E1118" s="139">
        <v>500000</v>
      </c>
    </row>
    <row r="1119" spans="1:5" ht="15" customHeight="1" x14ac:dyDescent="0.2">
      <c r="B1119" s="142"/>
      <c r="C1119" s="53" t="s">
        <v>52</v>
      </c>
      <c r="D1119" s="67"/>
      <c r="E1119" s="68">
        <f>SUM(E1117:E1118)</f>
        <v>822000</v>
      </c>
    </row>
    <row r="1120" spans="1:5" ht="15" customHeight="1" x14ac:dyDescent="0.2"/>
    <row r="1121" spans="1:5" ht="15" customHeight="1" x14ac:dyDescent="0.2"/>
    <row r="1122" spans="1:5" ht="15" customHeight="1" x14ac:dyDescent="0.25">
      <c r="A1122" s="38" t="s">
        <v>207</v>
      </c>
    </row>
    <row r="1123" spans="1:5" ht="15" customHeight="1" x14ac:dyDescent="0.2">
      <c r="A1123" s="201" t="s">
        <v>208</v>
      </c>
      <c r="B1123" s="201"/>
      <c r="C1123" s="201"/>
      <c r="D1123" s="201"/>
      <c r="E1123" s="201"/>
    </row>
    <row r="1124" spans="1:5" ht="15" customHeight="1" x14ac:dyDescent="0.2">
      <c r="A1124" s="201"/>
      <c r="B1124" s="201"/>
      <c r="C1124" s="201"/>
      <c r="D1124" s="201"/>
      <c r="E1124" s="201"/>
    </row>
    <row r="1125" spans="1:5" ht="15" customHeight="1" x14ac:dyDescent="0.2">
      <c r="A1125" s="202" t="s">
        <v>209</v>
      </c>
      <c r="B1125" s="202"/>
      <c r="C1125" s="202"/>
      <c r="D1125" s="202"/>
      <c r="E1125" s="202"/>
    </row>
    <row r="1126" spans="1:5" ht="15" customHeight="1" x14ac:dyDescent="0.2">
      <c r="A1126" s="202"/>
      <c r="B1126" s="202"/>
      <c r="C1126" s="202"/>
      <c r="D1126" s="202"/>
      <c r="E1126" s="202"/>
    </row>
    <row r="1127" spans="1:5" ht="15" customHeight="1" x14ac:dyDescent="0.2">
      <c r="A1127" s="202"/>
      <c r="B1127" s="202"/>
      <c r="C1127" s="202"/>
      <c r="D1127" s="202"/>
      <c r="E1127" s="202"/>
    </row>
    <row r="1128" spans="1:5" ht="15" customHeight="1" x14ac:dyDescent="0.2">
      <c r="A1128" s="202"/>
      <c r="B1128" s="202"/>
      <c r="C1128" s="202"/>
      <c r="D1128" s="202"/>
      <c r="E1128" s="202"/>
    </row>
    <row r="1129" spans="1:5" ht="15" customHeight="1" x14ac:dyDescent="0.2">
      <c r="A1129" s="202"/>
      <c r="B1129" s="202"/>
      <c r="C1129" s="202"/>
      <c r="D1129" s="202"/>
      <c r="E1129" s="202"/>
    </row>
    <row r="1130" spans="1:5" ht="15" customHeight="1" x14ac:dyDescent="0.2">
      <c r="A1130" s="202"/>
      <c r="B1130" s="202"/>
      <c r="C1130" s="202"/>
      <c r="D1130" s="202"/>
      <c r="E1130" s="202"/>
    </row>
    <row r="1131" spans="1:5" ht="15" customHeight="1" x14ac:dyDescent="0.2">
      <c r="A1131" s="202"/>
      <c r="B1131" s="202"/>
      <c r="C1131" s="202"/>
      <c r="D1131" s="202"/>
      <c r="E1131" s="202"/>
    </row>
    <row r="1132" spans="1:5" ht="15" customHeight="1" x14ac:dyDescent="0.2">
      <c r="A1132" s="202"/>
      <c r="B1132" s="202"/>
      <c r="C1132" s="202"/>
      <c r="D1132" s="202"/>
      <c r="E1132" s="202"/>
    </row>
    <row r="1133" spans="1:5" ht="15" customHeight="1" x14ac:dyDescent="0.2">
      <c r="A1133" s="77"/>
      <c r="B1133" s="164"/>
      <c r="C1133" s="77"/>
      <c r="D1133" s="77"/>
      <c r="E1133" s="77"/>
    </row>
    <row r="1134" spans="1:5" ht="15" customHeight="1" x14ac:dyDescent="0.25">
      <c r="A1134" s="40" t="s">
        <v>17</v>
      </c>
      <c r="B1134" s="41"/>
      <c r="C1134" s="41"/>
      <c r="D1134" s="41"/>
      <c r="E1134" s="41"/>
    </row>
    <row r="1135" spans="1:5" ht="15" customHeight="1" x14ac:dyDescent="0.2">
      <c r="A1135" s="42" t="s">
        <v>45</v>
      </c>
      <c r="B1135" s="41"/>
      <c r="C1135" s="41"/>
      <c r="D1135" s="41"/>
      <c r="E1135" s="43" t="s">
        <v>46</v>
      </c>
    </row>
    <row r="1136" spans="1:5" ht="15" customHeight="1" x14ac:dyDescent="0.25">
      <c r="A1136" s="40"/>
      <c r="B1136" s="77"/>
      <c r="C1136" s="41"/>
      <c r="D1136" s="41"/>
      <c r="E1136" s="44"/>
    </row>
    <row r="1137" spans="1:5" ht="15" customHeight="1" x14ac:dyDescent="0.2">
      <c r="A1137" s="59"/>
      <c r="B1137" s="59"/>
      <c r="C1137" s="45" t="s">
        <v>48</v>
      </c>
      <c r="D1137" s="112" t="s">
        <v>55</v>
      </c>
      <c r="E1137" s="47" t="s">
        <v>50</v>
      </c>
    </row>
    <row r="1138" spans="1:5" ht="15" customHeight="1" x14ac:dyDescent="0.2">
      <c r="A1138" s="113"/>
      <c r="B1138" s="114"/>
      <c r="C1138" s="115">
        <v>6409</v>
      </c>
      <c r="D1138" s="111" t="s">
        <v>89</v>
      </c>
      <c r="E1138" s="116">
        <v>-100000</v>
      </c>
    </row>
    <row r="1139" spans="1:5" ht="15" customHeight="1" x14ac:dyDescent="0.2">
      <c r="A1139" s="117"/>
      <c r="B1139" s="118"/>
      <c r="C1139" s="53" t="s">
        <v>52</v>
      </c>
      <c r="D1139" s="54"/>
      <c r="E1139" s="55">
        <f>E1138</f>
        <v>-100000</v>
      </c>
    </row>
    <row r="1140" spans="1:5" ht="15" customHeight="1" x14ac:dyDescent="0.2">
      <c r="A1140" s="77"/>
      <c r="B1140" s="164"/>
      <c r="C1140" s="77"/>
      <c r="D1140" s="77"/>
      <c r="E1140" s="77"/>
    </row>
    <row r="1141" spans="1:5" ht="15" customHeight="1" x14ac:dyDescent="0.2">
      <c r="A1141" s="77"/>
      <c r="B1141" s="164"/>
      <c r="C1141" s="77"/>
      <c r="D1141" s="77"/>
      <c r="E1141" s="77"/>
    </row>
    <row r="1142" spans="1:5" ht="15" customHeight="1" x14ac:dyDescent="0.2">
      <c r="A1142" s="77"/>
      <c r="B1142" s="164"/>
      <c r="C1142" s="77"/>
      <c r="D1142" s="77"/>
      <c r="E1142" s="77"/>
    </row>
    <row r="1143" spans="1:5" ht="15" customHeight="1" x14ac:dyDescent="0.2">
      <c r="A1143" s="77"/>
      <c r="B1143" s="164"/>
      <c r="C1143" s="77"/>
      <c r="D1143" s="77"/>
      <c r="E1143" s="77"/>
    </row>
    <row r="1144" spans="1:5" ht="15" customHeight="1" x14ac:dyDescent="0.2">
      <c r="A1144" s="77"/>
      <c r="B1144" s="164"/>
      <c r="C1144" s="77"/>
      <c r="D1144" s="77"/>
      <c r="E1144" s="77"/>
    </row>
    <row r="1145" spans="1:5" ht="15" customHeight="1" x14ac:dyDescent="0.2">
      <c r="A1145" s="77"/>
      <c r="B1145" s="164"/>
      <c r="C1145" s="77"/>
      <c r="D1145" s="77"/>
      <c r="E1145" s="77"/>
    </row>
    <row r="1146" spans="1:5" ht="15" customHeight="1" x14ac:dyDescent="0.25">
      <c r="A1146" s="40" t="s">
        <v>17</v>
      </c>
      <c r="B1146" s="108"/>
      <c r="C1146" s="41"/>
      <c r="D1146" s="41"/>
      <c r="E1146" s="41"/>
    </row>
    <row r="1147" spans="1:5" ht="15" customHeight="1" x14ac:dyDescent="0.2">
      <c r="A1147" s="42" t="s">
        <v>142</v>
      </c>
      <c r="B1147" s="41"/>
      <c r="C1147" s="41"/>
      <c r="D1147" s="41"/>
      <c r="E1147" s="43" t="s">
        <v>143</v>
      </c>
    </row>
    <row r="1148" spans="1:5" ht="15" customHeight="1" x14ac:dyDescent="0.2">
      <c r="A1148" s="77"/>
      <c r="B1148" s="165"/>
      <c r="C1148" s="41"/>
      <c r="D1148" s="77"/>
      <c r="E1148" s="58"/>
    </row>
    <row r="1149" spans="1:5" ht="15" customHeight="1" x14ac:dyDescent="0.2">
      <c r="B1149" s="60"/>
      <c r="C1149" s="45" t="s">
        <v>48</v>
      </c>
      <c r="D1149" s="131" t="s">
        <v>55</v>
      </c>
      <c r="E1149" s="45" t="s">
        <v>50</v>
      </c>
    </row>
    <row r="1150" spans="1:5" ht="15" customHeight="1" x14ac:dyDescent="0.2">
      <c r="B1150" s="146"/>
      <c r="C1150" s="120">
        <v>2399</v>
      </c>
      <c r="D1150" s="111" t="s">
        <v>89</v>
      </c>
      <c r="E1150" s="139">
        <v>100000</v>
      </c>
    </row>
    <row r="1151" spans="1:5" ht="15" customHeight="1" x14ac:dyDescent="0.2">
      <c r="B1151" s="142"/>
      <c r="C1151" s="53" t="s">
        <v>52</v>
      </c>
      <c r="D1151" s="67"/>
      <c r="E1151" s="68">
        <f>SUM(E1150:E1150)</f>
        <v>100000</v>
      </c>
    </row>
    <row r="1152" spans="1:5" ht="15" customHeight="1" x14ac:dyDescent="0.2"/>
    <row r="1153" spans="1:5" ht="15" customHeight="1" x14ac:dyDescent="0.2"/>
    <row r="1154" spans="1:5" ht="15" customHeight="1" x14ac:dyDescent="0.25">
      <c r="A1154" s="38" t="s">
        <v>210</v>
      </c>
    </row>
    <row r="1155" spans="1:5" ht="15" customHeight="1" x14ac:dyDescent="0.2">
      <c r="A1155" s="201" t="s">
        <v>208</v>
      </c>
      <c r="B1155" s="201"/>
      <c r="C1155" s="201"/>
      <c r="D1155" s="201"/>
      <c r="E1155" s="201"/>
    </row>
    <row r="1156" spans="1:5" ht="15" customHeight="1" x14ac:dyDescent="0.2">
      <c r="A1156" s="201"/>
      <c r="B1156" s="201"/>
      <c r="C1156" s="201"/>
      <c r="D1156" s="201"/>
      <c r="E1156" s="201"/>
    </row>
    <row r="1157" spans="1:5" ht="15" customHeight="1" x14ac:dyDescent="0.2">
      <c r="A1157" s="202" t="s">
        <v>211</v>
      </c>
      <c r="B1157" s="202"/>
      <c r="C1157" s="202"/>
      <c r="D1157" s="202"/>
      <c r="E1157" s="202"/>
    </row>
    <row r="1158" spans="1:5" ht="15" customHeight="1" x14ac:dyDescent="0.2">
      <c r="A1158" s="202"/>
      <c r="B1158" s="202"/>
      <c r="C1158" s="202"/>
      <c r="D1158" s="202"/>
      <c r="E1158" s="202"/>
    </row>
    <row r="1159" spans="1:5" ht="15" customHeight="1" x14ac:dyDescent="0.2">
      <c r="A1159" s="202"/>
      <c r="B1159" s="202"/>
      <c r="C1159" s="202"/>
      <c r="D1159" s="202"/>
      <c r="E1159" s="202"/>
    </row>
    <row r="1160" spans="1:5" ht="15" customHeight="1" x14ac:dyDescent="0.2">
      <c r="A1160" s="202"/>
      <c r="B1160" s="202"/>
      <c r="C1160" s="202"/>
      <c r="D1160" s="202"/>
      <c r="E1160" s="202"/>
    </row>
    <row r="1161" spans="1:5" ht="15" customHeight="1" x14ac:dyDescent="0.2">
      <c r="A1161" s="202"/>
      <c r="B1161" s="202"/>
      <c r="C1161" s="202"/>
      <c r="D1161" s="202"/>
      <c r="E1161" s="202"/>
    </row>
    <row r="1162" spans="1:5" ht="15" customHeight="1" x14ac:dyDescent="0.2">
      <c r="A1162" s="202"/>
      <c r="B1162" s="202"/>
      <c r="C1162" s="202"/>
      <c r="D1162" s="202"/>
      <c r="E1162" s="202"/>
    </row>
    <row r="1163" spans="1:5" ht="15" customHeight="1" x14ac:dyDescent="0.2">
      <c r="A1163" s="202"/>
      <c r="B1163" s="202"/>
      <c r="C1163" s="202"/>
      <c r="D1163" s="202"/>
      <c r="E1163" s="202"/>
    </row>
    <row r="1164" spans="1:5" ht="15" customHeight="1" x14ac:dyDescent="0.2">
      <c r="A1164" s="202"/>
      <c r="B1164" s="202"/>
      <c r="C1164" s="202"/>
      <c r="D1164" s="202"/>
      <c r="E1164" s="202"/>
    </row>
    <row r="1165" spans="1:5" ht="15" customHeight="1" x14ac:dyDescent="0.2">
      <c r="A1165" s="77"/>
      <c r="B1165" s="164"/>
      <c r="C1165" s="77"/>
      <c r="D1165" s="77"/>
      <c r="E1165" s="77"/>
    </row>
    <row r="1166" spans="1:5" ht="15" customHeight="1" x14ac:dyDescent="0.25">
      <c r="A1166" s="40" t="s">
        <v>17</v>
      </c>
      <c r="B1166" s="41"/>
      <c r="C1166" s="41"/>
      <c r="D1166" s="41"/>
      <c r="E1166" s="41"/>
    </row>
    <row r="1167" spans="1:5" ht="15" customHeight="1" x14ac:dyDescent="0.2">
      <c r="A1167" s="42" t="s">
        <v>45</v>
      </c>
      <c r="B1167" s="41"/>
      <c r="C1167" s="41"/>
      <c r="D1167" s="41"/>
      <c r="E1167" s="43" t="s">
        <v>46</v>
      </c>
    </row>
    <row r="1168" spans="1:5" ht="15" customHeight="1" x14ac:dyDescent="0.25">
      <c r="A1168" s="40"/>
      <c r="B1168" s="77"/>
      <c r="C1168" s="41"/>
      <c r="D1168" s="41"/>
      <c r="E1168" s="44"/>
    </row>
    <row r="1169" spans="1:5" ht="15" customHeight="1" x14ac:dyDescent="0.2">
      <c r="A1169" s="59"/>
      <c r="B1169" s="59"/>
      <c r="C1169" s="45" t="s">
        <v>48</v>
      </c>
      <c r="D1169" s="112" t="s">
        <v>55</v>
      </c>
      <c r="E1169" s="47" t="s">
        <v>50</v>
      </c>
    </row>
    <row r="1170" spans="1:5" ht="15" customHeight="1" x14ac:dyDescent="0.2">
      <c r="A1170" s="113"/>
      <c r="B1170" s="114"/>
      <c r="C1170" s="115">
        <v>6409</v>
      </c>
      <c r="D1170" s="111" t="s">
        <v>89</v>
      </c>
      <c r="E1170" s="116">
        <v>-1540315</v>
      </c>
    </row>
    <row r="1171" spans="1:5" ht="15" customHeight="1" x14ac:dyDescent="0.2">
      <c r="A1171" s="117"/>
      <c r="B1171" s="118"/>
      <c r="C1171" s="53" t="s">
        <v>52</v>
      </c>
      <c r="D1171" s="54"/>
      <c r="E1171" s="55">
        <f>E1170</f>
        <v>-1540315</v>
      </c>
    </row>
    <row r="1172" spans="1:5" ht="15" customHeight="1" x14ac:dyDescent="0.2">
      <c r="A1172" s="77"/>
      <c r="B1172" s="164"/>
      <c r="C1172" s="77"/>
      <c r="D1172" s="77"/>
      <c r="E1172" s="77"/>
    </row>
    <row r="1173" spans="1:5" ht="15" customHeight="1" x14ac:dyDescent="0.25">
      <c r="A1173" s="40" t="s">
        <v>17</v>
      </c>
      <c r="B1173" s="108"/>
      <c r="C1173" s="41"/>
      <c r="D1173" s="41"/>
      <c r="E1173" s="41"/>
    </row>
    <row r="1174" spans="1:5" ht="15" customHeight="1" x14ac:dyDescent="0.2">
      <c r="A1174" s="42" t="s">
        <v>142</v>
      </c>
      <c r="B1174" s="41"/>
      <c r="C1174" s="41"/>
      <c r="D1174" s="41"/>
      <c r="E1174" s="43" t="s">
        <v>143</v>
      </c>
    </row>
    <row r="1175" spans="1:5" ht="15" customHeight="1" x14ac:dyDescent="0.2">
      <c r="A1175" s="77"/>
      <c r="B1175" s="165"/>
      <c r="C1175" s="41"/>
      <c r="D1175" s="77"/>
      <c r="E1175" s="58"/>
    </row>
    <row r="1176" spans="1:5" ht="15" customHeight="1" x14ac:dyDescent="0.2">
      <c r="B1176" s="60"/>
      <c r="C1176" s="45" t="s">
        <v>48</v>
      </c>
      <c r="D1176" s="131" t="s">
        <v>55</v>
      </c>
      <c r="E1176" s="45" t="s">
        <v>50</v>
      </c>
    </row>
    <row r="1177" spans="1:5" ht="15" customHeight="1" x14ac:dyDescent="0.2">
      <c r="B1177" s="146"/>
      <c r="C1177" s="120">
        <v>3729</v>
      </c>
      <c r="D1177" s="111" t="s">
        <v>89</v>
      </c>
      <c r="E1177" s="139">
        <v>800415</v>
      </c>
    </row>
    <row r="1178" spans="1:5" ht="15" customHeight="1" x14ac:dyDescent="0.2">
      <c r="B1178" s="146"/>
      <c r="C1178" s="120">
        <v>3739</v>
      </c>
      <c r="D1178" s="152" t="s">
        <v>138</v>
      </c>
      <c r="E1178" s="139">
        <v>713900</v>
      </c>
    </row>
    <row r="1179" spans="1:5" ht="15" customHeight="1" x14ac:dyDescent="0.2">
      <c r="B1179" s="146"/>
      <c r="C1179" s="120">
        <v>3729</v>
      </c>
      <c r="D1179" s="65" t="s">
        <v>100</v>
      </c>
      <c r="E1179" s="139">
        <v>26000</v>
      </c>
    </row>
    <row r="1180" spans="1:5" ht="15" customHeight="1" x14ac:dyDescent="0.2">
      <c r="B1180" s="142"/>
      <c r="C1180" s="53" t="s">
        <v>52</v>
      </c>
      <c r="D1180" s="67"/>
      <c r="E1180" s="68">
        <f>SUM(E1177:E1179)</f>
        <v>1540315</v>
      </c>
    </row>
    <row r="1181" spans="1:5" ht="15" customHeight="1" x14ac:dyDescent="0.2"/>
    <row r="1182" spans="1:5" ht="15" customHeight="1" x14ac:dyDescent="0.2"/>
    <row r="1183" spans="1:5" ht="15" customHeight="1" x14ac:dyDescent="0.25">
      <c r="A1183" s="38" t="s">
        <v>212</v>
      </c>
    </row>
    <row r="1184" spans="1:5" ht="15" customHeight="1" x14ac:dyDescent="0.2">
      <c r="A1184" s="201" t="s">
        <v>213</v>
      </c>
      <c r="B1184" s="201"/>
      <c r="C1184" s="201"/>
      <c r="D1184" s="201"/>
      <c r="E1184" s="201"/>
    </row>
    <row r="1185" spans="1:5" ht="15" customHeight="1" x14ac:dyDescent="0.2">
      <c r="A1185" s="201"/>
      <c r="B1185" s="201"/>
      <c r="C1185" s="201"/>
      <c r="D1185" s="201"/>
      <c r="E1185" s="201"/>
    </row>
    <row r="1186" spans="1:5" ht="15" customHeight="1" x14ac:dyDescent="0.2">
      <c r="A1186" s="202" t="s">
        <v>214</v>
      </c>
      <c r="B1186" s="202"/>
      <c r="C1186" s="202"/>
      <c r="D1186" s="202"/>
      <c r="E1186" s="202"/>
    </row>
    <row r="1187" spans="1:5" ht="15" customHeight="1" x14ac:dyDescent="0.2">
      <c r="A1187" s="202"/>
      <c r="B1187" s="202"/>
      <c r="C1187" s="202"/>
      <c r="D1187" s="202"/>
      <c r="E1187" s="202"/>
    </row>
    <row r="1188" spans="1:5" ht="15" customHeight="1" x14ac:dyDescent="0.2">
      <c r="A1188" s="202"/>
      <c r="B1188" s="202"/>
      <c r="C1188" s="202"/>
      <c r="D1188" s="202"/>
      <c r="E1188" s="202"/>
    </row>
    <row r="1189" spans="1:5" ht="15" customHeight="1" x14ac:dyDescent="0.2">
      <c r="A1189" s="202"/>
      <c r="B1189" s="202"/>
      <c r="C1189" s="202"/>
      <c r="D1189" s="202"/>
      <c r="E1189" s="202"/>
    </row>
    <row r="1190" spans="1:5" ht="15" customHeight="1" x14ac:dyDescent="0.2">
      <c r="A1190" s="202"/>
      <c r="B1190" s="202"/>
      <c r="C1190" s="202"/>
      <c r="D1190" s="202"/>
      <c r="E1190" s="202"/>
    </row>
    <row r="1191" spans="1:5" ht="15" customHeight="1" x14ac:dyDescent="0.2">
      <c r="A1191" s="202"/>
      <c r="B1191" s="202"/>
      <c r="C1191" s="202"/>
      <c r="D1191" s="202"/>
      <c r="E1191" s="202"/>
    </row>
    <row r="1192" spans="1:5" ht="15" customHeight="1" x14ac:dyDescent="0.2">
      <c r="A1192" s="202"/>
      <c r="B1192" s="202"/>
      <c r="C1192" s="202"/>
      <c r="D1192" s="202"/>
      <c r="E1192" s="202"/>
    </row>
    <row r="1193" spans="1:5" ht="15" customHeight="1" x14ac:dyDescent="0.2">
      <c r="A1193" s="202"/>
      <c r="B1193" s="202"/>
      <c r="C1193" s="202"/>
      <c r="D1193" s="202"/>
      <c r="E1193" s="202"/>
    </row>
    <row r="1194" spans="1:5" ht="15" customHeight="1" x14ac:dyDescent="0.2">
      <c r="A1194" s="155"/>
      <c r="B1194" s="155"/>
      <c r="C1194" s="155"/>
      <c r="D1194" s="155"/>
      <c r="E1194" s="155"/>
    </row>
    <row r="1195" spans="1:5" ht="15" customHeight="1" x14ac:dyDescent="0.2">
      <c r="A1195" s="155"/>
      <c r="B1195" s="155"/>
      <c r="C1195" s="155"/>
      <c r="D1195" s="155"/>
      <c r="E1195" s="155"/>
    </row>
    <row r="1196" spans="1:5" ht="15" customHeight="1" x14ac:dyDescent="0.2">
      <c r="A1196" s="155"/>
      <c r="B1196" s="155"/>
      <c r="C1196" s="155"/>
      <c r="D1196" s="155"/>
      <c r="E1196" s="155"/>
    </row>
    <row r="1197" spans="1:5" ht="15" customHeight="1" x14ac:dyDescent="0.2">
      <c r="A1197" s="155"/>
      <c r="B1197" s="155"/>
      <c r="C1197" s="155"/>
      <c r="D1197" s="155"/>
      <c r="E1197" s="155"/>
    </row>
    <row r="1198" spans="1:5" ht="15" customHeight="1" x14ac:dyDescent="0.25">
      <c r="A1198" s="40" t="s">
        <v>17</v>
      </c>
      <c r="B1198" s="41"/>
      <c r="C1198" s="41"/>
      <c r="D1198" s="41"/>
      <c r="E1198" s="41"/>
    </row>
    <row r="1199" spans="1:5" ht="15" customHeight="1" x14ac:dyDescent="0.2">
      <c r="A1199" s="42" t="s">
        <v>45</v>
      </c>
      <c r="B1199" s="41"/>
      <c r="C1199" s="41"/>
      <c r="D1199" s="41"/>
      <c r="E1199" s="43" t="s">
        <v>46</v>
      </c>
    </row>
    <row r="1200" spans="1:5" ht="15" customHeight="1" x14ac:dyDescent="0.25">
      <c r="A1200" s="40"/>
      <c r="B1200" s="77"/>
      <c r="C1200" s="41"/>
      <c r="D1200" s="41"/>
      <c r="E1200" s="44"/>
    </row>
    <row r="1201" spans="1:5" ht="15" customHeight="1" x14ac:dyDescent="0.2">
      <c r="A1201" s="59"/>
      <c r="B1201" s="59"/>
      <c r="C1201" s="45" t="s">
        <v>48</v>
      </c>
      <c r="D1201" s="112" t="s">
        <v>55</v>
      </c>
      <c r="E1201" s="47" t="s">
        <v>50</v>
      </c>
    </row>
    <row r="1202" spans="1:5" ht="15" customHeight="1" x14ac:dyDescent="0.2">
      <c r="A1202" s="113"/>
      <c r="B1202" s="114"/>
      <c r="C1202" s="115">
        <v>6409</v>
      </c>
      <c r="D1202" s="65" t="s">
        <v>89</v>
      </c>
      <c r="E1202" s="116">
        <v>-1450547</v>
      </c>
    </row>
    <row r="1203" spans="1:5" ht="15" customHeight="1" x14ac:dyDescent="0.2">
      <c r="A1203" s="117"/>
      <c r="B1203" s="118"/>
      <c r="C1203" s="53" t="s">
        <v>52</v>
      </c>
      <c r="D1203" s="54"/>
      <c r="E1203" s="55">
        <f>E1202</f>
        <v>-1450547</v>
      </c>
    </row>
    <row r="1204" spans="1:5" ht="15" customHeight="1" x14ac:dyDescent="0.2"/>
    <row r="1205" spans="1:5" ht="15" customHeight="1" x14ac:dyDescent="0.25">
      <c r="A1205" s="40" t="s">
        <v>17</v>
      </c>
      <c r="B1205" s="41"/>
      <c r="C1205" s="41"/>
      <c r="D1205" s="41"/>
      <c r="E1205" s="77"/>
    </row>
    <row r="1206" spans="1:5" ht="15" customHeight="1" x14ac:dyDescent="0.2">
      <c r="A1206" s="69" t="s">
        <v>60</v>
      </c>
      <c r="B1206" s="41"/>
      <c r="C1206" s="41"/>
      <c r="D1206" s="41"/>
      <c r="E1206" s="43" t="s">
        <v>61</v>
      </c>
    </row>
    <row r="1207" spans="1:5" ht="15" customHeight="1" x14ac:dyDescent="0.2">
      <c r="A1207" s="42"/>
      <c r="B1207" s="77"/>
      <c r="C1207" s="41"/>
      <c r="D1207" s="41"/>
      <c r="E1207" s="44"/>
    </row>
    <row r="1208" spans="1:5" ht="15" customHeight="1" x14ac:dyDescent="0.2">
      <c r="A1208" s="59"/>
      <c r="B1208" s="59"/>
      <c r="C1208" s="45" t="s">
        <v>48</v>
      </c>
      <c r="D1208" s="112" t="s">
        <v>55</v>
      </c>
      <c r="E1208" s="47" t="s">
        <v>50</v>
      </c>
    </row>
    <row r="1209" spans="1:5" ht="15" customHeight="1" x14ac:dyDescent="0.2">
      <c r="A1209" s="59"/>
      <c r="B1209" s="59"/>
      <c r="C1209" s="79">
        <v>3299</v>
      </c>
      <c r="D1209" s="65" t="s">
        <v>89</v>
      </c>
      <c r="E1209" s="145">
        <v>20000</v>
      </c>
    </row>
    <row r="1210" spans="1:5" ht="15" customHeight="1" x14ac:dyDescent="0.2">
      <c r="A1210" s="59"/>
      <c r="B1210" s="59"/>
      <c r="C1210" s="79">
        <v>3299</v>
      </c>
      <c r="D1210" s="65" t="s">
        <v>94</v>
      </c>
      <c r="E1210" s="145">
        <v>5547</v>
      </c>
    </row>
    <row r="1211" spans="1:5" ht="15" customHeight="1" x14ac:dyDescent="0.2">
      <c r="A1211" s="59"/>
      <c r="B1211" s="59"/>
      <c r="C1211" s="79">
        <v>3312</v>
      </c>
      <c r="D1211" s="65" t="s">
        <v>89</v>
      </c>
      <c r="E1211" s="145">
        <v>30000</v>
      </c>
    </row>
    <row r="1212" spans="1:5" ht="15" customHeight="1" x14ac:dyDescent="0.2">
      <c r="A1212" s="59"/>
      <c r="B1212" s="59"/>
      <c r="C1212" s="79">
        <v>3312</v>
      </c>
      <c r="D1212" s="65" t="s">
        <v>94</v>
      </c>
      <c r="E1212" s="145">
        <v>30000</v>
      </c>
    </row>
    <row r="1213" spans="1:5" ht="15" customHeight="1" x14ac:dyDescent="0.2">
      <c r="A1213" s="59"/>
      <c r="B1213" s="59"/>
      <c r="C1213" s="79">
        <v>3313</v>
      </c>
      <c r="D1213" s="65" t="s">
        <v>94</v>
      </c>
      <c r="E1213" s="145">
        <v>80000</v>
      </c>
    </row>
    <row r="1214" spans="1:5" ht="15" customHeight="1" x14ac:dyDescent="0.2">
      <c r="A1214" s="59"/>
      <c r="B1214" s="59"/>
      <c r="C1214" s="79">
        <v>3316</v>
      </c>
      <c r="D1214" s="65" t="s">
        <v>89</v>
      </c>
      <c r="E1214" s="145">
        <v>20000</v>
      </c>
    </row>
    <row r="1215" spans="1:5" ht="15" customHeight="1" x14ac:dyDescent="0.2">
      <c r="A1215" s="59"/>
      <c r="B1215" s="59"/>
      <c r="C1215" s="79">
        <v>3317</v>
      </c>
      <c r="D1215" s="65" t="s">
        <v>89</v>
      </c>
      <c r="E1215" s="145">
        <v>150000</v>
      </c>
    </row>
    <row r="1216" spans="1:5" ht="15" customHeight="1" x14ac:dyDescent="0.2">
      <c r="A1216" s="59"/>
      <c r="B1216" s="59"/>
      <c r="C1216" s="79">
        <v>3317</v>
      </c>
      <c r="D1216" s="65" t="s">
        <v>94</v>
      </c>
      <c r="E1216" s="145">
        <v>20000</v>
      </c>
    </row>
    <row r="1217" spans="1:5" ht="15" customHeight="1" x14ac:dyDescent="0.2">
      <c r="A1217" s="59"/>
      <c r="B1217" s="59"/>
      <c r="C1217" s="79">
        <v>3319</v>
      </c>
      <c r="D1217" s="65" t="s">
        <v>89</v>
      </c>
      <c r="E1217" s="145">
        <v>246000</v>
      </c>
    </row>
    <row r="1218" spans="1:5" ht="15" customHeight="1" x14ac:dyDescent="0.2">
      <c r="A1218" s="59"/>
      <c r="B1218" s="59"/>
      <c r="C1218" s="79">
        <v>3419</v>
      </c>
      <c r="D1218" s="65" t="s">
        <v>89</v>
      </c>
      <c r="E1218" s="145">
        <v>220000</v>
      </c>
    </row>
    <row r="1219" spans="1:5" ht="15" customHeight="1" x14ac:dyDescent="0.2">
      <c r="A1219" s="59"/>
      <c r="B1219" s="59"/>
      <c r="C1219" s="79">
        <v>3419</v>
      </c>
      <c r="D1219" s="65" t="s">
        <v>94</v>
      </c>
      <c r="E1219" s="145">
        <v>530000</v>
      </c>
    </row>
    <row r="1220" spans="1:5" ht="15" customHeight="1" x14ac:dyDescent="0.2">
      <c r="A1220" s="59"/>
      <c r="B1220" s="59"/>
      <c r="C1220" s="79">
        <v>3429</v>
      </c>
      <c r="D1220" s="65" t="s">
        <v>89</v>
      </c>
      <c r="E1220" s="145">
        <v>45000</v>
      </c>
    </row>
    <row r="1221" spans="1:5" ht="15" customHeight="1" x14ac:dyDescent="0.2">
      <c r="A1221" s="59"/>
      <c r="B1221" s="59"/>
      <c r="C1221" s="79">
        <v>3429</v>
      </c>
      <c r="D1221" s="65" t="s">
        <v>100</v>
      </c>
      <c r="E1221" s="145">
        <v>54000</v>
      </c>
    </row>
    <row r="1222" spans="1:5" ht="15" customHeight="1" x14ac:dyDescent="0.2">
      <c r="A1222" s="146"/>
      <c r="B1222" s="146"/>
      <c r="C1222" s="53" t="s">
        <v>52</v>
      </c>
      <c r="D1222" s="54"/>
      <c r="E1222" s="55">
        <f>SUM(E1209:E1221)</f>
        <v>1450547</v>
      </c>
    </row>
    <row r="1223" spans="1:5" ht="15" customHeight="1" x14ac:dyDescent="0.2"/>
    <row r="1224" spans="1:5" ht="15" customHeight="1" x14ac:dyDescent="0.2"/>
    <row r="1225" spans="1:5" ht="15" customHeight="1" x14ac:dyDescent="0.25">
      <c r="A1225" s="38" t="s">
        <v>215</v>
      </c>
    </row>
    <row r="1226" spans="1:5" ht="15" customHeight="1" x14ac:dyDescent="0.2">
      <c r="A1226" s="201" t="s">
        <v>213</v>
      </c>
      <c r="B1226" s="201"/>
      <c r="C1226" s="201"/>
      <c r="D1226" s="201"/>
      <c r="E1226" s="201"/>
    </row>
    <row r="1227" spans="1:5" ht="15" customHeight="1" x14ac:dyDescent="0.2">
      <c r="A1227" s="201"/>
      <c r="B1227" s="201"/>
      <c r="C1227" s="201"/>
      <c r="D1227" s="201"/>
      <c r="E1227" s="201"/>
    </row>
    <row r="1228" spans="1:5" ht="15" customHeight="1" x14ac:dyDescent="0.2">
      <c r="A1228" s="202" t="s">
        <v>216</v>
      </c>
      <c r="B1228" s="202"/>
      <c r="C1228" s="202"/>
      <c r="D1228" s="202"/>
      <c r="E1228" s="202"/>
    </row>
    <row r="1229" spans="1:5" ht="15" customHeight="1" x14ac:dyDescent="0.2">
      <c r="A1229" s="202"/>
      <c r="B1229" s="202"/>
      <c r="C1229" s="202"/>
      <c r="D1229" s="202"/>
      <c r="E1229" s="202"/>
    </row>
    <row r="1230" spans="1:5" ht="15" customHeight="1" x14ac:dyDescent="0.2">
      <c r="A1230" s="202"/>
      <c r="B1230" s="202"/>
      <c r="C1230" s="202"/>
      <c r="D1230" s="202"/>
      <c r="E1230" s="202"/>
    </row>
    <row r="1231" spans="1:5" ht="15" customHeight="1" x14ac:dyDescent="0.2">
      <c r="A1231" s="202"/>
      <c r="B1231" s="202"/>
      <c r="C1231" s="202"/>
      <c r="D1231" s="202"/>
      <c r="E1231" s="202"/>
    </row>
    <row r="1232" spans="1:5" ht="15" customHeight="1" x14ac:dyDescent="0.2">
      <c r="A1232" s="202"/>
      <c r="B1232" s="202"/>
      <c r="C1232" s="202"/>
      <c r="D1232" s="202"/>
      <c r="E1232" s="202"/>
    </row>
    <row r="1233" spans="1:5" ht="15" customHeight="1" x14ac:dyDescent="0.2">
      <c r="A1233" s="202"/>
      <c r="B1233" s="202"/>
      <c r="C1233" s="202"/>
      <c r="D1233" s="202"/>
      <c r="E1233" s="202"/>
    </row>
    <row r="1234" spans="1:5" ht="15" customHeight="1" x14ac:dyDescent="0.2">
      <c r="A1234" s="202"/>
      <c r="B1234" s="202"/>
      <c r="C1234" s="202"/>
      <c r="D1234" s="202"/>
      <c r="E1234" s="202"/>
    </row>
    <row r="1235" spans="1:5" ht="15" customHeight="1" x14ac:dyDescent="0.2">
      <c r="A1235" s="202"/>
      <c r="B1235" s="202"/>
      <c r="C1235" s="202"/>
      <c r="D1235" s="202"/>
      <c r="E1235" s="202"/>
    </row>
    <row r="1236" spans="1:5" ht="15" customHeight="1" x14ac:dyDescent="0.2">
      <c r="A1236" s="155"/>
      <c r="B1236" s="155"/>
      <c r="C1236" s="155"/>
      <c r="D1236" s="155"/>
      <c r="E1236" s="155"/>
    </row>
    <row r="1237" spans="1:5" ht="15" customHeight="1" x14ac:dyDescent="0.25">
      <c r="A1237" s="40" t="s">
        <v>17</v>
      </c>
      <c r="B1237" s="41"/>
      <c r="C1237" s="41"/>
      <c r="D1237" s="41"/>
      <c r="E1237" s="41"/>
    </row>
    <row r="1238" spans="1:5" ht="15" customHeight="1" x14ac:dyDescent="0.2">
      <c r="A1238" s="42" t="s">
        <v>45</v>
      </c>
      <c r="B1238" s="41"/>
      <c r="C1238" s="41"/>
      <c r="D1238" s="41"/>
      <c r="E1238" s="43" t="s">
        <v>46</v>
      </c>
    </row>
    <row r="1239" spans="1:5" ht="15" customHeight="1" x14ac:dyDescent="0.25">
      <c r="A1239" s="40"/>
      <c r="B1239" s="77"/>
      <c r="C1239" s="41"/>
      <c r="D1239" s="41"/>
      <c r="E1239" s="44"/>
    </row>
    <row r="1240" spans="1:5" ht="15" customHeight="1" x14ac:dyDescent="0.2">
      <c r="A1240" s="59"/>
      <c r="B1240" s="59"/>
      <c r="C1240" s="45" t="s">
        <v>48</v>
      </c>
      <c r="D1240" s="112" t="s">
        <v>55</v>
      </c>
      <c r="E1240" s="47" t="s">
        <v>50</v>
      </c>
    </row>
    <row r="1241" spans="1:5" ht="15" customHeight="1" x14ac:dyDescent="0.2">
      <c r="A1241" s="113"/>
      <c r="B1241" s="114"/>
      <c r="C1241" s="115">
        <v>6409</v>
      </c>
      <c r="D1241" s="65" t="s">
        <v>89</v>
      </c>
      <c r="E1241" s="116">
        <v>-16017500</v>
      </c>
    </row>
    <row r="1242" spans="1:5" ht="15" customHeight="1" x14ac:dyDescent="0.2">
      <c r="A1242" s="117"/>
      <c r="B1242" s="118"/>
      <c r="C1242" s="53" t="s">
        <v>52</v>
      </c>
      <c r="D1242" s="54"/>
      <c r="E1242" s="55">
        <f>E1241</f>
        <v>-16017500</v>
      </c>
    </row>
    <row r="1243" spans="1:5" ht="15" customHeight="1" x14ac:dyDescent="0.2"/>
    <row r="1244" spans="1:5" ht="15" customHeight="1" x14ac:dyDescent="0.2"/>
    <row r="1245" spans="1:5" ht="15" customHeight="1" x14ac:dyDescent="0.2"/>
    <row r="1246" spans="1:5" ht="15" customHeight="1" x14ac:dyDescent="0.2"/>
    <row r="1247" spans="1:5" ht="15" customHeight="1" x14ac:dyDescent="0.2"/>
    <row r="1248" spans="1:5" ht="15" customHeight="1" x14ac:dyDescent="0.2"/>
    <row r="1249" spans="1:5" ht="15" customHeight="1" x14ac:dyDescent="0.25">
      <c r="A1249" s="40" t="s">
        <v>17</v>
      </c>
      <c r="B1249" s="41"/>
      <c r="C1249" s="41"/>
      <c r="D1249" s="41"/>
      <c r="E1249" s="77"/>
    </row>
    <row r="1250" spans="1:5" ht="15" customHeight="1" x14ac:dyDescent="0.2">
      <c r="A1250" s="69" t="s">
        <v>60</v>
      </c>
      <c r="B1250" s="41"/>
      <c r="C1250" s="41"/>
      <c r="D1250" s="41"/>
      <c r="E1250" s="43" t="s">
        <v>61</v>
      </c>
    </row>
    <row r="1251" spans="1:5" ht="15" customHeight="1" x14ac:dyDescent="0.2">
      <c r="A1251" s="42"/>
      <c r="B1251" s="77"/>
      <c r="C1251" s="41"/>
      <c r="D1251" s="41"/>
      <c r="E1251" s="44"/>
    </row>
    <row r="1252" spans="1:5" ht="15" customHeight="1" x14ac:dyDescent="0.2">
      <c r="A1252" s="59"/>
      <c r="B1252" s="59"/>
      <c r="C1252" s="45" t="s">
        <v>48</v>
      </c>
      <c r="D1252" s="112" t="s">
        <v>55</v>
      </c>
      <c r="E1252" s="47" t="s">
        <v>50</v>
      </c>
    </row>
    <row r="1253" spans="1:5" ht="15" customHeight="1" x14ac:dyDescent="0.2">
      <c r="A1253" s="59"/>
      <c r="B1253" s="59"/>
      <c r="C1253" s="79">
        <v>3299</v>
      </c>
      <c r="D1253" s="65" t="s">
        <v>89</v>
      </c>
      <c r="E1253" s="145">
        <v>450000</v>
      </c>
    </row>
    <row r="1254" spans="1:5" ht="15" customHeight="1" x14ac:dyDescent="0.2">
      <c r="A1254" s="59"/>
      <c r="B1254" s="59"/>
      <c r="C1254" s="79">
        <v>3312</v>
      </c>
      <c r="D1254" s="152" t="s">
        <v>138</v>
      </c>
      <c r="E1254" s="145">
        <v>1000000</v>
      </c>
    </row>
    <row r="1255" spans="1:5" ht="15" customHeight="1" x14ac:dyDescent="0.2">
      <c r="A1255" s="59"/>
      <c r="B1255" s="59"/>
      <c r="C1255" s="79">
        <v>3313</v>
      </c>
      <c r="D1255" s="65" t="s">
        <v>89</v>
      </c>
      <c r="E1255" s="145">
        <v>200000</v>
      </c>
    </row>
    <row r="1256" spans="1:5" ht="15" customHeight="1" x14ac:dyDescent="0.2">
      <c r="A1256" s="59"/>
      <c r="B1256" s="59"/>
      <c r="C1256" s="79">
        <v>3316</v>
      </c>
      <c r="D1256" s="152" t="s">
        <v>138</v>
      </c>
      <c r="E1256" s="145">
        <v>50000</v>
      </c>
    </row>
    <row r="1257" spans="1:5" ht="15" customHeight="1" x14ac:dyDescent="0.2">
      <c r="A1257" s="59"/>
      <c r="B1257" s="59"/>
      <c r="C1257" s="79">
        <v>3319</v>
      </c>
      <c r="D1257" s="65" t="s">
        <v>89</v>
      </c>
      <c r="E1257" s="145">
        <v>400000</v>
      </c>
    </row>
    <row r="1258" spans="1:5" ht="15" customHeight="1" x14ac:dyDescent="0.2">
      <c r="A1258" s="59"/>
      <c r="B1258" s="59"/>
      <c r="C1258" s="79">
        <v>3319</v>
      </c>
      <c r="D1258" s="152" t="s">
        <v>138</v>
      </c>
      <c r="E1258" s="145">
        <v>397500</v>
      </c>
    </row>
    <row r="1259" spans="1:5" ht="15" customHeight="1" x14ac:dyDescent="0.2">
      <c r="A1259" s="59"/>
      <c r="B1259" s="59"/>
      <c r="C1259" s="79">
        <v>3319</v>
      </c>
      <c r="D1259" s="65" t="s">
        <v>100</v>
      </c>
      <c r="E1259" s="145">
        <v>490000</v>
      </c>
    </row>
    <row r="1260" spans="1:5" ht="15" customHeight="1" x14ac:dyDescent="0.2">
      <c r="A1260" s="59"/>
      <c r="B1260" s="59"/>
      <c r="C1260" s="79">
        <v>3419</v>
      </c>
      <c r="D1260" s="65" t="s">
        <v>89</v>
      </c>
      <c r="E1260" s="145">
        <v>2830000</v>
      </c>
    </row>
    <row r="1261" spans="1:5" ht="15" customHeight="1" x14ac:dyDescent="0.2">
      <c r="A1261" s="59"/>
      <c r="B1261" s="59"/>
      <c r="C1261" s="79">
        <v>3419</v>
      </c>
      <c r="D1261" s="65" t="s">
        <v>100</v>
      </c>
      <c r="E1261" s="145">
        <v>10200000</v>
      </c>
    </row>
    <row r="1262" spans="1:5" ht="15" customHeight="1" x14ac:dyDescent="0.2">
      <c r="A1262" s="146"/>
      <c r="B1262" s="146"/>
      <c r="C1262" s="53" t="s">
        <v>52</v>
      </c>
      <c r="D1262" s="54"/>
      <c r="E1262" s="55">
        <f>SUM(E1253:E1261)</f>
        <v>16017500</v>
      </c>
    </row>
    <row r="1263" spans="1:5" ht="15" customHeight="1" x14ac:dyDescent="0.2"/>
    <row r="1264" spans="1:5" ht="15" customHeight="1" x14ac:dyDescent="0.2"/>
    <row r="1265" spans="1:5" ht="15" customHeight="1" x14ac:dyDescent="0.25">
      <c r="A1265" s="38" t="s">
        <v>217</v>
      </c>
    </row>
    <row r="1266" spans="1:5" ht="15" customHeight="1" x14ac:dyDescent="0.2">
      <c r="A1266" s="201" t="s">
        <v>162</v>
      </c>
      <c r="B1266" s="201"/>
      <c r="C1266" s="201"/>
      <c r="D1266" s="201"/>
      <c r="E1266" s="201"/>
    </row>
    <row r="1267" spans="1:5" ht="15" customHeight="1" x14ac:dyDescent="0.2">
      <c r="A1267" s="201"/>
      <c r="B1267" s="201"/>
      <c r="C1267" s="201"/>
      <c r="D1267" s="201"/>
      <c r="E1267" s="201"/>
    </row>
    <row r="1268" spans="1:5" ht="15" customHeight="1" x14ac:dyDescent="0.2">
      <c r="A1268" s="202" t="s">
        <v>218</v>
      </c>
      <c r="B1268" s="202"/>
      <c r="C1268" s="202"/>
      <c r="D1268" s="202"/>
      <c r="E1268" s="202"/>
    </row>
    <row r="1269" spans="1:5" ht="15" customHeight="1" x14ac:dyDescent="0.2">
      <c r="A1269" s="202"/>
      <c r="B1269" s="202"/>
      <c r="C1269" s="202"/>
      <c r="D1269" s="202"/>
      <c r="E1269" s="202"/>
    </row>
    <row r="1270" spans="1:5" ht="15" customHeight="1" x14ac:dyDescent="0.2">
      <c r="A1270" s="202"/>
      <c r="B1270" s="202"/>
      <c r="C1270" s="202"/>
      <c r="D1270" s="202"/>
      <c r="E1270" s="202"/>
    </row>
    <row r="1271" spans="1:5" ht="15" customHeight="1" x14ac:dyDescent="0.2">
      <c r="A1271" s="202"/>
      <c r="B1271" s="202"/>
      <c r="C1271" s="202"/>
      <c r="D1271" s="202"/>
      <c r="E1271" s="202"/>
    </row>
    <row r="1272" spans="1:5" ht="15" customHeight="1" x14ac:dyDescent="0.2">
      <c r="A1272" s="202"/>
      <c r="B1272" s="202"/>
      <c r="C1272" s="202"/>
      <c r="D1272" s="202"/>
      <c r="E1272" s="202"/>
    </row>
    <row r="1273" spans="1:5" ht="15" customHeight="1" x14ac:dyDescent="0.2">
      <c r="A1273" s="202"/>
      <c r="B1273" s="202"/>
      <c r="C1273" s="202"/>
      <c r="D1273" s="202"/>
      <c r="E1273" s="202"/>
    </row>
    <row r="1274" spans="1:5" ht="15" customHeight="1" x14ac:dyDescent="0.2">
      <c r="A1274" s="202"/>
      <c r="B1274" s="202"/>
      <c r="C1274" s="202"/>
      <c r="D1274" s="202"/>
      <c r="E1274" s="202"/>
    </row>
    <row r="1275" spans="1:5" ht="15" customHeight="1" x14ac:dyDescent="0.2">
      <c r="A1275" s="155"/>
      <c r="B1275" s="155"/>
      <c r="C1275" s="155"/>
      <c r="D1275" s="155"/>
      <c r="E1275" s="155"/>
    </row>
    <row r="1276" spans="1:5" ht="15" customHeight="1" x14ac:dyDescent="0.25">
      <c r="A1276" s="40" t="s">
        <v>17</v>
      </c>
      <c r="B1276" s="41"/>
      <c r="C1276" s="41"/>
      <c r="D1276" s="41"/>
      <c r="E1276" s="41"/>
    </row>
    <row r="1277" spans="1:5" ht="15" customHeight="1" x14ac:dyDescent="0.2">
      <c r="A1277" s="42" t="s">
        <v>45</v>
      </c>
      <c r="B1277" s="41"/>
      <c r="C1277" s="41"/>
      <c r="D1277" s="41"/>
      <c r="E1277" s="43" t="s">
        <v>46</v>
      </c>
    </row>
    <row r="1278" spans="1:5" ht="15" customHeight="1" x14ac:dyDescent="0.25">
      <c r="A1278" s="40"/>
      <c r="B1278" s="77"/>
      <c r="C1278" s="41"/>
      <c r="D1278" s="41"/>
      <c r="E1278" s="44"/>
    </row>
    <row r="1279" spans="1:5" ht="15" customHeight="1" x14ac:dyDescent="0.2">
      <c r="A1279" s="59"/>
      <c r="B1279" s="59"/>
      <c r="C1279" s="45" t="s">
        <v>48</v>
      </c>
      <c r="D1279" s="112" t="s">
        <v>55</v>
      </c>
      <c r="E1279" s="47" t="s">
        <v>50</v>
      </c>
    </row>
    <row r="1280" spans="1:5" ht="15" customHeight="1" x14ac:dyDescent="0.2">
      <c r="A1280" s="113"/>
      <c r="B1280" s="114"/>
      <c r="C1280" s="115">
        <v>6409</v>
      </c>
      <c r="D1280" s="65" t="s">
        <v>89</v>
      </c>
      <c r="E1280" s="116">
        <v>-196000</v>
      </c>
    </row>
    <row r="1281" spans="1:5" ht="15" customHeight="1" x14ac:dyDescent="0.2">
      <c r="A1281" s="117"/>
      <c r="B1281" s="118"/>
      <c r="C1281" s="53" t="s">
        <v>52</v>
      </c>
      <c r="D1281" s="54"/>
      <c r="E1281" s="55">
        <f>E1280</f>
        <v>-196000</v>
      </c>
    </row>
    <row r="1282" spans="1:5" ht="15" customHeight="1" x14ac:dyDescent="0.2"/>
    <row r="1283" spans="1:5" ht="15" customHeight="1" x14ac:dyDescent="0.25">
      <c r="A1283" s="40" t="s">
        <v>17</v>
      </c>
      <c r="B1283" s="41"/>
      <c r="C1283" s="41"/>
      <c r="D1283" s="41"/>
      <c r="E1283" s="77"/>
    </row>
    <row r="1284" spans="1:5" ht="15" customHeight="1" x14ac:dyDescent="0.2">
      <c r="A1284" s="42" t="s">
        <v>109</v>
      </c>
      <c r="B1284" s="164"/>
      <c r="C1284" s="77"/>
      <c r="D1284" s="77"/>
      <c r="E1284" s="77" t="s">
        <v>110</v>
      </c>
    </row>
    <row r="1285" spans="1:5" ht="15" customHeight="1" x14ac:dyDescent="0.2">
      <c r="A1285" s="42"/>
      <c r="B1285" s="77"/>
      <c r="C1285" s="41"/>
      <c r="D1285" s="41"/>
      <c r="E1285" s="44"/>
    </row>
    <row r="1286" spans="1:5" ht="15" customHeight="1" x14ac:dyDescent="0.2">
      <c r="A1286" s="59"/>
      <c r="B1286" s="59"/>
      <c r="C1286" s="45" t="s">
        <v>48</v>
      </c>
      <c r="D1286" s="112" t="s">
        <v>55</v>
      </c>
      <c r="E1286" s="47" t="s">
        <v>50</v>
      </c>
    </row>
    <row r="1287" spans="1:5" ht="15" customHeight="1" x14ac:dyDescent="0.2">
      <c r="A1287" s="59"/>
      <c r="B1287" s="59"/>
      <c r="C1287" s="79">
        <v>4399</v>
      </c>
      <c r="D1287" s="65" t="s">
        <v>89</v>
      </c>
      <c r="E1287" s="145">
        <v>196000</v>
      </c>
    </row>
    <row r="1288" spans="1:5" ht="15" customHeight="1" x14ac:dyDescent="0.2">
      <c r="A1288" s="146"/>
      <c r="B1288" s="146"/>
      <c r="C1288" s="53" t="s">
        <v>52</v>
      </c>
      <c r="D1288" s="54"/>
      <c r="E1288" s="55">
        <f>SUM(E1287:E1287)</f>
        <v>196000</v>
      </c>
    </row>
    <row r="1289" spans="1:5" ht="15" customHeight="1" x14ac:dyDescent="0.25">
      <c r="A1289" s="38"/>
    </row>
    <row r="1290" spans="1:5" ht="15" customHeight="1" x14ac:dyDescent="0.25">
      <c r="A1290" s="38"/>
    </row>
    <row r="1291" spans="1:5" ht="15" customHeight="1" x14ac:dyDescent="0.25">
      <c r="A1291" s="38" t="s">
        <v>219</v>
      </c>
    </row>
    <row r="1292" spans="1:5" ht="15" customHeight="1" x14ac:dyDescent="0.2">
      <c r="A1292" s="201" t="s">
        <v>220</v>
      </c>
      <c r="B1292" s="201"/>
      <c r="C1292" s="201"/>
      <c r="D1292" s="201"/>
      <c r="E1292" s="201"/>
    </row>
    <row r="1293" spans="1:5" ht="15" customHeight="1" x14ac:dyDescent="0.2">
      <c r="A1293" s="201"/>
      <c r="B1293" s="201"/>
      <c r="C1293" s="201"/>
      <c r="D1293" s="201"/>
      <c r="E1293" s="201"/>
    </row>
    <row r="1294" spans="1:5" ht="15" customHeight="1" x14ac:dyDescent="0.2">
      <c r="A1294" s="202" t="s">
        <v>221</v>
      </c>
      <c r="B1294" s="202"/>
      <c r="C1294" s="202"/>
      <c r="D1294" s="202"/>
      <c r="E1294" s="202"/>
    </row>
    <row r="1295" spans="1:5" ht="15" customHeight="1" x14ac:dyDescent="0.2">
      <c r="A1295" s="202"/>
      <c r="B1295" s="202"/>
      <c r="C1295" s="202"/>
      <c r="D1295" s="202"/>
      <c r="E1295" s="202"/>
    </row>
    <row r="1296" spans="1:5" ht="15" customHeight="1" x14ac:dyDescent="0.2">
      <c r="A1296" s="202"/>
      <c r="B1296" s="202"/>
      <c r="C1296" s="202"/>
      <c r="D1296" s="202"/>
      <c r="E1296" s="202"/>
    </row>
    <row r="1297" spans="1:5" ht="15" customHeight="1" x14ac:dyDescent="0.2">
      <c r="A1297" s="202"/>
      <c r="B1297" s="202"/>
      <c r="C1297" s="202"/>
      <c r="D1297" s="202"/>
      <c r="E1297" s="202"/>
    </row>
    <row r="1298" spans="1:5" ht="15" customHeight="1" x14ac:dyDescent="0.2">
      <c r="A1298" s="202"/>
      <c r="B1298" s="202"/>
      <c r="C1298" s="202"/>
      <c r="D1298" s="202"/>
      <c r="E1298" s="202"/>
    </row>
    <row r="1299" spans="1:5" ht="15" customHeight="1" x14ac:dyDescent="0.2">
      <c r="A1299" s="202"/>
      <c r="B1299" s="202"/>
      <c r="C1299" s="202"/>
      <c r="D1299" s="202"/>
      <c r="E1299" s="202"/>
    </row>
    <row r="1300" spans="1:5" ht="15" customHeight="1" x14ac:dyDescent="0.2">
      <c r="A1300" s="202"/>
      <c r="B1300" s="202"/>
      <c r="C1300" s="202"/>
      <c r="D1300" s="202"/>
      <c r="E1300" s="202"/>
    </row>
    <row r="1301" spans="1:5" ht="15" customHeight="1" x14ac:dyDescent="0.2">
      <c r="A1301" s="77"/>
      <c r="B1301" s="164"/>
      <c r="C1301" s="77"/>
      <c r="D1301" s="77"/>
      <c r="E1301" s="77"/>
    </row>
    <row r="1302" spans="1:5" ht="15" customHeight="1" x14ac:dyDescent="0.25">
      <c r="A1302" s="40" t="s">
        <v>17</v>
      </c>
      <c r="B1302" s="41"/>
      <c r="C1302" s="41"/>
      <c r="D1302" s="41"/>
      <c r="E1302" s="41"/>
    </row>
    <row r="1303" spans="1:5" ht="15" customHeight="1" x14ac:dyDescent="0.2">
      <c r="A1303" s="42" t="s">
        <v>45</v>
      </c>
      <c r="B1303" s="41"/>
      <c r="C1303" s="41"/>
      <c r="D1303" s="41"/>
      <c r="E1303" s="43" t="s">
        <v>46</v>
      </c>
    </row>
    <row r="1304" spans="1:5" ht="15" customHeight="1" x14ac:dyDescent="0.25">
      <c r="A1304" s="40"/>
      <c r="B1304" s="77"/>
      <c r="C1304" s="41"/>
      <c r="D1304" s="41"/>
      <c r="E1304" s="44"/>
    </row>
    <row r="1305" spans="1:5" ht="15" customHeight="1" x14ac:dyDescent="0.2">
      <c r="A1305" s="59"/>
      <c r="B1305" s="59"/>
      <c r="C1305" s="45" t="s">
        <v>48</v>
      </c>
      <c r="D1305" s="112" t="s">
        <v>55</v>
      </c>
      <c r="E1305" s="47" t="s">
        <v>50</v>
      </c>
    </row>
    <row r="1306" spans="1:5" ht="15" customHeight="1" x14ac:dyDescent="0.2">
      <c r="A1306" s="113"/>
      <c r="B1306" s="114"/>
      <c r="C1306" s="115">
        <v>6409</v>
      </c>
      <c r="D1306" s="111" t="s">
        <v>89</v>
      </c>
      <c r="E1306" s="116">
        <v>-438988</v>
      </c>
    </row>
    <row r="1307" spans="1:5" ht="15" customHeight="1" x14ac:dyDescent="0.2">
      <c r="A1307" s="117"/>
      <c r="B1307" s="118"/>
      <c r="C1307" s="53" t="s">
        <v>52</v>
      </c>
      <c r="D1307" s="54"/>
      <c r="E1307" s="55">
        <f>E1306</f>
        <v>-438988</v>
      </c>
    </row>
    <row r="1308" spans="1:5" ht="15" customHeight="1" x14ac:dyDescent="0.2">
      <c r="A1308" s="77"/>
      <c r="B1308" s="164"/>
      <c r="C1308" s="77"/>
      <c r="D1308" s="77"/>
      <c r="E1308" s="77"/>
    </row>
    <row r="1309" spans="1:5" ht="15" customHeight="1" x14ac:dyDescent="0.25">
      <c r="A1309" s="40" t="s">
        <v>17</v>
      </c>
      <c r="B1309" s="108"/>
      <c r="C1309" s="41"/>
      <c r="D1309" s="41"/>
      <c r="E1309" s="41"/>
    </row>
    <row r="1310" spans="1:5" ht="15" customHeight="1" x14ac:dyDescent="0.2">
      <c r="A1310" s="69" t="s">
        <v>86</v>
      </c>
      <c r="B1310" s="70"/>
      <c r="C1310" s="70"/>
      <c r="D1310" s="70"/>
      <c r="E1310" s="71" t="s">
        <v>87</v>
      </c>
    </row>
    <row r="1311" spans="1:5" ht="15" customHeight="1" x14ac:dyDescent="0.2">
      <c r="A1311" s="77"/>
      <c r="B1311" s="165"/>
      <c r="C1311" s="41"/>
      <c r="D1311" s="77"/>
      <c r="E1311" s="58"/>
    </row>
    <row r="1312" spans="1:5" ht="15" customHeight="1" x14ac:dyDescent="0.2">
      <c r="B1312" s="60"/>
      <c r="C1312" s="45" t="s">
        <v>48</v>
      </c>
      <c r="D1312" s="131" t="s">
        <v>55</v>
      </c>
      <c r="E1312" s="45" t="s">
        <v>50</v>
      </c>
    </row>
    <row r="1313" spans="1:5" ht="15" customHeight="1" x14ac:dyDescent="0.2">
      <c r="B1313" s="146"/>
      <c r="C1313" s="120">
        <v>2212</v>
      </c>
      <c r="D1313" s="65" t="s">
        <v>100</v>
      </c>
      <c r="E1313" s="139">
        <v>438988</v>
      </c>
    </row>
    <row r="1314" spans="1:5" ht="15" customHeight="1" x14ac:dyDescent="0.2">
      <c r="B1314" s="142"/>
      <c r="C1314" s="53" t="s">
        <v>52</v>
      </c>
      <c r="D1314" s="67"/>
      <c r="E1314" s="68">
        <f>SUM(E1313:E1313)</f>
        <v>438988</v>
      </c>
    </row>
    <row r="1315" spans="1:5" ht="15" customHeight="1" x14ac:dyDescent="0.25">
      <c r="A1315" s="38"/>
    </row>
    <row r="1316" spans="1:5" ht="15" customHeight="1" x14ac:dyDescent="0.25">
      <c r="A1316" s="38"/>
    </row>
    <row r="1317" spans="1:5" ht="15" customHeight="1" x14ac:dyDescent="0.25">
      <c r="A1317" s="38" t="s">
        <v>222</v>
      </c>
    </row>
    <row r="1318" spans="1:5" ht="15" customHeight="1" x14ac:dyDescent="0.2">
      <c r="A1318" s="201" t="s">
        <v>223</v>
      </c>
      <c r="B1318" s="201"/>
      <c r="C1318" s="201"/>
      <c r="D1318" s="201"/>
      <c r="E1318" s="201"/>
    </row>
    <row r="1319" spans="1:5" ht="15" customHeight="1" x14ac:dyDescent="0.2">
      <c r="A1319" s="201"/>
      <c r="B1319" s="201"/>
      <c r="C1319" s="201"/>
      <c r="D1319" s="201"/>
      <c r="E1319" s="201"/>
    </row>
    <row r="1320" spans="1:5" ht="15" customHeight="1" x14ac:dyDescent="0.2">
      <c r="A1320" s="202" t="s">
        <v>224</v>
      </c>
      <c r="B1320" s="202"/>
      <c r="C1320" s="202"/>
      <c r="D1320" s="202"/>
      <c r="E1320" s="202"/>
    </row>
    <row r="1321" spans="1:5" ht="15" customHeight="1" x14ac:dyDescent="0.2">
      <c r="A1321" s="202"/>
      <c r="B1321" s="202"/>
      <c r="C1321" s="202"/>
      <c r="D1321" s="202"/>
      <c r="E1321" s="202"/>
    </row>
    <row r="1322" spans="1:5" ht="15" customHeight="1" x14ac:dyDescent="0.2">
      <c r="A1322" s="202"/>
      <c r="B1322" s="202"/>
      <c r="C1322" s="202"/>
      <c r="D1322" s="202"/>
      <c r="E1322" s="202"/>
    </row>
    <row r="1323" spans="1:5" ht="15" customHeight="1" x14ac:dyDescent="0.2">
      <c r="A1323" s="202"/>
      <c r="B1323" s="202"/>
      <c r="C1323" s="202"/>
      <c r="D1323" s="202"/>
      <c r="E1323" s="202"/>
    </row>
    <row r="1324" spans="1:5" ht="15" customHeight="1" x14ac:dyDescent="0.2">
      <c r="A1324" s="202"/>
      <c r="B1324" s="202"/>
      <c r="C1324" s="202"/>
      <c r="D1324" s="202"/>
      <c r="E1324" s="202"/>
    </row>
    <row r="1325" spans="1:5" ht="15" customHeight="1" x14ac:dyDescent="0.2">
      <c r="A1325" s="202"/>
      <c r="B1325" s="202"/>
      <c r="C1325" s="202"/>
      <c r="D1325" s="202"/>
      <c r="E1325" s="202"/>
    </row>
    <row r="1326" spans="1:5" ht="15" customHeight="1" x14ac:dyDescent="0.2">
      <c r="A1326" s="202"/>
      <c r="B1326" s="202"/>
      <c r="C1326" s="202"/>
      <c r="D1326" s="202"/>
      <c r="E1326" s="202"/>
    </row>
    <row r="1327" spans="1:5" ht="15" customHeight="1" x14ac:dyDescent="0.2">
      <c r="A1327" s="155"/>
      <c r="B1327" s="155"/>
      <c r="C1327" s="155"/>
      <c r="D1327" s="155"/>
      <c r="E1327" s="155"/>
    </row>
    <row r="1328" spans="1:5" ht="15" customHeight="1" x14ac:dyDescent="0.25">
      <c r="A1328" s="40" t="s">
        <v>17</v>
      </c>
      <c r="B1328" s="41"/>
      <c r="C1328" s="41"/>
      <c r="D1328" s="41"/>
      <c r="E1328" s="41"/>
    </row>
    <row r="1329" spans="1:5" ht="15" customHeight="1" x14ac:dyDescent="0.2">
      <c r="A1329" s="42" t="s">
        <v>45</v>
      </c>
      <c r="B1329" s="41"/>
      <c r="C1329" s="41"/>
      <c r="D1329" s="41"/>
      <c r="E1329" s="43" t="s">
        <v>46</v>
      </c>
    </row>
    <row r="1330" spans="1:5" ht="15" customHeight="1" x14ac:dyDescent="0.25">
      <c r="A1330" s="40"/>
      <c r="B1330" s="77"/>
      <c r="C1330" s="41"/>
      <c r="D1330" s="41"/>
      <c r="E1330" s="44"/>
    </row>
    <row r="1331" spans="1:5" ht="15" customHeight="1" x14ac:dyDescent="0.2">
      <c r="A1331" s="59"/>
      <c r="B1331" s="59"/>
      <c r="C1331" s="45" t="s">
        <v>48</v>
      </c>
      <c r="D1331" s="112" t="s">
        <v>55</v>
      </c>
      <c r="E1331" s="47" t="s">
        <v>50</v>
      </c>
    </row>
    <row r="1332" spans="1:5" ht="15" customHeight="1" x14ac:dyDescent="0.2">
      <c r="A1332" s="113"/>
      <c r="B1332" s="114"/>
      <c r="C1332" s="115">
        <v>6409</v>
      </c>
      <c r="D1332" s="111" t="s">
        <v>89</v>
      </c>
      <c r="E1332" s="116">
        <v>-800000</v>
      </c>
    </row>
    <row r="1333" spans="1:5" ht="15" customHeight="1" x14ac:dyDescent="0.2">
      <c r="A1333" s="117"/>
      <c r="B1333" s="118"/>
      <c r="C1333" s="53" t="s">
        <v>52</v>
      </c>
      <c r="D1333" s="54"/>
      <c r="E1333" s="55">
        <f>E1332</f>
        <v>-800000</v>
      </c>
    </row>
    <row r="1334" spans="1:5" ht="15" customHeight="1" x14ac:dyDescent="0.2"/>
    <row r="1335" spans="1:5" ht="15" customHeight="1" x14ac:dyDescent="0.25">
      <c r="A1335" s="40" t="s">
        <v>17</v>
      </c>
      <c r="B1335" s="41"/>
      <c r="C1335" s="41"/>
      <c r="D1335" s="41"/>
      <c r="E1335" s="77"/>
    </row>
    <row r="1336" spans="1:5" ht="15" customHeight="1" x14ac:dyDescent="0.2">
      <c r="A1336" s="42" t="s">
        <v>53</v>
      </c>
      <c r="B1336" s="56"/>
      <c r="C1336" s="56"/>
      <c r="D1336" s="56"/>
      <c r="E1336" s="56" t="s">
        <v>54</v>
      </c>
    </row>
    <row r="1337" spans="1:5" ht="15" customHeight="1" x14ac:dyDescent="0.2">
      <c r="A1337" s="42"/>
      <c r="B1337" s="77"/>
      <c r="C1337" s="41"/>
      <c r="D1337" s="41"/>
      <c r="E1337" s="44"/>
    </row>
    <row r="1338" spans="1:5" ht="15" customHeight="1" x14ac:dyDescent="0.2">
      <c r="A1338" s="59"/>
      <c r="B1338" s="59"/>
      <c r="C1338" s="45" t="s">
        <v>48</v>
      </c>
      <c r="D1338" s="112" t="s">
        <v>55</v>
      </c>
      <c r="E1338" s="47" t="s">
        <v>50</v>
      </c>
    </row>
    <row r="1339" spans="1:5" ht="15" customHeight="1" x14ac:dyDescent="0.2">
      <c r="A1339" s="59"/>
      <c r="B1339" s="59"/>
      <c r="C1339" s="79">
        <v>3543</v>
      </c>
      <c r="D1339" s="111" t="s">
        <v>89</v>
      </c>
      <c r="E1339" s="145">
        <v>800000</v>
      </c>
    </row>
    <row r="1340" spans="1:5" ht="15" customHeight="1" x14ac:dyDescent="0.2">
      <c r="A1340" s="146"/>
      <c r="B1340" s="146"/>
      <c r="C1340" s="53" t="s">
        <v>52</v>
      </c>
      <c r="D1340" s="54"/>
      <c r="E1340" s="55">
        <f>SUM(E1339:E1339)</f>
        <v>800000</v>
      </c>
    </row>
    <row r="1341" spans="1:5" ht="15" customHeight="1" x14ac:dyDescent="0.2"/>
    <row r="1342" spans="1:5" ht="15" customHeight="1" x14ac:dyDescent="0.2"/>
    <row r="1343" spans="1:5" ht="15" customHeight="1" x14ac:dyDescent="0.25">
      <c r="A1343" s="38" t="s">
        <v>225</v>
      </c>
    </row>
    <row r="1344" spans="1:5" ht="15" customHeight="1" x14ac:dyDescent="0.2">
      <c r="A1344" s="203" t="s">
        <v>42</v>
      </c>
      <c r="B1344" s="203"/>
      <c r="C1344" s="203"/>
      <c r="D1344" s="203"/>
      <c r="E1344" s="203"/>
    </row>
    <row r="1345" spans="1:5" ht="15" customHeight="1" x14ac:dyDescent="0.2">
      <c r="A1345" s="203" t="s">
        <v>43</v>
      </c>
      <c r="B1345" s="203"/>
      <c r="C1345" s="203"/>
      <c r="D1345" s="203"/>
      <c r="E1345" s="203"/>
    </row>
    <row r="1346" spans="1:5" ht="15" customHeight="1" x14ac:dyDescent="0.2">
      <c r="A1346" s="202" t="s">
        <v>226</v>
      </c>
      <c r="B1346" s="202"/>
      <c r="C1346" s="202"/>
      <c r="D1346" s="202"/>
      <c r="E1346" s="202"/>
    </row>
    <row r="1347" spans="1:5" ht="15" customHeight="1" x14ac:dyDescent="0.2">
      <c r="A1347" s="202"/>
      <c r="B1347" s="202"/>
      <c r="C1347" s="202"/>
      <c r="D1347" s="202"/>
      <c r="E1347" s="202"/>
    </row>
    <row r="1348" spans="1:5" ht="15" customHeight="1" x14ac:dyDescent="0.2">
      <c r="A1348" s="202"/>
      <c r="B1348" s="202"/>
      <c r="C1348" s="202"/>
      <c r="D1348" s="202"/>
      <c r="E1348" s="202"/>
    </row>
    <row r="1349" spans="1:5" ht="15" customHeight="1" x14ac:dyDescent="0.2">
      <c r="A1349" s="202"/>
      <c r="B1349" s="202"/>
      <c r="C1349" s="202"/>
      <c r="D1349" s="202"/>
      <c r="E1349" s="202"/>
    </row>
    <row r="1350" spans="1:5" ht="15" customHeight="1" x14ac:dyDescent="0.2">
      <c r="A1350" s="202"/>
      <c r="B1350" s="202"/>
      <c r="C1350" s="202"/>
      <c r="D1350" s="202"/>
      <c r="E1350" s="202"/>
    </row>
    <row r="1351" spans="1:5" ht="15" customHeight="1" x14ac:dyDescent="0.2">
      <c r="A1351" s="202"/>
      <c r="B1351" s="202"/>
      <c r="C1351" s="202"/>
      <c r="D1351" s="202"/>
      <c r="E1351" s="202"/>
    </row>
    <row r="1352" spans="1:5" ht="15" customHeight="1" x14ac:dyDescent="0.2">
      <c r="A1352" s="155"/>
      <c r="B1352" s="155"/>
      <c r="C1352" s="155"/>
      <c r="D1352" s="155"/>
      <c r="E1352" s="155"/>
    </row>
    <row r="1353" spans="1:5" ht="15" customHeight="1" x14ac:dyDescent="0.2">
      <c r="A1353" s="159"/>
      <c r="B1353" s="159"/>
      <c r="C1353" s="159"/>
      <c r="D1353" s="159"/>
      <c r="E1353" s="159"/>
    </row>
    <row r="1354" spans="1:5" ht="15" customHeight="1" x14ac:dyDescent="0.25">
      <c r="A1354" s="85" t="s">
        <v>1</v>
      </c>
      <c r="B1354" s="70"/>
      <c r="C1354" s="70"/>
      <c r="D1354" s="70"/>
      <c r="E1354" s="70"/>
    </row>
    <row r="1355" spans="1:5" ht="15" customHeight="1" x14ac:dyDescent="0.2">
      <c r="A1355" s="42" t="s">
        <v>45</v>
      </c>
      <c r="B1355" s="70"/>
      <c r="C1355" s="70"/>
      <c r="D1355" s="70"/>
      <c r="E1355" s="71" t="s">
        <v>46</v>
      </c>
    </row>
    <row r="1356" spans="1:5" ht="15" customHeight="1" x14ac:dyDescent="0.25">
      <c r="A1356" s="77"/>
      <c r="B1356" s="40"/>
      <c r="C1356" s="41"/>
      <c r="D1356" s="41"/>
      <c r="E1356" s="44"/>
    </row>
    <row r="1357" spans="1:5" ht="15" customHeight="1" x14ac:dyDescent="0.2">
      <c r="B1357" s="45" t="s">
        <v>47</v>
      </c>
      <c r="C1357" s="45" t="s">
        <v>48</v>
      </c>
      <c r="D1357" s="46" t="s">
        <v>49</v>
      </c>
      <c r="E1357" s="47" t="s">
        <v>50</v>
      </c>
    </row>
    <row r="1358" spans="1:5" ht="15" customHeight="1" x14ac:dyDescent="0.2">
      <c r="B1358" s="128">
        <v>98278</v>
      </c>
      <c r="C1358" s="89"/>
      <c r="D1358" s="75" t="s">
        <v>227</v>
      </c>
      <c r="E1358" s="81">
        <v>30102</v>
      </c>
    </row>
    <row r="1359" spans="1:5" ht="15" customHeight="1" x14ac:dyDescent="0.2">
      <c r="B1359" s="166"/>
      <c r="C1359" s="53" t="s">
        <v>52</v>
      </c>
      <c r="D1359" s="54"/>
      <c r="E1359" s="55">
        <f>SUM(E1358:E1358)</f>
        <v>30102</v>
      </c>
    </row>
    <row r="1360" spans="1:5" ht="15" customHeight="1" x14ac:dyDescent="0.25">
      <c r="A1360" s="93"/>
      <c r="B1360" s="94"/>
      <c r="C1360" s="94"/>
      <c r="D1360" s="94"/>
      <c r="E1360" s="94"/>
    </row>
    <row r="1361" spans="1:5" ht="15" customHeight="1" x14ac:dyDescent="0.25">
      <c r="A1361" s="85" t="s">
        <v>17</v>
      </c>
      <c r="B1361" s="70"/>
      <c r="C1361" s="70"/>
    </row>
    <row r="1362" spans="1:5" ht="15" customHeight="1" x14ac:dyDescent="0.2">
      <c r="A1362" s="42" t="s">
        <v>142</v>
      </c>
      <c r="B1362" s="41"/>
      <c r="C1362" s="41"/>
      <c r="D1362" s="41"/>
      <c r="E1362" s="43" t="s">
        <v>143</v>
      </c>
    </row>
    <row r="1363" spans="1:5" ht="15" customHeight="1" x14ac:dyDescent="0.2">
      <c r="A1363" s="86"/>
      <c r="B1363" s="124"/>
      <c r="C1363" s="70"/>
      <c r="D1363" s="94"/>
      <c r="E1363" s="141"/>
    </row>
    <row r="1364" spans="1:5" ht="15" customHeight="1" x14ac:dyDescent="0.2">
      <c r="C1364" s="72" t="s">
        <v>48</v>
      </c>
      <c r="D1364" s="131" t="s">
        <v>55</v>
      </c>
      <c r="E1364" s="47" t="s">
        <v>50</v>
      </c>
    </row>
    <row r="1365" spans="1:5" ht="15" customHeight="1" x14ac:dyDescent="0.2">
      <c r="C1365" s="79">
        <v>3769</v>
      </c>
      <c r="D1365" s="65" t="s">
        <v>56</v>
      </c>
      <c r="E1365" s="81">
        <v>30102</v>
      </c>
    </row>
    <row r="1366" spans="1:5" ht="15" customHeight="1" x14ac:dyDescent="0.2">
      <c r="C1366" s="90" t="s">
        <v>52</v>
      </c>
      <c r="D1366" s="143"/>
      <c r="E1366" s="144">
        <f>SUM(E1365:E1365)</f>
        <v>30102</v>
      </c>
    </row>
    <row r="1367" spans="1:5" ht="15" customHeight="1" x14ac:dyDescent="0.2"/>
    <row r="1368" spans="1:5" ht="15" customHeight="1" x14ac:dyDescent="0.2"/>
    <row r="1369" spans="1:5" ht="15" customHeight="1" x14ac:dyDescent="0.25">
      <c r="A1369" s="38" t="s">
        <v>228</v>
      </c>
    </row>
    <row r="1370" spans="1:5" ht="15" customHeight="1" x14ac:dyDescent="0.2">
      <c r="A1370" s="203" t="s">
        <v>42</v>
      </c>
      <c r="B1370" s="203"/>
      <c r="C1370" s="203"/>
      <c r="D1370" s="203"/>
      <c r="E1370" s="203"/>
    </row>
    <row r="1371" spans="1:5" ht="15" customHeight="1" x14ac:dyDescent="0.2">
      <c r="A1371" s="202" t="s">
        <v>229</v>
      </c>
      <c r="B1371" s="202"/>
      <c r="C1371" s="202"/>
      <c r="D1371" s="202"/>
      <c r="E1371" s="202"/>
    </row>
    <row r="1372" spans="1:5" ht="15" customHeight="1" x14ac:dyDescent="0.2">
      <c r="A1372" s="202"/>
      <c r="B1372" s="202"/>
      <c r="C1372" s="202"/>
      <c r="D1372" s="202"/>
      <c r="E1372" s="202"/>
    </row>
    <row r="1373" spans="1:5" ht="15" customHeight="1" x14ac:dyDescent="0.2">
      <c r="A1373" s="202"/>
      <c r="B1373" s="202"/>
      <c r="C1373" s="202"/>
      <c r="D1373" s="202"/>
      <c r="E1373" s="202"/>
    </row>
    <row r="1374" spans="1:5" ht="15" customHeight="1" x14ac:dyDescent="0.2">
      <c r="A1374" s="202"/>
      <c r="B1374" s="202"/>
      <c r="C1374" s="202"/>
      <c r="D1374" s="202"/>
      <c r="E1374" s="202"/>
    </row>
    <row r="1375" spans="1:5" ht="15" customHeight="1" x14ac:dyDescent="0.2">
      <c r="A1375" s="202"/>
      <c r="B1375" s="202"/>
      <c r="C1375" s="202"/>
      <c r="D1375" s="202"/>
      <c r="E1375" s="202"/>
    </row>
    <row r="1376" spans="1:5" ht="15" customHeight="1" x14ac:dyDescent="0.2">
      <c r="A1376" s="202"/>
      <c r="B1376" s="202"/>
      <c r="C1376" s="202"/>
      <c r="D1376" s="202"/>
      <c r="E1376" s="202"/>
    </row>
    <row r="1377" spans="1:5" ht="15" customHeight="1" x14ac:dyDescent="0.2">
      <c r="A1377" s="202"/>
      <c r="B1377" s="202"/>
      <c r="C1377" s="202"/>
      <c r="D1377" s="202"/>
      <c r="E1377" s="202"/>
    </row>
    <row r="1378" spans="1:5" ht="15" customHeight="1" x14ac:dyDescent="0.2">
      <c r="A1378" s="202"/>
      <c r="B1378" s="202"/>
      <c r="C1378" s="202"/>
      <c r="D1378" s="202"/>
      <c r="E1378" s="202"/>
    </row>
    <row r="1379" spans="1:5" ht="15" customHeight="1" x14ac:dyDescent="0.2"/>
    <row r="1380" spans="1:5" ht="15" customHeight="1" x14ac:dyDescent="0.25">
      <c r="A1380" s="85" t="s">
        <v>1</v>
      </c>
      <c r="B1380" s="70"/>
      <c r="C1380" s="70"/>
      <c r="D1380" s="70"/>
      <c r="E1380" s="70"/>
    </row>
    <row r="1381" spans="1:5" ht="15" customHeight="1" x14ac:dyDescent="0.2">
      <c r="A1381" s="69" t="s">
        <v>45</v>
      </c>
      <c r="B1381" s="70"/>
      <c r="C1381" s="70"/>
      <c r="D1381" s="70"/>
      <c r="E1381" s="71" t="s">
        <v>46</v>
      </c>
    </row>
    <row r="1382" spans="1:5" ht="15" customHeight="1" x14ac:dyDescent="0.25">
      <c r="A1382" s="85"/>
      <c r="B1382" s="124"/>
      <c r="C1382" s="86"/>
      <c r="D1382" s="86"/>
      <c r="E1382" s="87"/>
    </row>
    <row r="1383" spans="1:5" ht="15" customHeight="1" x14ac:dyDescent="0.2">
      <c r="A1383" s="60"/>
      <c r="B1383" s="60"/>
      <c r="C1383" s="72" t="s">
        <v>48</v>
      </c>
      <c r="D1383" s="88" t="s">
        <v>49</v>
      </c>
      <c r="E1383" s="72" t="s">
        <v>50</v>
      </c>
    </row>
    <row r="1384" spans="1:5" ht="15" customHeight="1" x14ac:dyDescent="0.2">
      <c r="A1384" s="109"/>
      <c r="B1384" s="114"/>
      <c r="C1384" s="79"/>
      <c r="D1384" s="125" t="s">
        <v>93</v>
      </c>
      <c r="E1384" s="123">
        <f>428832381.53-72300</f>
        <v>428760081.52999997</v>
      </c>
    </row>
    <row r="1385" spans="1:5" ht="15" customHeight="1" x14ac:dyDescent="0.2">
      <c r="A1385" s="102"/>
      <c r="B1385" s="167"/>
      <c r="C1385" s="90" t="s">
        <v>52</v>
      </c>
      <c r="D1385" s="91"/>
      <c r="E1385" s="92">
        <f>SUM(E1384:E1384)</f>
        <v>428760081.52999997</v>
      </c>
    </row>
    <row r="1386" spans="1:5" ht="15" customHeight="1" x14ac:dyDescent="0.2">
      <c r="A1386" s="86"/>
      <c r="B1386" s="86"/>
      <c r="C1386" s="86"/>
      <c r="D1386" s="86"/>
      <c r="E1386" s="86"/>
    </row>
    <row r="1387" spans="1:5" ht="15" customHeight="1" x14ac:dyDescent="0.25">
      <c r="A1387" s="85" t="s">
        <v>1</v>
      </c>
      <c r="B1387" s="70"/>
      <c r="C1387" s="70"/>
      <c r="D1387" s="70"/>
      <c r="E1387" s="70"/>
    </row>
    <row r="1388" spans="1:5" ht="15" customHeight="1" x14ac:dyDescent="0.2">
      <c r="A1388" s="42" t="s">
        <v>123</v>
      </c>
      <c r="B1388" s="108"/>
      <c r="C1388" s="41"/>
      <c r="D1388" s="41"/>
      <c r="E1388" s="43" t="s">
        <v>124</v>
      </c>
    </row>
    <row r="1389" spans="1:5" ht="15" customHeight="1" x14ac:dyDescent="0.2">
      <c r="A1389" s="86"/>
      <c r="B1389" s="86"/>
      <c r="C1389" s="86"/>
      <c r="D1389" s="86"/>
      <c r="E1389" s="86"/>
    </row>
    <row r="1390" spans="1:5" ht="15" customHeight="1" x14ac:dyDescent="0.2">
      <c r="A1390" s="86"/>
      <c r="B1390" s="86"/>
      <c r="C1390" s="72" t="s">
        <v>48</v>
      </c>
      <c r="D1390" s="88" t="s">
        <v>49</v>
      </c>
      <c r="E1390" s="168" t="s">
        <v>50</v>
      </c>
    </row>
    <row r="1391" spans="1:5" ht="15" customHeight="1" x14ac:dyDescent="0.2">
      <c r="A1391" s="86"/>
      <c r="B1391" s="86"/>
      <c r="C1391" s="79">
        <v>6402</v>
      </c>
      <c r="D1391" s="65" t="s">
        <v>230</v>
      </c>
      <c r="E1391" s="123">
        <v>573503</v>
      </c>
    </row>
    <row r="1392" spans="1:5" ht="15" customHeight="1" x14ac:dyDescent="0.2">
      <c r="A1392" s="86"/>
      <c r="B1392" s="86"/>
      <c r="C1392" s="90" t="s">
        <v>52</v>
      </c>
      <c r="D1392" s="91"/>
      <c r="E1392" s="92">
        <f>SUM(E1391:E1391)</f>
        <v>573503</v>
      </c>
    </row>
    <row r="1393" spans="1:5" ht="15" customHeight="1" x14ac:dyDescent="0.2">
      <c r="A1393" s="86"/>
      <c r="B1393" s="86"/>
      <c r="C1393" s="103"/>
      <c r="D1393" s="70"/>
      <c r="E1393" s="104"/>
    </row>
    <row r="1394" spans="1:5" ht="15" customHeight="1" x14ac:dyDescent="0.25">
      <c r="A1394" s="85" t="s">
        <v>1</v>
      </c>
      <c r="B1394" s="86"/>
      <c r="C1394" s="103"/>
      <c r="D1394" s="70"/>
      <c r="E1394" s="104"/>
    </row>
    <row r="1395" spans="1:5" ht="15" customHeight="1" x14ac:dyDescent="0.2">
      <c r="A1395" s="42" t="s">
        <v>128</v>
      </c>
      <c r="B1395" s="41"/>
      <c r="C1395" s="41"/>
      <c r="D1395" s="41"/>
      <c r="E1395" s="71" t="s">
        <v>129</v>
      </c>
    </row>
    <row r="1396" spans="1:5" ht="15" customHeight="1" x14ac:dyDescent="0.2">
      <c r="A1396" s="86"/>
      <c r="B1396" s="86"/>
      <c r="C1396" s="103"/>
      <c r="D1396" s="70"/>
      <c r="E1396" s="104"/>
    </row>
    <row r="1397" spans="1:5" ht="15" customHeight="1" x14ac:dyDescent="0.2">
      <c r="A1397" s="86"/>
      <c r="B1397" s="86"/>
      <c r="C1397" s="72" t="s">
        <v>48</v>
      </c>
      <c r="D1397" s="88" t="s">
        <v>49</v>
      </c>
      <c r="E1397" s="168" t="s">
        <v>50</v>
      </c>
    </row>
    <row r="1398" spans="1:5" ht="15" customHeight="1" x14ac:dyDescent="0.2">
      <c r="A1398" s="86"/>
      <c r="B1398" s="86"/>
      <c r="C1398" s="79">
        <v>6402</v>
      </c>
      <c r="D1398" s="65" t="s">
        <v>88</v>
      </c>
      <c r="E1398" s="123">
        <v>8481</v>
      </c>
    </row>
    <row r="1399" spans="1:5" ht="15" customHeight="1" x14ac:dyDescent="0.2">
      <c r="A1399" s="86"/>
      <c r="B1399" s="86"/>
      <c r="C1399" s="90" t="s">
        <v>52</v>
      </c>
      <c r="D1399" s="91"/>
      <c r="E1399" s="92">
        <f>SUM(E1398:E1398)</f>
        <v>8481</v>
      </c>
    </row>
    <row r="1400" spans="1:5" ht="15" customHeight="1" x14ac:dyDescent="0.2">
      <c r="A1400" s="86"/>
      <c r="B1400" s="86"/>
      <c r="C1400" s="103"/>
      <c r="D1400" s="70"/>
      <c r="E1400" s="104"/>
    </row>
    <row r="1401" spans="1:5" ht="15" customHeight="1" x14ac:dyDescent="0.2">
      <c r="A1401" s="86"/>
      <c r="B1401" s="86"/>
      <c r="C1401" s="103"/>
      <c r="D1401" s="70"/>
      <c r="E1401" s="104"/>
    </row>
    <row r="1402" spans="1:5" ht="15" customHeight="1" x14ac:dyDescent="0.2">
      <c r="A1402" s="86"/>
      <c r="B1402" s="86"/>
      <c r="C1402" s="103"/>
      <c r="D1402" s="70"/>
      <c r="E1402" s="104"/>
    </row>
    <row r="1403" spans="1:5" ht="15" customHeight="1" x14ac:dyDescent="0.2">
      <c r="A1403" s="86"/>
      <c r="B1403" s="86"/>
      <c r="C1403" s="103"/>
      <c r="D1403" s="70"/>
      <c r="E1403" s="104"/>
    </row>
    <row r="1404" spans="1:5" ht="15" customHeight="1" x14ac:dyDescent="0.2">
      <c r="A1404" s="86"/>
      <c r="B1404" s="86"/>
      <c r="C1404" s="103"/>
      <c r="D1404" s="70"/>
      <c r="E1404" s="104"/>
    </row>
    <row r="1405" spans="1:5" ht="15" customHeight="1" x14ac:dyDescent="0.2">
      <c r="A1405" s="86"/>
      <c r="B1405" s="86"/>
      <c r="C1405" s="103"/>
      <c r="D1405" s="70"/>
      <c r="E1405" s="104"/>
    </row>
    <row r="1406" spans="1:5" ht="15" customHeight="1" x14ac:dyDescent="0.25">
      <c r="A1406" s="85" t="s">
        <v>1</v>
      </c>
      <c r="B1406" s="70"/>
      <c r="C1406" s="70"/>
      <c r="D1406" s="70"/>
      <c r="E1406" s="70"/>
    </row>
    <row r="1407" spans="1:5" ht="15" customHeight="1" x14ac:dyDescent="0.2">
      <c r="A1407" s="153" t="s">
        <v>115</v>
      </c>
      <c r="B1407" s="70"/>
      <c r="C1407" s="70"/>
      <c r="D1407" s="70"/>
      <c r="E1407" s="71" t="s">
        <v>137</v>
      </c>
    </row>
    <row r="1408" spans="1:5" ht="15" customHeight="1" x14ac:dyDescent="0.2">
      <c r="A1408" s="86"/>
      <c r="B1408" s="86"/>
      <c r="C1408" s="86"/>
      <c r="D1408" s="86"/>
      <c r="E1408" s="86"/>
    </row>
    <row r="1409" spans="1:5" ht="15" customHeight="1" x14ac:dyDescent="0.2">
      <c r="A1409" s="86"/>
      <c r="B1409" s="86"/>
      <c r="C1409" s="72" t="s">
        <v>48</v>
      </c>
      <c r="D1409" s="88" t="s">
        <v>49</v>
      </c>
      <c r="E1409" s="168" t="s">
        <v>50</v>
      </c>
    </row>
    <row r="1410" spans="1:5" ht="15" customHeight="1" x14ac:dyDescent="0.2">
      <c r="A1410" s="86"/>
      <c r="B1410" s="86"/>
      <c r="C1410" s="79">
        <v>6402</v>
      </c>
      <c r="D1410" s="65" t="s">
        <v>230</v>
      </c>
      <c r="E1410" s="123">
        <v>2618</v>
      </c>
    </row>
    <row r="1411" spans="1:5" ht="15" customHeight="1" x14ac:dyDescent="0.2">
      <c r="A1411" s="86"/>
      <c r="B1411" s="86"/>
      <c r="C1411" s="90" t="s">
        <v>52</v>
      </c>
      <c r="D1411" s="91"/>
      <c r="E1411" s="92">
        <f>SUM(E1410:E1410)</f>
        <v>2618</v>
      </c>
    </row>
    <row r="1412" spans="1:5" ht="15" customHeight="1" x14ac:dyDescent="0.2">
      <c r="A1412" s="86"/>
      <c r="B1412" s="86"/>
      <c r="C1412" s="86"/>
      <c r="D1412" s="86"/>
      <c r="E1412" s="86"/>
    </row>
    <row r="1413" spans="1:5" ht="15" customHeight="1" x14ac:dyDescent="0.25">
      <c r="A1413" s="85" t="s">
        <v>1</v>
      </c>
      <c r="B1413" s="86"/>
      <c r="C1413" s="86"/>
      <c r="D1413" s="86"/>
      <c r="E1413" s="86"/>
    </row>
    <row r="1414" spans="1:5" ht="15" customHeight="1" x14ac:dyDescent="0.2">
      <c r="A1414" s="42" t="s">
        <v>142</v>
      </c>
      <c r="B1414" s="41"/>
      <c r="C1414" s="41"/>
      <c r="D1414" s="41"/>
      <c r="E1414" s="71" t="s">
        <v>143</v>
      </c>
    </row>
    <row r="1415" spans="1:5" ht="15" customHeight="1" x14ac:dyDescent="0.2">
      <c r="A1415" s="86"/>
      <c r="B1415" s="86"/>
      <c r="C1415" s="86"/>
      <c r="D1415" s="86"/>
      <c r="E1415" s="86"/>
    </row>
    <row r="1416" spans="1:5" ht="15" customHeight="1" x14ac:dyDescent="0.2">
      <c r="A1416" s="86"/>
      <c r="B1416" s="86"/>
      <c r="C1416" s="72" t="s">
        <v>48</v>
      </c>
      <c r="D1416" s="88" t="s">
        <v>49</v>
      </c>
      <c r="E1416" s="168" t="s">
        <v>50</v>
      </c>
    </row>
    <row r="1417" spans="1:5" ht="15" customHeight="1" x14ac:dyDescent="0.2">
      <c r="A1417" s="86"/>
      <c r="B1417" s="86"/>
      <c r="C1417" s="79">
        <v>6402</v>
      </c>
      <c r="D1417" s="65" t="s">
        <v>230</v>
      </c>
      <c r="E1417" s="123">
        <v>96950</v>
      </c>
    </row>
    <row r="1418" spans="1:5" ht="15" customHeight="1" x14ac:dyDescent="0.2">
      <c r="A1418" s="86"/>
      <c r="B1418" s="86"/>
      <c r="C1418" s="90" t="s">
        <v>52</v>
      </c>
      <c r="D1418" s="91"/>
      <c r="E1418" s="92">
        <f>SUM(E1417:E1417)</f>
        <v>96950</v>
      </c>
    </row>
    <row r="1419" spans="1:5" ht="15" customHeight="1" x14ac:dyDescent="0.2">
      <c r="A1419" s="86"/>
      <c r="B1419" s="86"/>
      <c r="C1419" s="86"/>
      <c r="D1419" s="86"/>
      <c r="E1419" s="86"/>
    </row>
    <row r="1420" spans="1:5" ht="15" customHeight="1" x14ac:dyDescent="0.25">
      <c r="A1420" s="85" t="s">
        <v>1</v>
      </c>
      <c r="B1420" s="70"/>
      <c r="C1420" s="70"/>
      <c r="D1420" s="70"/>
      <c r="E1420" s="70"/>
    </row>
    <row r="1421" spans="1:5" ht="15" customHeight="1" x14ac:dyDescent="0.2">
      <c r="A1421" s="69" t="s">
        <v>60</v>
      </c>
      <c r="B1421" s="70"/>
      <c r="C1421" s="70"/>
      <c r="D1421" s="70"/>
      <c r="E1421" s="71" t="s">
        <v>61</v>
      </c>
    </row>
    <row r="1422" spans="1:5" ht="15" customHeight="1" x14ac:dyDescent="0.2">
      <c r="A1422" s="86"/>
      <c r="B1422" s="86"/>
      <c r="C1422" s="86"/>
      <c r="D1422" s="86"/>
      <c r="E1422" s="86"/>
    </row>
    <row r="1423" spans="1:5" ht="15" customHeight="1" x14ac:dyDescent="0.2">
      <c r="A1423" s="86"/>
      <c r="B1423" s="86"/>
      <c r="C1423" s="72" t="s">
        <v>48</v>
      </c>
      <c r="D1423" s="88" t="s">
        <v>49</v>
      </c>
      <c r="E1423" s="168" t="s">
        <v>50</v>
      </c>
    </row>
    <row r="1424" spans="1:5" ht="15" customHeight="1" x14ac:dyDescent="0.2">
      <c r="A1424" s="86"/>
      <c r="B1424" s="86"/>
      <c r="C1424" s="79">
        <v>6402</v>
      </c>
      <c r="D1424" s="65" t="s">
        <v>230</v>
      </c>
      <c r="E1424" s="123">
        <v>149581.45000000001</v>
      </c>
    </row>
    <row r="1425" spans="1:5" ht="15" customHeight="1" x14ac:dyDescent="0.2">
      <c r="A1425" s="86"/>
      <c r="B1425" s="86"/>
      <c r="C1425" s="90" t="s">
        <v>52</v>
      </c>
      <c r="D1425" s="91"/>
      <c r="E1425" s="92">
        <f>SUM(E1424:E1424)</f>
        <v>149581.45000000001</v>
      </c>
    </row>
    <row r="1426" spans="1:5" ht="15" customHeight="1" x14ac:dyDescent="0.2">
      <c r="A1426" s="86"/>
      <c r="B1426" s="86"/>
      <c r="C1426" s="103"/>
      <c r="D1426" s="70"/>
      <c r="E1426" s="104"/>
    </row>
    <row r="1427" spans="1:5" ht="15" customHeight="1" x14ac:dyDescent="0.25">
      <c r="A1427" s="85" t="s">
        <v>1</v>
      </c>
      <c r="B1427" s="86"/>
      <c r="C1427" s="103"/>
      <c r="D1427" s="70"/>
      <c r="E1427" s="104"/>
    </row>
    <row r="1428" spans="1:5" ht="15" customHeight="1" x14ac:dyDescent="0.2">
      <c r="A1428" s="69" t="s">
        <v>109</v>
      </c>
      <c r="B1428" s="86"/>
      <c r="C1428" s="86"/>
      <c r="D1428" s="86"/>
      <c r="E1428" s="86" t="s">
        <v>110</v>
      </c>
    </row>
    <row r="1429" spans="1:5" ht="15" customHeight="1" x14ac:dyDescent="0.2">
      <c r="A1429" s="86"/>
      <c r="B1429" s="86"/>
      <c r="C1429" s="86"/>
      <c r="D1429" s="86"/>
      <c r="E1429" s="86"/>
    </row>
    <row r="1430" spans="1:5" ht="15" customHeight="1" x14ac:dyDescent="0.2">
      <c r="A1430" s="86"/>
      <c r="B1430" s="86"/>
      <c r="C1430" s="72" t="s">
        <v>48</v>
      </c>
      <c r="D1430" s="88" t="s">
        <v>49</v>
      </c>
      <c r="E1430" s="168" t="s">
        <v>50</v>
      </c>
    </row>
    <row r="1431" spans="1:5" ht="15" customHeight="1" x14ac:dyDescent="0.2">
      <c r="A1431" s="86"/>
      <c r="B1431" s="86"/>
      <c r="C1431" s="79">
        <v>6402</v>
      </c>
      <c r="D1431" s="65" t="s">
        <v>230</v>
      </c>
      <c r="E1431" s="123">
        <f>1573+427+251030.69+65366+12050+96963+31520+28800+9727.64+13068+92668.5</f>
        <v>603193.83000000007</v>
      </c>
    </row>
    <row r="1432" spans="1:5" ht="15" customHeight="1" x14ac:dyDescent="0.2">
      <c r="A1432" s="86"/>
      <c r="B1432" s="86"/>
      <c r="C1432" s="90" t="s">
        <v>52</v>
      </c>
      <c r="D1432" s="91"/>
      <c r="E1432" s="92">
        <f>SUM(E1431:E1431)</f>
        <v>603193.83000000007</v>
      </c>
    </row>
    <row r="1433" spans="1:5" ht="15" customHeight="1" x14ac:dyDescent="0.2">
      <c r="A1433" s="86"/>
      <c r="B1433" s="86"/>
      <c r="C1433" s="86"/>
      <c r="D1433" s="86"/>
      <c r="E1433" s="86"/>
    </row>
    <row r="1434" spans="1:5" ht="15" customHeight="1" x14ac:dyDescent="0.25">
      <c r="A1434" s="85" t="s">
        <v>1</v>
      </c>
      <c r="B1434" s="70"/>
      <c r="C1434" s="70"/>
      <c r="D1434" s="70"/>
      <c r="E1434" s="70"/>
    </row>
    <row r="1435" spans="1:5" ht="15" customHeight="1" x14ac:dyDescent="0.2">
      <c r="A1435" s="69" t="s">
        <v>86</v>
      </c>
      <c r="B1435" s="70"/>
      <c r="C1435" s="70"/>
      <c r="D1435" s="70"/>
      <c r="E1435" s="71" t="s">
        <v>87</v>
      </c>
    </row>
    <row r="1436" spans="1:5" ht="15" customHeight="1" x14ac:dyDescent="0.2">
      <c r="A1436" s="86"/>
      <c r="B1436" s="86"/>
      <c r="C1436" s="86"/>
      <c r="D1436" s="86"/>
      <c r="E1436" s="86"/>
    </row>
    <row r="1437" spans="1:5" ht="15" customHeight="1" x14ac:dyDescent="0.2">
      <c r="A1437" s="86"/>
      <c r="B1437" s="86"/>
      <c r="C1437" s="72" t="s">
        <v>48</v>
      </c>
      <c r="D1437" s="88" t="s">
        <v>49</v>
      </c>
      <c r="E1437" s="168" t="s">
        <v>50</v>
      </c>
    </row>
    <row r="1438" spans="1:5" ht="15" customHeight="1" x14ac:dyDescent="0.2">
      <c r="A1438" s="86"/>
      <c r="B1438" s="86"/>
      <c r="C1438" s="79">
        <v>6402</v>
      </c>
      <c r="D1438" s="65" t="s">
        <v>88</v>
      </c>
      <c r="E1438" s="123">
        <v>2111632.7200000002</v>
      </c>
    </row>
    <row r="1439" spans="1:5" ht="15" customHeight="1" x14ac:dyDescent="0.2">
      <c r="A1439" s="86"/>
      <c r="B1439" s="86"/>
      <c r="C1439" s="90" t="s">
        <v>52</v>
      </c>
      <c r="D1439" s="91"/>
      <c r="E1439" s="92">
        <f>SUM(E1438:E1438)</f>
        <v>2111632.7200000002</v>
      </c>
    </row>
    <row r="1440" spans="1:5" ht="15" customHeight="1" x14ac:dyDescent="0.2">
      <c r="A1440" s="86"/>
      <c r="B1440" s="86"/>
      <c r="C1440" s="86"/>
      <c r="D1440" s="86"/>
      <c r="E1440" s="86"/>
    </row>
    <row r="1441" spans="1:5" ht="15" customHeight="1" x14ac:dyDescent="0.25">
      <c r="A1441" s="85" t="s">
        <v>1</v>
      </c>
      <c r="B1441" s="70"/>
      <c r="C1441" s="70"/>
      <c r="D1441" s="70"/>
      <c r="E1441" s="70"/>
    </row>
    <row r="1442" spans="1:5" ht="15" customHeight="1" x14ac:dyDescent="0.2">
      <c r="A1442" s="69" t="s">
        <v>53</v>
      </c>
      <c r="B1442" s="86"/>
      <c r="C1442" s="86"/>
      <c r="D1442" s="86"/>
      <c r="E1442" s="86" t="s">
        <v>54</v>
      </c>
    </row>
    <row r="1443" spans="1:5" ht="15" customHeight="1" x14ac:dyDescent="0.2">
      <c r="A1443" s="86"/>
      <c r="B1443" s="86"/>
      <c r="C1443" s="86"/>
      <c r="D1443" s="86"/>
      <c r="E1443" s="86"/>
    </row>
    <row r="1444" spans="1:5" ht="15" customHeight="1" x14ac:dyDescent="0.2">
      <c r="A1444" s="86"/>
      <c r="B1444" s="86"/>
      <c r="C1444" s="72" t="s">
        <v>48</v>
      </c>
      <c r="D1444" s="88" t="s">
        <v>49</v>
      </c>
      <c r="E1444" s="168" t="s">
        <v>50</v>
      </c>
    </row>
    <row r="1445" spans="1:5" ht="15" customHeight="1" x14ac:dyDescent="0.2">
      <c r="A1445" s="86"/>
      <c r="B1445" s="86"/>
      <c r="C1445" s="79">
        <v>6402</v>
      </c>
      <c r="D1445" s="65" t="s">
        <v>230</v>
      </c>
      <c r="E1445" s="123">
        <v>658071.92000000004</v>
      </c>
    </row>
    <row r="1446" spans="1:5" ht="15" customHeight="1" x14ac:dyDescent="0.2">
      <c r="A1446" s="86"/>
      <c r="B1446" s="86"/>
      <c r="C1446" s="90" t="s">
        <v>52</v>
      </c>
      <c r="D1446" s="91"/>
      <c r="E1446" s="92">
        <f>SUM(E1445:E1445)</f>
        <v>658071.92000000004</v>
      </c>
    </row>
    <row r="1447" spans="1:5" ht="15" customHeight="1" x14ac:dyDescent="0.2">
      <c r="A1447" s="86"/>
      <c r="B1447" s="86"/>
      <c r="C1447" s="86"/>
      <c r="D1447" s="86"/>
      <c r="E1447" s="86"/>
    </row>
    <row r="1448" spans="1:5" ht="15" customHeight="1" x14ac:dyDescent="0.25">
      <c r="A1448" s="40" t="s">
        <v>1</v>
      </c>
      <c r="B1448" s="41"/>
      <c r="C1448" s="41"/>
      <c r="D1448" s="41"/>
      <c r="E1448" s="70"/>
    </row>
    <row r="1449" spans="1:5" ht="15" customHeight="1" x14ac:dyDescent="0.2">
      <c r="A1449" s="169" t="s">
        <v>66</v>
      </c>
      <c r="B1449" s="94"/>
      <c r="C1449" s="94"/>
      <c r="D1449" s="94"/>
      <c r="E1449" s="86" t="s">
        <v>67</v>
      </c>
    </row>
    <row r="1450" spans="1:5" ht="15" customHeight="1" x14ac:dyDescent="0.25">
      <c r="A1450" s="77"/>
      <c r="B1450" s="40"/>
      <c r="C1450" s="41"/>
      <c r="D1450" s="41"/>
      <c r="E1450" s="87"/>
    </row>
    <row r="1451" spans="1:5" ht="15" customHeight="1" x14ac:dyDescent="0.2">
      <c r="B1451" s="60"/>
      <c r="C1451" s="45" t="s">
        <v>48</v>
      </c>
      <c r="D1451" s="46" t="s">
        <v>49</v>
      </c>
      <c r="E1451" s="168" t="s">
        <v>50</v>
      </c>
    </row>
    <row r="1452" spans="1:5" ht="15" customHeight="1" x14ac:dyDescent="0.2">
      <c r="B1452" s="113"/>
      <c r="C1452" s="79">
        <v>6402</v>
      </c>
      <c r="D1452" s="65" t="s">
        <v>230</v>
      </c>
      <c r="E1452" s="139">
        <v>20306466.059999999</v>
      </c>
    </row>
    <row r="1453" spans="1:5" ht="15" customHeight="1" x14ac:dyDescent="0.2">
      <c r="B1453" s="113"/>
      <c r="C1453" s="53" t="s">
        <v>52</v>
      </c>
      <c r="D1453" s="54"/>
      <c r="E1453" s="92">
        <f>SUM(E1452:E1452)</f>
        <v>20306466.059999999</v>
      </c>
    </row>
    <row r="1454" spans="1:5" ht="15" customHeight="1" x14ac:dyDescent="0.2">
      <c r="A1454" s="86"/>
      <c r="B1454" s="86"/>
      <c r="C1454" s="86"/>
      <c r="D1454" s="86"/>
      <c r="E1454" s="86"/>
    </row>
    <row r="1455" spans="1:5" ht="15" customHeight="1" x14ac:dyDescent="0.2">
      <c r="A1455" s="86"/>
      <c r="B1455" s="86"/>
      <c r="C1455" s="86"/>
      <c r="D1455" s="86"/>
      <c r="E1455" s="86"/>
    </row>
    <row r="1456" spans="1:5" ht="15" customHeight="1" x14ac:dyDescent="0.2">
      <c r="A1456" s="86"/>
      <c r="B1456" s="86"/>
      <c r="C1456" s="86"/>
      <c r="D1456" s="86"/>
      <c r="E1456" s="86"/>
    </row>
    <row r="1457" spans="1:5" ht="15" customHeight="1" x14ac:dyDescent="0.25">
      <c r="A1457" s="40" t="s">
        <v>1</v>
      </c>
      <c r="B1457" s="41"/>
      <c r="C1457" s="41"/>
      <c r="D1457" s="41"/>
      <c r="E1457" s="70"/>
    </row>
    <row r="1458" spans="1:5" ht="15" customHeight="1" x14ac:dyDescent="0.2">
      <c r="A1458" s="42" t="s">
        <v>97</v>
      </c>
      <c r="B1458" s="41"/>
      <c r="C1458" s="41"/>
      <c r="D1458" s="41"/>
      <c r="E1458" s="71" t="s">
        <v>98</v>
      </c>
    </row>
    <row r="1459" spans="1:5" ht="15" customHeight="1" x14ac:dyDescent="0.25">
      <c r="A1459" s="40"/>
      <c r="B1459" s="57"/>
      <c r="C1459" s="77"/>
      <c r="D1459" s="77"/>
      <c r="E1459" s="87"/>
    </row>
    <row r="1460" spans="1:5" ht="15" customHeight="1" x14ac:dyDescent="0.2">
      <c r="A1460" s="119"/>
      <c r="B1460" s="59"/>
      <c r="C1460" s="45" t="s">
        <v>48</v>
      </c>
      <c r="D1460" s="46" t="s">
        <v>49</v>
      </c>
      <c r="E1460" s="72" t="s">
        <v>50</v>
      </c>
    </row>
    <row r="1461" spans="1:5" ht="15" customHeight="1" x14ac:dyDescent="0.2">
      <c r="A1461" s="113"/>
      <c r="B1461" s="114"/>
      <c r="C1461" s="79">
        <v>6402</v>
      </c>
      <c r="D1461" s="65" t="s">
        <v>88</v>
      </c>
      <c r="E1461" s="123">
        <v>414575.35999999999</v>
      </c>
    </row>
    <row r="1462" spans="1:5" ht="15" customHeight="1" x14ac:dyDescent="0.2">
      <c r="A1462" s="113"/>
      <c r="B1462" s="118"/>
      <c r="C1462" s="53" t="s">
        <v>52</v>
      </c>
      <c r="D1462" s="54"/>
      <c r="E1462" s="55">
        <f>SUM(E1461:E1461)</f>
        <v>414575.35999999999</v>
      </c>
    </row>
    <row r="1463" spans="1:5" ht="15" customHeight="1" x14ac:dyDescent="0.2">
      <c r="A1463" s="86"/>
      <c r="B1463" s="86"/>
      <c r="C1463" s="86"/>
      <c r="D1463" s="86"/>
      <c r="E1463" s="86"/>
    </row>
    <row r="1464" spans="1:5" ht="15" customHeight="1" x14ac:dyDescent="0.25">
      <c r="A1464" s="85" t="s">
        <v>17</v>
      </c>
      <c r="B1464" s="70"/>
      <c r="C1464" s="70"/>
      <c r="D1464" s="70"/>
      <c r="E1464" s="70"/>
    </row>
    <row r="1465" spans="1:5" ht="15" customHeight="1" x14ac:dyDescent="0.2">
      <c r="A1465" s="69" t="s">
        <v>97</v>
      </c>
      <c r="B1465" s="70"/>
      <c r="C1465" s="70"/>
      <c r="D1465" s="70"/>
      <c r="E1465" s="71" t="s">
        <v>98</v>
      </c>
    </row>
    <row r="1466" spans="1:5" ht="15" customHeight="1" x14ac:dyDescent="0.25">
      <c r="A1466" s="85"/>
      <c r="B1466" s="86"/>
      <c r="C1466" s="70"/>
      <c r="D1466" s="70"/>
      <c r="E1466" s="87"/>
    </row>
    <row r="1467" spans="1:5" ht="15" customHeight="1" x14ac:dyDescent="0.2">
      <c r="A1467" s="60"/>
      <c r="B1467" s="60"/>
      <c r="C1467" s="72" t="s">
        <v>48</v>
      </c>
      <c r="D1467" s="127" t="s">
        <v>55</v>
      </c>
      <c r="E1467" s="72" t="s">
        <v>50</v>
      </c>
    </row>
    <row r="1468" spans="1:5" ht="15" customHeight="1" x14ac:dyDescent="0.2">
      <c r="A1468" s="109"/>
      <c r="B1468" s="126"/>
      <c r="C1468" s="79">
        <v>2399</v>
      </c>
      <c r="D1468" s="65" t="s">
        <v>100</v>
      </c>
      <c r="E1468" s="123">
        <v>414575.35999999999</v>
      </c>
    </row>
    <row r="1469" spans="1:5" ht="15" customHeight="1" x14ac:dyDescent="0.2">
      <c r="A1469" s="70"/>
      <c r="B1469" s="126"/>
      <c r="C1469" s="90" t="s">
        <v>52</v>
      </c>
      <c r="D1469" s="91"/>
      <c r="E1469" s="92">
        <f>SUM(E1468:E1468)</f>
        <v>414575.35999999999</v>
      </c>
    </row>
    <row r="1470" spans="1:5" ht="15" customHeight="1" x14ac:dyDescent="0.2">
      <c r="A1470" s="86"/>
      <c r="B1470" s="86"/>
      <c r="C1470" s="86"/>
      <c r="D1470" s="86"/>
      <c r="E1470" s="86"/>
    </row>
    <row r="1471" spans="1:5" ht="15" customHeight="1" x14ac:dyDescent="0.25">
      <c r="A1471" s="85" t="s">
        <v>17</v>
      </c>
      <c r="B1471" s="70"/>
      <c r="C1471" s="70"/>
      <c r="D1471" s="86"/>
      <c r="E1471" s="86"/>
    </row>
    <row r="1472" spans="1:5" ht="15" customHeight="1" x14ac:dyDescent="0.2">
      <c r="A1472" s="69" t="s">
        <v>170</v>
      </c>
      <c r="B1472" s="70"/>
      <c r="C1472" s="70"/>
      <c r="D1472" s="70"/>
      <c r="E1472" s="71" t="s">
        <v>171</v>
      </c>
    </row>
    <row r="1473" spans="1:5" ht="15" customHeight="1" x14ac:dyDescent="0.2">
      <c r="A1473" s="86"/>
      <c r="B1473" s="86"/>
      <c r="C1473" s="86"/>
      <c r="D1473" s="86"/>
      <c r="E1473" s="86"/>
    </row>
    <row r="1474" spans="1:5" ht="15" customHeight="1" x14ac:dyDescent="0.2">
      <c r="A1474" s="86"/>
      <c r="B1474" s="72" t="s">
        <v>47</v>
      </c>
      <c r="C1474" s="72" t="s">
        <v>48</v>
      </c>
      <c r="D1474" s="112" t="s">
        <v>55</v>
      </c>
      <c r="E1474" s="72" t="s">
        <v>50</v>
      </c>
    </row>
    <row r="1475" spans="1:5" ht="15" customHeight="1" x14ac:dyDescent="0.2">
      <c r="A1475" s="86"/>
      <c r="B1475" s="73">
        <v>15</v>
      </c>
      <c r="C1475" s="79"/>
      <c r="D1475" s="162" t="s">
        <v>117</v>
      </c>
      <c r="E1475" s="81">
        <v>1700000</v>
      </c>
    </row>
    <row r="1476" spans="1:5" ht="15" customHeight="1" x14ac:dyDescent="0.2">
      <c r="A1476" s="86"/>
      <c r="B1476" s="73"/>
      <c r="C1476" s="90" t="s">
        <v>52</v>
      </c>
      <c r="D1476" s="143"/>
      <c r="E1476" s="144">
        <f>SUM(E1475:E1475)</f>
        <v>1700000</v>
      </c>
    </row>
    <row r="1477" spans="1:5" ht="15" customHeight="1" x14ac:dyDescent="0.2">
      <c r="A1477" s="86"/>
      <c r="B1477" s="86"/>
      <c r="C1477" s="86"/>
      <c r="D1477" s="86"/>
      <c r="E1477" s="86"/>
    </row>
    <row r="1478" spans="1:5" ht="15" customHeight="1" x14ac:dyDescent="0.25">
      <c r="A1478" s="85" t="s">
        <v>17</v>
      </c>
      <c r="B1478" s="70"/>
      <c r="C1478" s="70"/>
      <c r="D1478" s="86"/>
      <c r="E1478" s="86"/>
    </row>
    <row r="1479" spans="1:5" ht="15" customHeight="1" x14ac:dyDescent="0.2">
      <c r="A1479" s="69" t="s">
        <v>170</v>
      </c>
      <c r="B1479" s="70"/>
      <c r="C1479" s="70"/>
      <c r="D1479" s="70"/>
      <c r="E1479" s="71" t="s">
        <v>231</v>
      </c>
    </row>
    <row r="1480" spans="1:5" ht="15" customHeight="1" x14ac:dyDescent="0.2">
      <c r="A1480" s="86"/>
      <c r="B1480" s="86"/>
      <c r="C1480" s="86"/>
      <c r="D1480" s="86"/>
      <c r="E1480" s="86"/>
    </row>
    <row r="1481" spans="1:5" ht="15" customHeight="1" x14ac:dyDescent="0.2">
      <c r="A1481" s="86"/>
      <c r="B1481" s="72" t="s">
        <v>47</v>
      </c>
      <c r="C1481" s="72" t="s">
        <v>48</v>
      </c>
      <c r="D1481" s="112" t="s">
        <v>55</v>
      </c>
      <c r="E1481" s="72" t="s">
        <v>50</v>
      </c>
    </row>
    <row r="1482" spans="1:5" ht="15" customHeight="1" x14ac:dyDescent="0.2">
      <c r="A1482" s="86"/>
      <c r="B1482" s="73">
        <v>15</v>
      </c>
      <c r="C1482" s="79"/>
      <c r="D1482" s="162" t="s">
        <v>117</v>
      </c>
      <c r="E1482" s="81">
        <v>50000</v>
      </c>
    </row>
    <row r="1483" spans="1:5" ht="15" customHeight="1" x14ac:dyDescent="0.2">
      <c r="A1483" s="86"/>
      <c r="B1483" s="73"/>
      <c r="C1483" s="90" t="s">
        <v>52</v>
      </c>
      <c r="D1483" s="143"/>
      <c r="E1483" s="144">
        <f>SUM(E1482:E1482)</f>
        <v>50000</v>
      </c>
    </row>
    <row r="1484" spans="1:5" ht="15" customHeight="1" x14ac:dyDescent="0.2">
      <c r="A1484" s="86"/>
      <c r="B1484" s="86"/>
      <c r="C1484" s="86"/>
      <c r="D1484" s="86"/>
      <c r="E1484" s="86"/>
    </row>
    <row r="1485" spans="1:5" ht="15" customHeight="1" x14ac:dyDescent="0.25">
      <c r="A1485" s="85" t="s">
        <v>17</v>
      </c>
      <c r="B1485" s="70"/>
      <c r="C1485" s="70"/>
      <c r="D1485" s="86"/>
      <c r="E1485" s="86"/>
    </row>
    <row r="1486" spans="1:5" ht="15" customHeight="1" x14ac:dyDescent="0.2">
      <c r="A1486" s="69" t="s">
        <v>170</v>
      </c>
      <c r="B1486" s="70"/>
      <c r="C1486" s="70"/>
      <c r="D1486" s="70"/>
      <c r="E1486" s="71" t="s">
        <v>171</v>
      </c>
    </row>
    <row r="1487" spans="1:5" ht="15" customHeight="1" x14ac:dyDescent="0.2">
      <c r="A1487" s="86"/>
      <c r="B1487" s="86"/>
      <c r="C1487" s="86"/>
      <c r="D1487" s="86"/>
      <c r="E1487" s="86"/>
    </row>
    <row r="1488" spans="1:5" ht="15" customHeight="1" x14ac:dyDescent="0.2">
      <c r="A1488" s="86"/>
      <c r="B1488" s="86"/>
      <c r="C1488" s="72" t="s">
        <v>48</v>
      </c>
      <c r="D1488" s="131" t="s">
        <v>55</v>
      </c>
      <c r="E1488" s="47" t="s">
        <v>50</v>
      </c>
    </row>
    <row r="1489" spans="1:5" ht="15" customHeight="1" x14ac:dyDescent="0.2">
      <c r="A1489" s="86"/>
      <c r="B1489" s="86"/>
      <c r="C1489" s="79">
        <v>6172</v>
      </c>
      <c r="D1489" s="65" t="s">
        <v>56</v>
      </c>
      <c r="E1489" s="81">
        <v>115000</v>
      </c>
    </row>
    <row r="1490" spans="1:5" ht="15" customHeight="1" x14ac:dyDescent="0.2">
      <c r="A1490" s="86"/>
      <c r="B1490" s="86"/>
      <c r="C1490" s="90" t="s">
        <v>52</v>
      </c>
      <c r="D1490" s="143"/>
      <c r="E1490" s="144">
        <f>SUM(E1489:E1489)</f>
        <v>115000</v>
      </c>
    </row>
    <row r="1491" spans="1:5" ht="15" customHeight="1" x14ac:dyDescent="0.2">
      <c r="A1491" s="86"/>
      <c r="B1491" s="86"/>
      <c r="C1491" s="86"/>
      <c r="D1491" s="86"/>
      <c r="E1491" s="86"/>
    </row>
    <row r="1492" spans="1:5" ht="15" customHeight="1" x14ac:dyDescent="0.25">
      <c r="A1492" s="85" t="s">
        <v>17</v>
      </c>
      <c r="B1492" s="70"/>
      <c r="C1492" s="70"/>
      <c r="D1492" s="86"/>
      <c r="E1492" s="86"/>
    </row>
    <row r="1493" spans="1:5" ht="15" customHeight="1" x14ac:dyDescent="0.2">
      <c r="A1493" s="69" t="s">
        <v>170</v>
      </c>
      <c r="B1493" s="70"/>
      <c r="C1493" s="70"/>
      <c r="D1493" s="70"/>
      <c r="E1493" s="71" t="s">
        <v>171</v>
      </c>
    </row>
    <row r="1494" spans="1:5" ht="15" customHeight="1" x14ac:dyDescent="0.2">
      <c r="A1494" s="86"/>
      <c r="B1494" s="86"/>
      <c r="C1494" s="86"/>
      <c r="D1494" s="86"/>
      <c r="E1494" s="86"/>
    </row>
    <row r="1495" spans="1:5" ht="15" customHeight="1" x14ac:dyDescent="0.2">
      <c r="A1495" s="86"/>
      <c r="B1495" s="72" t="s">
        <v>47</v>
      </c>
      <c r="C1495" s="72" t="s">
        <v>48</v>
      </c>
      <c r="D1495" s="112" t="s">
        <v>55</v>
      </c>
      <c r="E1495" s="72" t="s">
        <v>50</v>
      </c>
    </row>
    <row r="1496" spans="1:5" ht="15" customHeight="1" x14ac:dyDescent="0.2">
      <c r="A1496" s="86"/>
      <c r="B1496" s="73">
        <v>10</v>
      </c>
      <c r="C1496" s="79"/>
      <c r="D1496" s="65" t="s">
        <v>56</v>
      </c>
      <c r="E1496" s="81">
        <f>8000000</f>
        <v>8000000</v>
      </c>
    </row>
    <row r="1497" spans="1:5" ht="15" customHeight="1" x14ac:dyDescent="0.2">
      <c r="A1497" s="86"/>
      <c r="B1497" s="73">
        <v>10</v>
      </c>
      <c r="C1497" s="79"/>
      <c r="D1497" s="162" t="s">
        <v>117</v>
      </c>
      <c r="E1497" s="81">
        <v>7643000</v>
      </c>
    </row>
    <row r="1498" spans="1:5" ht="15" customHeight="1" x14ac:dyDescent="0.2">
      <c r="A1498" s="86"/>
      <c r="B1498" s="73">
        <v>12</v>
      </c>
      <c r="C1498" s="79"/>
      <c r="D1498" s="162" t="s">
        <v>117</v>
      </c>
      <c r="E1498" s="81">
        <f>10000000+15000000+16000000+7148000</f>
        <v>48148000</v>
      </c>
    </row>
    <row r="1499" spans="1:5" ht="15" customHeight="1" x14ac:dyDescent="0.2">
      <c r="A1499" s="86"/>
      <c r="B1499" s="73">
        <v>14</v>
      </c>
      <c r="C1499" s="79"/>
      <c r="D1499" s="162" t="s">
        <v>117</v>
      </c>
      <c r="E1499" s="81">
        <f>7000000+10000000</f>
        <v>17000000</v>
      </c>
    </row>
    <row r="1500" spans="1:5" ht="15" customHeight="1" x14ac:dyDescent="0.2">
      <c r="A1500" s="86"/>
      <c r="B1500" s="73"/>
      <c r="C1500" s="90" t="s">
        <v>52</v>
      </c>
      <c r="D1500" s="143"/>
      <c r="E1500" s="144">
        <f>SUM(E1496:E1499)</f>
        <v>80791000</v>
      </c>
    </row>
    <row r="1501" spans="1:5" ht="15" customHeight="1" x14ac:dyDescent="0.2">
      <c r="A1501" s="86"/>
      <c r="B1501" s="86"/>
      <c r="C1501" s="86"/>
      <c r="D1501" s="86"/>
      <c r="E1501" s="86"/>
    </row>
    <row r="1502" spans="1:5" ht="15" customHeight="1" x14ac:dyDescent="0.25">
      <c r="A1502" s="85" t="s">
        <v>17</v>
      </c>
      <c r="B1502" s="70"/>
      <c r="C1502" s="70"/>
      <c r="D1502" s="70"/>
      <c r="E1502" s="70"/>
    </row>
    <row r="1503" spans="1:5" ht="15" customHeight="1" x14ac:dyDescent="0.2">
      <c r="A1503" s="69" t="s">
        <v>45</v>
      </c>
      <c r="B1503" s="70"/>
      <c r="C1503" s="70"/>
      <c r="D1503" s="70"/>
      <c r="E1503" s="71" t="s">
        <v>46</v>
      </c>
    </row>
    <row r="1504" spans="1:5" ht="15" customHeight="1" x14ac:dyDescent="0.2">
      <c r="A1504" s="86"/>
      <c r="B1504" s="86"/>
      <c r="C1504" s="86"/>
      <c r="D1504" s="86"/>
      <c r="E1504" s="86"/>
    </row>
    <row r="1505" spans="1:5" ht="15" customHeight="1" x14ac:dyDescent="0.2">
      <c r="A1505" s="86"/>
      <c r="B1505" s="86"/>
      <c r="C1505" s="72" t="s">
        <v>48</v>
      </c>
      <c r="D1505" s="88" t="s">
        <v>55</v>
      </c>
      <c r="E1505" s="168" t="s">
        <v>50</v>
      </c>
    </row>
    <row r="1506" spans="1:5" ht="15" customHeight="1" x14ac:dyDescent="0.2">
      <c r="A1506" s="86"/>
      <c r="B1506" s="86"/>
      <c r="C1506" s="129">
        <v>6409</v>
      </c>
      <c r="D1506" s="65" t="s">
        <v>99</v>
      </c>
      <c r="E1506" s="135">
        <f>78660279.51+50000000+51016000+50000000</f>
        <v>229676279.50999999</v>
      </c>
    </row>
    <row r="1507" spans="1:5" ht="15" customHeight="1" x14ac:dyDescent="0.2">
      <c r="A1507" s="86"/>
      <c r="B1507" s="86"/>
      <c r="C1507" s="129">
        <v>6172</v>
      </c>
      <c r="D1507" s="65" t="s">
        <v>56</v>
      </c>
      <c r="E1507" s="135">
        <v>1500000</v>
      </c>
    </row>
    <row r="1508" spans="1:5" ht="15" customHeight="1" x14ac:dyDescent="0.2">
      <c r="A1508" s="86"/>
      <c r="B1508" s="86"/>
      <c r="C1508" s="90" t="s">
        <v>52</v>
      </c>
      <c r="D1508" s="91"/>
      <c r="E1508" s="92">
        <f>SUM(E1506:E1507)</f>
        <v>231176279.50999999</v>
      </c>
    </row>
    <row r="1509" spans="1:5" ht="15" customHeight="1" x14ac:dyDescent="0.2"/>
    <row r="1510" spans="1:5" ht="15" customHeight="1" x14ac:dyDescent="0.25">
      <c r="A1510" s="40" t="s">
        <v>17</v>
      </c>
      <c r="B1510" s="41"/>
      <c r="C1510" s="41"/>
      <c r="D1510" s="41"/>
      <c r="E1510" s="77"/>
    </row>
    <row r="1511" spans="1:5" ht="15" customHeight="1" x14ac:dyDescent="0.2">
      <c r="A1511" s="69" t="s">
        <v>128</v>
      </c>
      <c r="B1511" s="41"/>
      <c r="C1511" s="41"/>
      <c r="D1511" s="41"/>
      <c r="E1511" s="43" t="s">
        <v>129</v>
      </c>
    </row>
    <row r="1512" spans="1:5" ht="15" customHeight="1" x14ac:dyDescent="0.2">
      <c r="B1512" s="147"/>
      <c r="C1512" s="41"/>
      <c r="D1512" s="41"/>
      <c r="E1512" s="44"/>
    </row>
    <row r="1513" spans="1:5" ht="15" customHeight="1" x14ac:dyDescent="0.2">
      <c r="B1513" s="59"/>
      <c r="C1513" s="45" t="s">
        <v>48</v>
      </c>
      <c r="D1513" s="46" t="s">
        <v>55</v>
      </c>
      <c r="E1513" s="47" t="s">
        <v>50</v>
      </c>
    </row>
    <row r="1514" spans="1:5" ht="15" customHeight="1" x14ac:dyDescent="0.2">
      <c r="B1514" s="148"/>
      <c r="C1514" s="120">
        <v>6172</v>
      </c>
      <c r="D1514" s="65" t="s">
        <v>56</v>
      </c>
      <c r="E1514" s="51">
        <f>96800+5385000+2360000+40000</f>
        <v>7881800</v>
      </c>
    </row>
    <row r="1515" spans="1:5" ht="15" customHeight="1" x14ac:dyDescent="0.2">
      <c r="B1515" s="148"/>
      <c r="C1515" s="120">
        <v>5273</v>
      </c>
      <c r="D1515" s="65" t="s">
        <v>99</v>
      </c>
      <c r="E1515" s="51">
        <v>1500000</v>
      </c>
    </row>
    <row r="1516" spans="1:5" ht="15" customHeight="1" x14ac:dyDescent="0.2">
      <c r="B1516" s="148"/>
      <c r="C1516" s="53" t="s">
        <v>52</v>
      </c>
      <c r="D1516" s="54"/>
      <c r="E1516" s="55">
        <f>SUM(E1514:E1515)</f>
        <v>9381800</v>
      </c>
    </row>
    <row r="1517" spans="1:5" ht="15" customHeight="1" x14ac:dyDescent="0.2"/>
    <row r="1518" spans="1:5" ht="15" customHeight="1" x14ac:dyDescent="0.2">
      <c r="B1518" s="72" t="s">
        <v>47</v>
      </c>
      <c r="C1518" s="72" t="s">
        <v>48</v>
      </c>
      <c r="D1518" s="112" t="s">
        <v>55</v>
      </c>
      <c r="E1518" s="72" t="s">
        <v>50</v>
      </c>
    </row>
    <row r="1519" spans="1:5" ht="15" customHeight="1" x14ac:dyDescent="0.2">
      <c r="B1519" s="73">
        <v>16</v>
      </c>
      <c r="C1519" s="79"/>
      <c r="D1519" s="162" t="s">
        <v>117</v>
      </c>
      <c r="E1519" s="81">
        <v>40000</v>
      </c>
    </row>
    <row r="1520" spans="1:5" ht="15" customHeight="1" x14ac:dyDescent="0.2">
      <c r="B1520" s="73"/>
      <c r="C1520" s="90" t="s">
        <v>52</v>
      </c>
      <c r="D1520" s="143"/>
      <c r="E1520" s="144">
        <f>SUM(E1519:E1519)</f>
        <v>40000</v>
      </c>
    </row>
    <row r="1521" spans="1:5" ht="15" customHeight="1" x14ac:dyDescent="0.2"/>
    <row r="1522" spans="1:5" ht="15" customHeight="1" x14ac:dyDescent="0.25">
      <c r="A1522" s="85" t="s">
        <v>17</v>
      </c>
      <c r="B1522" s="170"/>
      <c r="C1522" s="170"/>
      <c r="D1522" s="170"/>
      <c r="E1522" s="170"/>
    </row>
    <row r="1523" spans="1:5" ht="15" customHeight="1" x14ac:dyDescent="0.2">
      <c r="A1523" s="42" t="s">
        <v>232</v>
      </c>
      <c r="B1523" s="108"/>
      <c r="C1523" s="41"/>
      <c r="D1523" s="41"/>
      <c r="E1523" s="43" t="s">
        <v>233</v>
      </c>
    </row>
    <row r="1524" spans="1:5" ht="15" customHeight="1" x14ac:dyDescent="0.2">
      <c r="A1524" s="42"/>
      <c r="B1524" s="56"/>
      <c r="C1524" s="41"/>
      <c r="D1524" s="41"/>
      <c r="E1524" s="44"/>
    </row>
    <row r="1525" spans="1:5" ht="15" customHeight="1" x14ac:dyDescent="0.2">
      <c r="A1525" s="59"/>
      <c r="B1525" s="59"/>
      <c r="C1525" s="45" t="s">
        <v>48</v>
      </c>
      <c r="D1525" s="112" t="s">
        <v>55</v>
      </c>
      <c r="E1525" s="72" t="s">
        <v>50</v>
      </c>
    </row>
    <row r="1526" spans="1:5" ht="15" customHeight="1" x14ac:dyDescent="0.2">
      <c r="A1526" s="171"/>
      <c r="B1526" s="172"/>
      <c r="C1526" s="136">
        <v>6113</v>
      </c>
      <c r="D1526" s="65" t="s">
        <v>130</v>
      </c>
      <c r="E1526" s="130">
        <f>1100000+1660000+435000+150000+46000</f>
        <v>3391000</v>
      </c>
    </row>
    <row r="1527" spans="1:5" ht="15" customHeight="1" x14ac:dyDescent="0.2">
      <c r="A1527" s="138"/>
      <c r="B1527" s="138"/>
      <c r="C1527" s="53" t="s">
        <v>52</v>
      </c>
      <c r="D1527" s="152"/>
      <c r="E1527" s="55">
        <f>SUM(E1526:E1526)</f>
        <v>3391000</v>
      </c>
    </row>
    <row r="1528" spans="1:5" ht="15" customHeight="1" x14ac:dyDescent="0.2"/>
    <row r="1529" spans="1:5" ht="15" customHeight="1" x14ac:dyDescent="0.25">
      <c r="A1529" s="40" t="s">
        <v>17</v>
      </c>
      <c r="B1529" s="41"/>
      <c r="C1529" s="41"/>
      <c r="D1529" s="41"/>
      <c r="E1529" s="77"/>
    </row>
    <row r="1530" spans="1:5" ht="15" customHeight="1" x14ac:dyDescent="0.2">
      <c r="A1530" s="69" t="s">
        <v>123</v>
      </c>
      <c r="B1530" s="70"/>
      <c r="C1530" s="70"/>
      <c r="D1530" s="70"/>
      <c r="E1530" s="71" t="s">
        <v>124</v>
      </c>
    </row>
    <row r="1531" spans="1:5" ht="15" customHeight="1" x14ac:dyDescent="0.2">
      <c r="A1531" s="42"/>
      <c r="B1531" s="77"/>
      <c r="C1531" s="41"/>
      <c r="D1531" s="41"/>
      <c r="E1531" s="44"/>
    </row>
    <row r="1532" spans="1:5" ht="15" customHeight="1" x14ac:dyDescent="0.2">
      <c r="A1532" s="59"/>
      <c r="B1532" s="59"/>
      <c r="C1532" s="45" t="s">
        <v>48</v>
      </c>
      <c r="D1532" s="112" t="s">
        <v>55</v>
      </c>
      <c r="E1532" s="47" t="s">
        <v>50</v>
      </c>
    </row>
    <row r="1533" spans="1:5" ht="15" customHeight="1" x14ac:dyDescent="0.2">
      <c r="A1533" s="59"/>
      <c r="B1533" s="59"/>
      <c r="C1533" s="79">
        <v>6113</v>
      </c>
      <c r="D1533" s="65" t="s">
        <v>56</v>
      </c>
      <c r="E1533" s="145">
        <v>56500</v>
      </c>
    </row>
    <row r="1534" spans="1:5" ht="15" customHeight="1" x14ac:dyDescent="0.2">
      <c r="A1534" s="59"/>
      <c r="B1534" s="59"/>
      <c r="C1534" s="79">
        <v>2143</v>
      </c>
      <c r="D1534" s="65" t="s">
        <v>56</v>
      </c>
      <c r="E1534" s="145">
        <v>1000000</v>
      </c>
    </row>
    <row r="1535" spans="1:5" ht="15" customHeight="1" x14ac:dyDescent="0.2">
      <c r="A1535" s="146"/>
      <c r="B1535" s="146"/>
      <c r="C1535" s="53" t="s">
        <v>52</v>
      </c>
      <c r="D1535" s="54"/>
      <c r="E1535" s="55">
        <f>SUM(E1533:E1534)</f>
        <v>1056500</v>
      </c>
    </row>
    <row r="1536" spans="1:5" ht="15" customHeight="1" x14ac:dyDescent="0.2">
      <c r="A1536" s="146"/>
      <c r="B1536" s="146"/>
      <c r="C1536" s="150"/>
      <c r="D1536" s="41"/>
      <c r="E1536" s="173"/>
    </row>
    <row r="1537" spans="1:5" ht="15" customHeight="1" x14ac:dyDescent="0.25">
      <c r="A1537" s="40" t="s">
        <v>17</v>
      </c>
      <c r="B1537" s="41"/>
      <c r="C1537" s="41"/>
      <c r="D1537" s="41"/>
      <c r="E1537" s="41"/>
    </row>
    <row r="1538" spans="1:5" ht="15" customHeight="1" x14ac:dyDescent="0.2">
      <c r="A1538" s="42" t="s">
        <v>109</v>
      </c>
      <c r="B1538" s="77"/>
      <c r="C1538" s="77"/>
      <c r="D1538" s="77"/>
      <c r="E1538" s="77" t="s">
        <v>110</v>
      </c>
    </row>
    <row r="1539" spans="1:5" ht="15" customHeight="1" x14ac:dyDescent="0.2">
      <c r="A1539" s="77"/>
      <c r="B1539" s="57"/>
      <c r="C1539" s="41"/>
      <c r="D1539" s="77"/>
      <c r="E1539" s="58"/>
    </row>
    <row r="1540" spans="1:5" ht="15" customHeight="1" x14ac:dyDescent="0.2">
      <c r="A1540" s="77"/>
      <c r="B1540" s="156"/>
      <c r="C1540" s="45" t="s">
        <v>48</v>
      </c>
      <c r="D1540" s="78" t="s">
        <v>49</v>
      </c>
      <c r="E1540" s="47" t="s">
        <v>50</v>
      </c>
    </row>
    <row r="1541" spans="1:5" ht="15" customHeight="1" x14ac:dyDescent="0.2">
      <c r="A1541" s="77"/>
      <c r="B1541" s="157"/>
      <c r="C1541" s="120">
        <v>4339</v>
      </c>
      <c r="D1541" s="80" t="s">
        <v>56</v>
      </c>
      <c r="E1541" s="137">
        <v>106000</v>
      </c>
    </row>
    <row r="1542" spans="1:5" ht="15" customHeight="1" x14ac:dyDescent="0.2">
      <c r="A1542" s="77"/>
      <c r="B1542" s="157"/>
      <c r="C1542" s="120">
        <v>4399</v>
      </c>
      <c r="D1542" s="80" t="s">
        <v>56</v>
      </c>
      <c r="E1542" s="137">
        <v>50000</v>
      </c>
    </row>
    <row r="1543" spans="1:5" ht="15" customHeight="1" x14ac:dyDescent="0.2">
      <c r="A1543" s="77"/>
      <c r="B1543" s="158"/>
      <c r="C1543" s="53" t="s">
        <v>52</v>
      </c>
      <c r="D1543" s="67"/>
      <c r="E1543" s="68">
        <f>SUM(E1541:E1542)</f>
        <v>156000</v>
      </c>
    </row>
    <row r="1544" spans="1:5" ht="15" customHeight="1" x14ac:dyDescent="0.2">
      <c r="A1544" s="146"/>
      <c r="B1544" s="146"/>
      <c r="C1544" s="150"/>
      <c r="D1544" s="41"/>
      <c r="E1544" s="173"/>
    </row>
    <row r="1545" spans="1:5" ht="15" customHeight="1" x14ac:dyDescent="0.25">
      <c r="A1545" s="40" t="s">
        <v>17</v>
      </c>
      <c r="B1545" s="41"/>
      <c r="C1545" s="41"/>
      <c r="D1545" s="41"/>
      <c r="E1545" s="77"/>
    </row>
    <row r="1546" spans="1:5" ht="15" customHeight="1" x14ac:dyDescent="0.2">
      <c r="A1546" s="69" t="s">
        <v>60</v>
      </c>
      <c r="B1546" s="41"/>
      <c r="C1546" s="41"/>
      <c r="D1546" s="41"/>
      <c r="E1546" s="43" t="s">
        <v>61</v>
      </c>
    </row>
    <row r="1547" spans="1:5" ht="15" customHeight="1" x14ac:dyDescent="0.2">
      <c r="A1547" s="42"/>
      <c r="B1547" s="77"/>
      <c r="C1547" s="41"/>
      <c r="D1547" s="41"/>
      <c r="E1547" s="44"/>
    </row>
    <row r="1548" spans="1:5" ht="15" customHeight="1" x14ac:dyDescent="0.2">
      <c r="A1548" s="59"/>
      <c r="B1548" s="59"/>
      <c r="C1548" s="45" t="s">
        <v>48</v>
      </c>
      <c r="D1548" s="112" t="s">
        <v>55</v>
      </c>
      <c r="E1548" s="47" t="s">
        <v>50</v>
      </c>
    </row>
    <row r="1549" spans="1:5" ht="15" customHeight="1" x14ac:dyDescent="0.2">
      <c r="A1549" s="59"/>
      <c r="B1549" s="59"/>
      <c r="C1549" s="79">
        <v>3269</v>
      </c>
      <c r="D1549" s="80" t="s">
        <v>56</v>
      </c>
      <c r="E1549" s="145">
        <v>200000</v>
      </c>
    </row>
    <row r="1550" spans="1:5" ht="15" customHeight="1" x14ac:dyDescent="0.2">
      <c r="A1550" s="146"/>
      <c r="B1550" s="146"/>
      <c r="C1550" s="53" t="s">
        <v>52</v>
      </c>
      <c r="D1550" s="54"/>
      <c r="E1550" s="55">
        <f>SUM(E1549:E1549)</f>
        <v>200000</v>
      </c>
    </row>
    <row r="1551" spans="1:5" ht="15" customHeight="1" x14ac:dyDescent="0.2"/>
    <row r="1552" spans="1:5" ht="15" customHeight="1" x14ac:dyDescent="0.2">
      <c r="B1552" s="72" t="s">
        <v>47</v>
      </c>
      <c r="C1552" s="45" t="s">
        <v>48</v>
      </c>
      <c r="D1552" s="78" t="s">
        <v>49</v>
      </c>
      <c r="E1552" s="47" t="s">
        <v>50</v>
      </c>
    </row>
    <row r="1553" spans="1:5" ht="15" customHeight="1" x14ac:dyDescent="0.2">
      <c r="B1553" s="128">
        <v>112</v>
      </c>
      <c r="C1553" s="79"/>
      <c r="D1553" s="80" t="s">
        <v>68</v>
      </c>
      <c r="E1553" s="130">
        <v>200000</v>
      </c>
    </row>
    <row r="1554" spans="1:5" ht="15" customHeight="1" x14ac:dyDescent="0.2">
      <c r="B1554" s="82"/>
      <c r="C1554" s="53" t="s">
        <v>52</v>
      </c>
      <c r="D1554" s="67"/>
      <c r="E1554" s="68">
        <f>SUM(E1553:E1553)</f>
        <v>200000</v>
      </c>
    </row>
    <row r="1555" spans="1:5" ht="15" customHeight="1" x14ac:dyDescent="0.2">
      <c r="A1555" s="146"/>
      <c r="B1555" s="146"/>
      <c r="C1555" s="150"/>
      <c r="D1555" s="41"/>
      <c r="E1555" s="173"/>
    </row>
    <row r="1556" spans="1:5" ht="15" customHeight="1" x14ac:dyDescent="0.2">
      <c r="A1556" s="146"/>
      <c r="B1556" s="146"/>
      <c r="C1556" s="150"/>
      <c r="D1556" s="41"/>
      <c r="E1556" s="173"/>
    </row>
    <row r="1557" spans="1:5" ht="15" customHeight="1" x14ac:dyDescent="0.2">
      <c r="A1557" s="146"/>
      <c r="B1557" s="146"/>
      <c r="C1557" s="150"/>
      <c r="D1557" s="41"/>
      <c r="E1557" s="173"/>
    </row>
    <row r="1558" spans="1:5" ht="15" customHeight="1" x14ac:dyDescent="0.2">
      <c r="A1558" s="146"/>
      <c r="B1558" s="146"/>
      <c r="C1558" s="150"/>
      <c r="D1558" s="41"/>
      <c r="E1558" s="173"/>
    </row>
    <row r="1559" spans="1:5" ht="15" customHeight="1" x14ac:dyDescent="0.2">
      <c r="A1559" s="146"/>
      <c r="B1559" s="146"/>
      <c r="C1559" s="150"/>
      <c r="D1559" s="41"/>
      <c r="E1559" s="173"/>
    </row>
    <row r="1560" spans="1:5" ht="15" customHeight="1" x14ac:dyDescent="0.2">
      <c r="A1560" s="146"/>
      <c r="B1560" s="146"/>
      <c r="C1560" s="150"/>
      <c r="D1560" s="41"/>
      <c r="E1560" s="173"/>
    </row>
    <row r="1561" spans="1:5" ht="15" customHeight="1" x14ac:dyDescent="0.25">
      <c r="A1561" s="40" t="s">
        <v>17</v>
      </c>
      <c r="B1561" s="41"/>
      <c r="C1561" s="41"/>
      <c r="D1561" s="41"/>
      <c r="E1561" s="77"/>
    </row>
    <row r="1562" spans="1:5" ht="15" customHeight="1" x14ac:dyDescent="0.2">
      <c r="A1562" s="42" t="s">
        <v>53</v>
      </c>
      <c r="B1562" s="56"/>
      <c r="C1562" s="56"/>
      <c r="D1562" s="56"/>
      <c r="E1562" s="56" t="s">
        <v>54</v>
      </c>
    </row>
    <row r="1563" spans="1:5" ht="15" customHeight="1" x14ac:dyDescent="0.2">
      <c r="A1563" s="42"/>
      <c r="B1563" s="77"/>
      <c r="C1563" s="41"/>
      <c r="D1563" s="41"/>
      <c r="E1563" s="44"/>
    </row>
    <row r="1564" spans="1:5" ht="15" customHeight="1" x14ac:dyDescent="0.2">
      <c r="A1564" s="59"/>
      <c r="B1564" s="59"/>
      <c r="C1564" s="45" t="s">
        <v>48</v>
      </c>
      <c r="D1564" s="112" t="s">
        <v>55</v>
      </c>
      <c r="E1564" s="47" t="s">
        <v>50</v>
      </c>
    </row>
    <row r="1565" spans="1:5" ht="15" customHeight="1" x14ac:dyDescent="0.2">
      <c r="A1565" s="59"/>
      <c r="B1565" s="59"/>
      <c r="C1565" s="79">
        <v>3513</v>
      </c>
      <c r="D1565" s="80" t="s">
        <v>56</v>
      </c>
      <c r="E1565" s="145">
        <v>3311000</v>
      </c>
    </row>
    <row r="1566" spans="1:5" ht="15" customHeight="1" x14ac:dyDescent="0.2">
      <c r="A1566" s="146"/>
      <c r="B1566" s="146"/>
      <c r="C1566" s="53" t="s">
        <v>52</v>
      </c>
      <c r="D1566" s="54"/>
      <c r="E1566" s="55">
        <f>SUM(E1565:E1565)</f>
        <v>3311000</v>
      </c>
    </row>
    <row r="1567" spans="1:5" ht="15" customHeight="1" x14ac:dyDescent="0.2">
      <c r="A1567" s="146"/>
      <c r="B1567" s="146"/>
      <c r="C1567" s="150"/>
      <c r="D1567" s="41"/>
      <c r="E1567" s="173"/>
    </row>
    <row r="1568" spans="1:5" ht="15" customHeight="1" x14ac:dyDescent="0.25">
      <c r="A1568" s="40" t="s">
        <v>17</v>
      </c>
      <c r="B1568" s="108"/>
      <c r="C1568" s="41"/>
      <c r="D1568" s="41"/>
      <c r="E1568" s="41"/>
    </row>
    <row r="1569" spans="1:5" ht="15" customHeight="1" x14ac:dyDescent="0.2">
      <c r="A1569" s="69" t="s">
        <v>86</v>
      </c>
      <c r="B1569" s="70"/>
      <c r="C1569" s="70"/>
      <c r="D1569" s="70"/>
      <c r="E1569" s="71" t="s">
        <v>87</v>
      </c>
    </row>
    <row r="1570" spans="1:5" ht="15" customHeight="1" x14ac:dyDescent="0.2">
      <c r="A1570" s="77"/>
      <c r="B1570" s="165"/>
      <c r="C1570" s="41"/>
      <c r="D1570" s="77"/>
      <c r="E1570" s="58"/>
    </row>
    <row r="1571" spans="1:5" ht="15" customHeight="1" x14ac:dyDescent="0.2">
      <c r="B1571" s="60"/>
      <c r="C1571" s="45" t="s">
        <v>48</v>
      </c>
      <c r="D1571" s="131" t="s">
        <v>55</v>
      </c>
      <c r="E1571" s="45" t="s">
        <v>50</v>
      </c>
    </row>
    <row r="1572" spans="1:5" ht="15" customHeight="1" x14ac:dyDescent="0.2">
      <c r="B1572" s="146"/>
      <c r="C1572" s="120">
        <v>2299</v>
      </c>
      <c r="D1572" s="80" t="s">
        <v>56</v>
      </c>
      <c r="E1572" s="139">
        <v>280000</v>
      </c>
    </row>
    <row r="1573" spans="1:5" ht="15" customHeight="1" x14ac:dyDescent="0.2">
      <c r="B1573" s="142"/>
      <c r="C1573" s="53" t="s">
        <v>52</v>
      </c>
      <c r="D1573" s="67"/>
      <c r="E1573" s="68">
        <f>SUM(E1572:E1572)</f>
        <v>280000</v>
      </c>
    </row>
    <row r="1574" spans="1:5" ht="15" customHeight="1" x14ac:dyDescent="0.2">
      <c r="A1574" s="146"/>
      <c r="B1574" s="146"/>
      <c r="C1574" s="150"/>
      <c r="D1574" s="41"/>
      <c r="E1574" s="173"/>
    </row>
    <row r="1575" spans="1:5" ht="15" customHeight="1" x14ac:dyDescent="0.25">
      <c r="A1575" s="85" t="s">
        <v>17</v>
      </c>
      <c r="B1575" s="70"/>
      <c r="C1575" s="70"/>
    </row>
    <row r="1576" spans="1:5" ht="15" customHeight="1" x14ac:dyDescent="0.2">
      <c r="A1576" s="42" t="s">
        <v>142</v>
      </c>
      <c r="B1576" s="41"/>
      <c r="C1576" s="41"/>
      <c r="D1576" s="41"/>
      <c r="E1576" s="43" t="s">
        <v>143</v>
      </c>
    </row>
    <row r="1577" spans="1:5" ht="15" customHeight="1" x14ac:dyDescent="0.2">
      <c r="A1577" s="86"/>
      <c r="B1577" s="124"/>
      <c r="C1577" s="70"/>
      <c r="D1577" s="94"/>
      <c r="E1577" s="141"/>
    </row>
    <row r="1578" spans="1:5" ht="15" customHeight="1" x14ac:dyDescent="0.2">
      <c r="C1578" s="72" t="s">
        <v>48</v>
      </c>
      <c r="D1578" s="131" t="s">
        <v>55</v>
      </c>
      <c r="E1578" s="47" t="s">
        <v>50</v>
      </c>
    </row>
    <row r="1579" spans="1:5" ht="15" customHeight="1" x14ac:dyDescent="0.2">
      <c r="C1579" s="79">
        <v>2369</v>
      </c>
      <c r="D1579" s="65" t="s">
        <v>56</v>
      </c>
      <c r="E1579" s="81">
        <v>200000</v>
      </c>
    </row>
    <row r="1580" spans="1:5" ht="15" customHeight="1" x14ac:dyDescent="0.2">
      <c r="C1580" s="90" t="s">
        <v>52</v>
      </c>
      <c r="D1580" s="143"/>
      <c r="E1580" s="144">
        <f>SUM(E1579:E1579)</f>
        <v>200000</v>
      </c>
    </row>
    <row r="1581" spans="1:5" ht="15" customHeight="1" x14ac:dyDescent="0.2">
      <c r="A1581" s="146"/>
      <c r="B1581" s="146"/>
      <c r="C1581" s="150"/>
      <c r="D1581" s="41"/>
      <c r="E1581" s="173"/>
    </row>
    <row r="1582" spans="1:5" ht="15" customHeight="1" x14ac:dyDescent="0.25">
      <c r="A1582" s="40" t="s">
        <v>17</v>
      </c>
      <c r="B1582" s="41"/>
      <c r="C1582" s="41"/>
      <c r="D1582" s="41"/>
      <c r="E1582" s="77"/>
    </row>
    <row r="1583" spans="1:5" ht="15" customHeight="1" x14ac:dyDescent="0.2">
      <c r="A1583" s="42" t="s">
        <v>66</v>
      </c>
      <c r="B1583" s="56"/>
      <c r="C1583" s="56"/>
      <c r="D1583" s="56"/>
      <c r="E1583" s="77" t="s">
        <v>67</v>
      </c>
    </row>
    <row r="1584" spans="1:5" ht="15" customHeight="1" x14ac:dyDescent="0.2">
      <c r="A1584" s="146"/>
      <c r="B1584" s="146"/>
      <c r="C1584" s="150"/>
      <c r="D1584" s="41"/>
      <c r="E1584" s="173"/>
    </row>
    <row r="1585" spans="1:5" ht="15" customHeight="1" x14ac:dyDescent="0.2">
      <c r="A1585" s="146"/>
      <c r="B1585" s="146"/>
      <c r="C1585" s="72" t="s">
        <v>48</v>
      </c>
      <c r="D1585" s="131" t="s">
        <v>55</v>
      </c>
      <c r="E1585" s="47" t="s">
        <v>50</v>
      </c>
    </row>
    <row r="1586" spans="1:5" ht="15" customHeight="1" x14ac:dyDescent="0.2">
      <c r="A1586" s="146"/>
      <c r="B1586" s="146"/>
      <c r="C1586" s="79">
        <v>6172</v>
      </c>
      <c r="D1586" s="65" t="s">
        <v>56</v>
      </c>
      <c r="E1586" s="81">
        <v>300000</v>
      </c>
    </row>
    <row r="1587" spans="1:5" ht="15" customHeight="1" x14ac:dyDescent="0.2">
      <c r="A1587" s="146"/>
      <c r="B1587" s="146"/>
      <c r="C1587" s="90" t="s">
        <v>52</v>
      </c>
      <c r="D1587" s="143"/>
      <c r="E1587" s="144">
        <f>SUM(E1586:E1586)</f>
        <v>300000</v>
      </c>
    </row>
    <row r="1588" spans="1:5" ht="15" customHeight="1" x14ac:dyDescent="0.2">
      <c r="A1588" s="146"/>
      <c r="B1588" s="146"/>
      <c r="C1588" s="150"/>
      <c r="D1588" s="41"/>
      <c r="E1588" s="173"/>
    </row>
    <row r="1589" spans="1:5" ht="15" customHeight="1" x14ac:dyDescent="0.2">
      <c r="B1589" s="72" t="s">
        <v>47</v>
      </c>
      <c r="C1589" s="45" t="s">
        <v>48</v>
      </c>
      <c r="D1589" s="78" t="s">
        <v>49</v>
      </c>
      <c r="E1589" s="47" t="s">
        <v>50</v>
      </c>
    </row>
    <row r="1590" spans="1:5" ht="15" customHeight="1" x14ac:dyDescent="0.2">
      <c r="B1590" s="73">
        <v>10</v>
      </c>
      <c r="C1590" s="79"/>
      <c r="D1590" s="80" t="s">
        <v>68</v>
      </c>
      <c r="E1590" s="81">
        <f>120000+200000+350000+1800000+250000+788000</f>
        <v>3508000</v>
      </c>
    </row>
    <row r="1591" spans="1:5" ht="15" customHeight="1" x14ac:dyDescent="0.2">
      <c r="B1591" s="73">
        <v>10</v>
      </c>
      <c r="C1591" s="79"/>
      <c r="D1591" s="65" t="s">
        <v>190</v>
      </c>
      <c r="E1591" s="81">
        <f>955000+953000+956000+812000+950000</f>
        <v>4626000</v>
      </c>
    </row>
    <row r="1592" spans="1:5" ht="15" customHeight="1" x14ac:dyDescent="0.2">
      <c r="B1592" s="73">
        <v>130</v>
      </c>
      <c r="C1592" s="79"/>
      <c r="D1592" s="80" t="s">
        <v>68</v>
      </c>
      <c r="E1592" s="81">
        <v>28000000</v>
      </c>
    </row>
    <row r="1593" spans="1:5" ht="15" customHeight="1" x14ac:dyDescent="0.2">
      <c r="B1593" s="73">
        <v>132</v>
      </c>
      <c r="C1593" s="79"/>
      <c r="D1593" s="80" t="s">
        <v>68</v>
      </c>
      <c r="E1593" s="81">
        <v>9248000</v>
      </c>
    </row>
    <row r="1594" spans="1:5" ht="15" customHeight="1" x14ac:dyDescent="0.2">
      <c r="B1594" s="73">
        <v>300</v>
      </c>
      <c r="C1594" s="79"/>
      <c r="D1594" s="80" t="s">
        <v>68</v>
      </c>
      <c r="E1594" s="81">
        <f>75000+4682000</f>
        <v>4757000</v>
      </c>
    </row>
    <row r="1595" spans="1:5" ht="15" customHeight="1" x14ac:dyDescent="0.2">
      <c r="B1595" s="73">
        <v>301</v>
      </c>
      <c r="C1595" s="79"/>
      <c r="D1595" s="80" t="s">
        <v>68</v>
      </c>
      <c r="E1595" s="81">
        <v>210000</v>
      </c>
    </row>
    <row r="1596" spans="1:5" ht="15" customHeight="1" x14ac:dyDescent="0.2">
      <c r="B1596" s="73">
        <v>303</v>
      </c>
      <c r="C1596" s="79"/>
      <c r="D1596" s="80" t="s">
        <v>68</v>
      </c>
      <c r="E1596" s="81">
        <v>685000</v>
      </c>
    </row>
    <row r="1597" spans="1:5" ht="15" customHeight="1" x14ac:dyDescent="0.2">
      <c r="B1597" s="73">
        <v>307</v>
      </c>
      <c r="C1597" s="79"/>
      <c r="D1597" s="80" t="s">
        <v>68</v>
      </c>
      <c r="E1597" s="81">
        <v>69888000</v>
      </c>
    </row>
    <row r="1598" spans="1:5" ht="15" customHeight="1" x14ac:dyDescent="0.2">
      <c r="B1598" s="82"/>
      <c r="C1598" s="53" t="s">
        <v>52</v>
      </c>
      <c r="D1598" s="67"/>
      <c r="E1598" s="68">
        <f>SUM(E1590:E1597)</f>
        <v>120922000</v>
      </c>
    </row>
    <row r="1599" spans="1:5" ht="15" customHeight="1" x14ac:dyDescent="0.2"/>
    <row r="1600" spans="1:5" ht="15" customHeight="1" x14ac:dyDescent="0.2"/>
    <row r="1601" spans="1:5" ht="15" customHeight="1" x14ac:dyDescent="0.25">
      <c r="A1601" s="38" t="s">
        <v>234</v>
      </c>
    </row>
    <row r="1602" spans="1:5" ht="15" customHeight="1" x14ac:dyDescent="0.2">
      <c r="A1602" s="203" t="s">
        <v>178</v>
      </c>
      <c r="B1602" s="203"/>
      <c r="C1602" s="203"/>
      <c r="D1602" s="203"/>
      <c r="E1602" s="203"/>
    </row>
    <row r="1603" spans="1:5" ht="15" customHeight="1" x14ac:dyDescent="0.2">
      <c r="A1603" s="203"/>
      <c r="B1603" s="203"/>
      <c r="C1603" s="203"/>
      <c r="D1603" s="203"/>
      <c r="E1603" s="203"/>
    </row>
    <row r="1604" spans="1:5" ht="15" customHeight="1" x14ac:dyDescent="0.2">
      <c r="A1604" s="202" t="s">
        <v>235</v>
      </c>
      <c r="B1604" s="202"/>
      <c r="C1604" s="202"/>
      <c r="D1604" s="202"/>
      <c r="E1604" s="202"/>
    </row>
    <row r="1605" spans="1:5" ht="15" customHeight="1" x14ac:dyDescent="0.2">
      <c r="A1605" s="202"/>
      <c r="B1605" s="202"/>
      <c r="C1605" s="202"/>
      <c r="D1605" s="202"/>
      <c r="E1605" s="202"/>
    </row>
    <row r="1606" spans="1:5" ht="15" customHeight="1" x14ac:dyDescent="0.2">
      <c r="A1606" s="202"/>
      <c r="B1606" s="202"/>
      <c r="C1606" s="202"/>
      <c r="D1606" s="202"/>
      <c r="E1606" s="202"/>
    </row>
    <row r="1607" spans="1:5" ht="15" customHeight="1" x14ac:dyDescent="0.2">
      <c r="A1607" s="202"/>
      <c r="B1607" s="202"/>
      <c r="C1607" s="202"/>
      <c r="D1607" s="202"/>
      <c r="E1607" s="202"/>
    </row>
    <row r="1608" spans="1:5" ht="15" customHeight="1" x14ac:dyDescent="0.2">
      <c r="A1608" s="202"/>
      <c r="B1608" s="202"/>
      <c r="C1608" s="202"/>
      <c r="D1608" s="202"/>
      <c r="E1608" s="202"/>
    </row>
    <row r="1609" spans="1:5" ht="15" customHeight="1" x14ac:dyDescent="0.2">
      <c r="A1609" s="202"/>
      <c r="B1609" s="202"/>
      <c r="C1609" s="202"/>
      <c r="D1609" s="202"/>
      <c r="E1609" s="202"/>
    </row>
    <row r="1610" spans="1:5" ht="15" customHeight="1" x14ac:dyDescent="0.2">
      <c r="A1610" s="202"/>
      <c r="B1610" s="202"/>
      <c r="C1610" s="202"/>
      <c r="D1610" s="202"/>
      <c r="E1610" s="202"/>
    </row>
    <row r="1611" spans="1:5" ht="15" customHeight="1" x14ac:dyDescent="0.2">
      <c r="A1611" s="202"/>
      <c r="B1611" s="202"/>
      <c r="C1611" s="202"/>
      <c r="D1611" s="202"/>
      <c r="E1611" s="202"/>
    </row>
    <row r="1612" spans="1:5" ht="15" customHeight="1" x14ac:dyDescent="0.2">
      <c r="A1612" s="202"/>
      <c r="B1612" s="202"/>
      <c r="C1612" s="202"/>
      <c r="D1612" s="202"/>
      <c r="E1612" s="202"/>
    </row>
    <row r="1613" spans="1:5" ht="15" customHeight="1" x14ac:dyDescent="0.25">
      <c r="A1613" s="85" t="s">
        <v>17</v>
      </c>
      <c r="B1613" s="70"/>
      <c r="C1613" s="70"/>
      <c r="D1613" s="77"/>
      <c r="E1613" s="77"/>
    </row>
    <row r="1614" spans="1:5" ht="15" customHeight="1" x14ac:dyDescent="0.2">
      <c r="A1614" s="69" t="s">
        <v>170</v>
      </c>
      <c r="B1614" s="70"/>
      <c r="C1614" s="70"/>
      <c r="D1614" s="70"/>
      <c r="E1614" s="71" t="s">
        <v>231</v>
      </c>
    </row>
    <row r="1615" spans="1:5" ht="15" customHeight="1" x14ac:dyDescent="0.2">
      <c r="A1615" s="86"/>
      <c r="B1615" s="124"/>
      <c r="C1615" s="70"/>
      <c r="D1615" s="86"/>
      <c r="E1615" s="141"/>
    </row>
    <row r="1616" spans="1:5" ht="15" customHeight="1" x14ac:dyDescent="0.2">
      <c r="A1616" s="60"/>
      <c r="B1616" s="59"/>
      <c r="C1616" s="72" t="s">
        <v>48</v>
      </c>
      <c r="D1616" s="112" t="s">
        <v>55</v>
      </c>
      <c r="E1616" s="72" t="s">
        <v>50</v>
      </c>
    </row>
    <row r="1617" spans="1:5" ht="15" customHeight="1" x14ac:dyDescent="0.2">
      <c r="A1617" s="161"/>
      <c r="B1617" s="109"/>
      <c r="C1617" s="79">
        <v>4357</v>
      </c>
      <c r="D1617" s="162" t="s">
        <v>117</v>
      </c>
      <c r="E1617" s="81">
        <f>-59000-1011000-119000</f>
        <v>-1189000</v>
      </c>
    </row>
    <row r="1618" spans="1:5" ht="15" customHeight="1" x14ac:dyDescent="0.2">
      <c r="A1618" s="161"/>
      <c r="B1618" s="109"/>
      <c r="C1618" s="79">
        <v>4357</v>
      </c>
      <c r="D1618" s="80" t="s">
        <v>56</v>
      </c>
      <c r="E1618" s="81">
        <f>60000+1010000+119000</f>
        <v>1189000</v>
      </c>
    </row>
    <row r="1619" spans="1:5" ht="15" customHeight="1" x14ac:dyDescent="0.2">
      <c r="A1619" s="102"/>
      <c r="B1619" s="142"/>
      <c r="C1619" s="90" t="s">
        <v>52</v>
      </c>
      <c r="D1619" s="143"/>
      <c r="E1619" s="144">
        <f>SUM(E1617:E1618)</f>
        <v>0</v>
      </c>
    </row>
    <row r="1620" spans="1:5" ht="15" customHeight="1" x14ac:dyDescent="0.2"/>
    <row r="1621" spans="1:5" ht="15" customHeight="1" x14ac:dyDescent="0.25">
      <c r="A1621" s="85" t="s">
        <v>17</v>
      </c>
      <c r="B1621" s="70"/>
      <c r="C1621" s="70"/>
      <c r="D1621" s="70"/>
      <c r="E1621" s="70"/>
    </row>
    <row r="1622" spans="1:5" ht="15" customHeight="1" x14ac:dyDescent="0.2">
      <c r="A1622" s="69" t="s">
        <v>45</v>
      </c>
      <c r="B1622" s="70"/>
      <c r="C1622" s="70"/>
      <c r="D1622" s="70"/>
      <c r="E1622" s="71" t="s">
        <v>46</v>
      </c>
    </row>
    <row r="1623" spans="1:5" ht="15" customHeight="1" x14ac:dyDescent="0.25">
      <c r="A1623" s="86"/>
      <c r="B1623" s="85"/>
      <c r="C1623" s="70"/>
      <c r="D1623" s="70"/>
      <c r="E1623" s="87"/>
    </row>
    <row r="1624" spans="1:5" ht="15" customHeight="1" x14ac:dyDescent="0.2">
      <c r="A1624" s="60"/>
      <c r="B1624" s="59"/>
      <c r="C1624" s="72" t="s">
        <v>48</v>
      </c>
      <c r="D1624" s="112" t="s">
        <v>55</v>
      </c>
      <c r="E1624" s="72" t="s">
        <v>50</v>
      </c>
    </row>
    <row r="1625" spans="1:5" ht="15" customHeight="1" x14ac:dyDescent="0.2">
      <c r="A1625" s="109"/>
      <c r="B1625" s="110"/>
      <c r="C1625" s="79">
        <v>6409</v>
      </c>
      <c r="D1625" s="65" t="s">
        <v>99</v>
      </c>
      <c r="E1625" s="81">
        <f>-59000-1011000</f>
        <v>-1070000</v>
      </c>
    </row>
    <row r="1626" spans="1:5" ht="15" customHeight="1" x14ac:dyDescent="0.2">
      <c r="A1626" s="109"/>
      <c r="B1626" s="110"/>
      <c r="C1626" s="79">
        <v>6409</v>
      </c>
      <c r="D1626" s="65" t="s">
        <v>99</v>
      </c>
      <c r="E1626" s="81">
        <f>60000+1010000</f>
        <v>1070000</v>
      </c>
    </row>
    <row r="1627" spans="1:5" ht="15" customHeight="1" x14ac:dyDescent="0.2">
      <c r="A1627" s="102"/>
      <c r="B1627" s="142"/>
      <c r="C1627" s="90" t="s">
        <v>52</v>
      </c>
      <c r="D1627" s="143"/>
      <c r="E1627" s="144">
        <f>SUM(E1625:E1626)</f>
        <v>0</v>
      </c>
    </row>
    <row r="1628" spans="1:5" ht="15" customHeight="1" x14ac:dyDescent="0.2"/>
    <row r="1629" spans="1:5" ht="15" customHeight="1" x14ac:dyDescent="0.2"/>
    <row r="1630" spans="1:5" ht="15" customHeight="1" x14ac:dyDescent="0.25">
      <c r="A1630" s="38" t="s">
        <v>236</v>
      </c>
    </row>
    <row r="1631" spans="1:5" ht="15" customHeight="1" x14ac:dyDescent="0.2">
      <c r="A1631" s="201" t="s">
        <v>162</v>
      </c>
      <c r="B1631" s="201"/>
      <c r="C1631" s="201"/>
      <c r="D1631" s="201"/>
      <c r="E1631" s="201"/>
    </row>
    <row r="1632" spans="1:5" ht="15" customHeight="1" x14ac:dyDescent="0.2">
      <c r="A1632" s="201"/>
      <c r="B1632" s="201"/>
      <c r="C1632" s="201"/>
      <c r="D1632" s="201"/>
      <c r="E1632" s="201"/>
    </row>
    <row r="1633" spans="1:5" ht="15" customHeight="1" x14ac:dyDescent="0.2">
      <c r="A1633" s="202" t="s">
        <v>247</v>
      </c>
      <c r="B1633" s="202"/>
      <c r="C1633" s="202"/>
      <c r="D1633" s="202"/>
      <c r="E1633" s="202"/>
    </row>
    <row r="1634" spans="1:5" ht="15" customHeight="1" x14ac:dyDescent="0.2">
      <c r="A1634" s="202"/>
      <c r="B1634" s="202"/>
      <c r="C1634" s="202"/>
      <c r="D1634" s="202"/>
      <c r="E1634" s="202"/>
    </row>
    <row r="1635" spans="1:5" ht="15" customHeight="1" x14ac:dyDescent="0.2">
      <c r="A1635" s="202"/>
      <c r="B1635" s="202"/>
      <c r="C1635" s="202"/>
      <c r="D1635" s="202"/>
      <c r="E1635" s="202"/>
    </row>
    <row r="1636" spans="1:5" ht="15" customHeight="1" x14ac:dyDescent="0.2">
      <c r="A1636" s="202"/>
      <c r="B1636" s="202"/>
      <c r="C1636" s="202"/>
      <c r="D1636" s="202"/>
      <c r="E1636" s="202"/>
    </row>
    <row r="1637" spans="1:5" ht="15" customHeight="1" x14ac:dyDescent="0.2">
      <c r="A1637" s="202"/>
      <c r="B1637" s="202"/>
      <c r="C1637" s="202"/>
      <c r="D1637" s="202"/>
      <c r="E1637" s="202"/>
    </row>
    <row r="1638" spans="1:5" ht="15" customHeight="1" x14ac:dyDescent="0.2">
      <c r="A1638" s="202"/>
      <c r="B1638" s="202"/>
      <c r="C1638" s="202"/>
      <c r="D1638" s="202"/>
      <c r="E1638" s="202"/>
    </row>
    <row r="1639" spans="1:5" ht="15" customHeight="1" x14ac:dyDescent="0.2">
      <c r="A1639" s="202"/>
      <c r="B1639" s="202"/>
      <c r="C1639" s="202"/>
      <c r="D1639" s="202"/>
      <c r="E1639" s="202"/>
    </row>
    <row r="1640" spans="1:5" ht="15" customHeight="1" x14ac:dyDescent="0.2">
      <c r="A1640" s="155"/>
      <c r="B1640" s="155"/>
      <c r="C1640" s="155"/>
      <c r="D1640" s="155"/>
      <c r="E1640" s="155"/>
    </row>
    <row r="1641" spans="1:5" ht="15" customHeight="1" x14ac:dyDescent="0.25">
      <c r="A1641" s="40" t="s">
        <v>17</v>
      </c>
      <c r="B1641" s="41"/>
      <c r="C1641" s="41"/>
      <c r="D1641" s="41"/>
      <c r="E1641" s="41"/>
    </row>
    <row r="1642" spans="1:5" ht="15" customHeight="1" x14ac:dyDescent="0.2">
      <c r="A1642" s="42" t="s">
        <v>45</v>
      </c>
      <c r="B1642" s="41"/>
      <c r="C1642" s="41"/>
      <c r="D1642" s="41"/>
      <c r="E1642" s="43" t="s">
        <v>46</v>
      </c>
    </row>
    <row r="1643" spans="1:5" ht="15" customHeight="1" x14ac:dyDescent="0.25">
      <c r="A1643" s="40"/>
      <c r="B1643" s="77"/>
      <c r="C1643" s="41"/>
      <c r="D1643" s="41"/>
      <c r="E1643" s="44"/>
    </row>
    <row r="1644" spans="1:5" ht="15" customHeight="1" x14ac:dyDescent="0.2">
      <c r="A1644" s="59"/>
      <c r="B1644" s="59"/>
      <c r="C1644" s="45" t="s">
        <v>48</v>
      </c>
      <c r="D1644" s="112" t="s">
        <v>55</v>
      </c>
      <c r="E1644" s="47" t="s">
        <v>50</v>
      </c>
    </row>
    <row r="1645" spans="1:5" ht="15" customHeight="1" x14ac:dyDescent="0.2">
      <c r="A1645" s="113"/>
      <c r="B1645" s="114"/>
      <c r="C1645" s="115">
        <v>6409</v>
      </c>
      <c r="D1645" s="65" t="s">
        <v>89</v>
      </c>
      <c r="E1645" s="116">
        <v>-92000</v>
      </c>
    </row>
    <row r="1646" spans="1:5" ht="15" customHeight="1" x14ac:dyDescent="0.2">
      <c r="A1646" s="117"/>
      <c r="B1646" s="118"/>
      <c r="C1646" s="53" t="s">
        <v>52</v>
      </c>
      <c r="D1646" s="54"/>
      <c r="E1646" s="55">
        <f>E1645</f>
        <v>-92000</v>
      </c>
    </row>
    <row r="1647" spans="1:5" ht="15" customHeight="1" x14ac:dyDescent="0.2"/>
    <row r="1648" spans="1:5" ht="15" customHeight="1" x14ac:dyDescent="0.25">
      <c r="A1648" s="40" t="s">
        <v>17</v>
      </c>
      <c r="B1648" s="41"/>
      <c r="C1648" s="41"/>
      <c r="D1648" s="41"/>
      <c r="E1648" s="77"/>
    </row>
    <row r="1649" spans="1:5" ht="15" customHeight="1" x14ac:dyDescent="0.2">
      <c r="A1649" s="42" t="s">
        <v>109</v>
      </c>
      <c r="B1649" s="164"/>
      <c r="C1649" s="77"/>
      <c r="D1649" s="77"/>
      <c r="E1649" s="77" t="s">
        <v>110</v>
      </c>
    </row>
    <row r="1650" spans="1:5" ht="15" customHeight="1" x14ac:dyDescent="0.2">
      <c r="A1650" s="42"/>
      <c r="B1650" s="77"/>
      <c r="C1650" s="41"/>
      <c r="D1650" s="41"/>
      <c r="E1650" s="44"/>
    </row>
    <row r="1651" spans="1:5" ht="15" customHeight="1" x14ac:dyDescent="0.2">
      <c r="A1651" s="59"/>
      <c r="B1651" s="59"/>
      <c r="C1651" s="45" t="s">
        <v>48</v>
      </c>
      <c r="D1651" s="112" t="s">
        <v>55</v>
      </c>
      <c r="E1651" s="47" t="s">
        <v>50</v>
      </c>
    </row>
    <row r="1652" spans="1:5" ht="15" customHeight="1" x14ac:dyDescent="0.2">
      <c r="A1652" s="59"/>
      <c r="B1652" s="59"/>
      <c r="C1652" s="79">
        <v>4399</v>
      </c>
      <c r="D1652" s="65" t="s">
        <v>89</v>
      </c>
      <c r="E1652" s="145">
        <v>92000</v>
      </c>
    </row>
    <row r="1653" spans="1:5" ht="15" customHeight="1" x14ac:dyDescent="0.2">
      <c r="A1653" s="146"/>
      <c r="B1653" s="146"/>
      <c r="C1653" s="53" t="s">
        <v>52</v>
      </c>
      <c r="D1653" s="54"/>
      <c r="E1653" s="55">
        <f>SUM(E1652:E1652)</f>
        <v>92000</v>
      </c>
    </row>
    <row r="1654" spans="1:5" ht="15" customHeight="1" x14ac:dyDescent="0.2"/>
    <row r="1655" spans="1:5" ht="15" customHeight="1" x14ac:dyDescent="0.2"/>
    <row r="1656" spans="1:5" ht="15" customHeight="1" x14ac:dyDescent="0.25">
      <c r="A1656" s="38" t="s">
        <v>237</v>
      </c>
    </row>
    <row r="1657" spans="1:5" ht="15" customHeight="1" x14ac:dyDescent="0.2">
      <c r="A1657" s="205" t="s">
        <v>42</v>
      </c>
      <c r="B1657" s="205"/>
      <c r="C1657" s="205"/>
      <c r="D1657" s="205"/>
      <c r="E1657" s="205"/>
    </row>
    <row r="1658" spans="1:5" ht="15" customHeight="1" x14ac:dyDescent="0.2">
      <c r="A1658" s="203" t="s">
        <v>238</v>
      </c>
      <c r="B1658" s="203"/>
      <c r="C1658" s="203"/>
      <c r="D1658" s="203"/>
      <c r="E1658" s="203"/>
    </row>
    <row r="1659" spans="1:5" ht="15" customHeight="1" x14ac:dyDescent="0.2">
      <c r="A1659" s="202" t="s">
        <v>239</v>
      </c>
      <c r="B1659" s="202"/>
      <c r="C1659" s="202"/>
      <c r="D1659" s="202"/>
      <c r="E1659" s="202"/>
    </row>
    <row r="1660" spans="1:5" ht="15" customHeight="1" x14ac:dyDescent="0.2">
      <c r="A1660" s="202"/>
      <c r="B1660" s="202"/>
      <c r="C1660" s="202"/>
      <c r="D1660" s="202"/>
      <c r="E1660" s="202"/>
    </row>
    <row r="1661" spans="1:5" ht="15" customHeight="1" x14ac:dyDescent="0.2">
      <c r="A1661" s="202"/>
      <c r="B1661" s="202"/>
      <c r="C1661" s="202"/>
      <c r="D1661" s="202"/>
      <c r="E1661" s="202"/>
    </row>
    <row r="1662" spans="1:5" ht="15" customHeight="1" x14ac:dyDescent="0.2">
      <c r="A1662" s="202"/>
      <c r="B1662" s="202"/>
      <c r="C1662" s="202"/>
      <c r="D1662" s="202"/>
      <c r="E1662" s="202"/>
    </row>
    <row r="1663" spans="1:5" ht="15" customHeight="1" x14ac:dyDescent="0.2">
      <c r="A1663" s="202"/>
      <c r="B1663" s="202"/>
      <c r="C1663" s="202"/>
      <c r="D1663" s="202"/>
      <c r="E1663" s="202"/>
    </row>
    <row r="1664" spans="1:5" ht="15" customHeight="1" x14ac:dyDescent="0.2">
      <c r="A1664" s="202"/>
      <c r="B1664" s="202"/>
      <c r="C1664" s="202"/>
      <c r="D1664" s="202"/>
      <c r="E1664" s="202"/>
    </row>
    <row r="1665" spans="1:5" ht="15" customHeight="1" x14ac:dyDescent="0.2">
      <c r="A1665" s="155"/>
      <c r="B1665" s="155"/>
      <c r="C1665" s="155"/>
      <c r="D1665" s="155"/>
      <c r="E1665" s="155"/>
    </row>
    <row r="1666" spans="1:5" ht="15" customHeight="1" x14ac:dyDescent="0.25">
      <c r="A1666" s="85" t="s">
        <v>1</v>
      </c>
      <c r="B1666" s="70"/>
      <c r="C1666" s="70"/>
      <c r="D1666" s="70"/>
      <c r="E1666" s="70"/>
    </row>
    <row r="1667" spans="1:5" ht="15" customHeight="1" x14ac:dyDescent="0.2">
      <c r="A1667" s="69" t="s">
        <v>45</v>
      </c>
      <c r="B1667" s="77"/>
      <c r="C1667" s="77"/>
      <c r="D1667" s="77"/>
      <c r="E1667" s="77" t="s">
        <v>46</v>
      </c>
    </row>
    <row r="1668" spans="1:5" ht="15" customHeight="1" x14ac:dyDescent="0.25">
      <c r="A1668" s="86"/>
      <c r="B1668" s="85"/>
      <c r="C1668" s="70"/>
      <c r="D1668" s="70"/>
      <c r="E1668" s="87"/>
    </row>
    <row r="1669" spans="1:5" ht="15" customHeight="1" x14ac:dyDescent="0.2">
      <c r="B1669" s="72" t="s">
        <v>47</v>
      </c>
      <c r="C1669" s="72" t="s">
        <v>48</v>
      </c>
      <c r="D1669" s="88" t="s">
        <v>49</v>
      </c>
      <c r="E1669" s="72" t="s">
        <v>50</v>
      </c>
    </row>
    <row r="1670" spans="1:5" ht="15" customHeight="1" x14ac:dyDescent="0.2">
      <c r="B1670" s="73">
        <v>13305</v>
      </c>
      <c r="C1670" s="89"/>
      <c r="D1670" s="75" t="s">
        <v>62</v>
      </c>
      <c r="E1670" s="81">
        <v>89815000</v>
      </c>
    </row>
    <row r="1671" spans="1:5" ht="15" customHeight="1" x14ac:dyDescent="0.2">
      <c r="B1671" s="76"/>
      <c r="C1671" s="90" t="s">
        <v>52</v>
      </c>
      <c r="D1671" s="91"/>
      <c r="E1671" s="92">
        <f>SUM(E1670:E1670)</f>
        <v>89815000</v>
      </c>
    </row>
    <row r="1672" spans="1:5" ht="15" customHeight="1" x14ac:dyDescent="0.2"/>
    <row r="1673" spans="1:5" ht="15" customHeight="1" x14ac:dyDescent="0.25">
      <c r="A1673" s="85" t="s">
        <v>17</v>
      </c>
      <c r="B1673" s="70"/>
      <c r="C1673" s="70"/>
      <c r="D1673" s="70"/>
      <c r="E1673" s="86"/>
    </row>
    <row r="1674" spans="1:5" ht="15" customHeight="1" x14ac:dyDescent="0.2">
      <c r="A1674" s="42" t="s">
        <v>109</v>
      </c>
      <c r="B1674" s="77"/>
      <c r="C1674" s="77"/>
      <c r="D1674" s="77"/>
      <c r="E1674" s="77" t="s">
        <v>110</v>
      </c>
    </row>
    <row r="1675" spans="1:5" ht="15" customHeight="1" x14ac:dyDescent="0.25">
      <c r="A1675" s="86"/>
      <c r="B1675" s="85"/>
      <c r="C1675" s="70"/>
      <c r="D1675" s="70"/>
      <c r="E1675" s="87"/>
    </row>
    <row r="1676" spans="1:5" ht="15" customHeight="1" x14ac:dyDescent="0.25">
      <c r="A1676" s="97"/>
      <c r="B1676" s="85"/>
      <c r="C1676" s="45" t="s">
        <v>48</v>
      </c>
      <c r="D1676" s="112" t="s">
        <v>55</v>
      </c>
      <c r="E1676" s="72" t="s">
        <v>50</v>
      </c>
    </row>
    <row r="1677" spans="1:5" ht="15" customHeight="1" x14ac:dyDescent="0.25">
      <c r="A1677" s="97"/>
      <c r="B1677" s="85"/>
      <c r="C1677" s="120">
        <v>4399</v>
      </c>
      <c r="D1677" s="65" t="s">
        <v>89</v>
      </c>
      <c r="E1677" s="81">
        <v>89815000</v>
      </c>
    </row>
    <row r="1678" spans="1:5" ht="15" customHeight="1" x14ac:dyDescent="0.25">
      <c r="A1678" s="97"/>
      <c r="B1678" s="85"/>
      <c r="C1678" s="53" t="s">
        <v>52</v>
      </c>
      <c r="D1678" s="152"/>
      <c r="E1678" s="55">
        <f>SUM(E1677:E1677)</f>
        <v>89815000</v>
      </c>
    </row>
    <row r="1679" spans="1:5" ht="15" customHeight="1" x14ac:dyDescent="0.25">
      <c r="A1679" s="97"/>
      <c r="B1679" s="85"/>
      <c r="C1679" s="70"/>
      <c r="D1679" s="70"/>
      <c r="E1679" s="87"/>
    </row>
    <row r="1680" spans="1:5" ht="15" customHeight="1" x14ac:dyDescent="0.2"/>
    <row r="1681" spans="1:5" ht="15" customHeight="1" x14ac:dyDescent="0.25">
      <c r="A1681" s="38" t="s">
        <v>240</v>
      </c>
    </row>
    <row r="1682" spans="1:5" ht="15" customHeight="1" x14ac:dyDescent="0.2">
      <c r="A1682" s="203" t="s">
        <v>42</v>
      </c>
      <c r="B1682" s="203"/>
      <c r="C1682" s="203"/>
      <c r="D1682" s="203"/>
      <c r="E1682" s="203"/>
    </row>
    <row r="1683" spans="1:5" ht="15" customHeight="1" x14ac:dyDescent="0.2">
      <c r="A1683" s="203" t="s">
        <v>71</v>
      </c>
      <c r="B1683" s="203"/>
      <c r="C1683" s="203"/>
      <c r="D1683" s="203"/>
      <c r="E1683" s="203"/>
    </row>
    <row r="1684" spans="1:5" ht="15" customHeight="1" x14ac:dyDescent="0.2">
      <c r="A1684" s="202" t="s">
        <v>241</v>
      </c>
      <c r="B1684" s="202"/>
      <c r="C1684" s="202"/>
      <c r="D1684" s="202"/>
      <c r="E1684" s="202"/>
    </row>
    <row r="1685" spans="1:5" ht="15" customHeight="1" x14ac:dyDescent="0.2">
      <c r="A1685" s="202"/>
      <c r="B1685" s="202"/>
      <c r="C1685" s="202"/>
      <c r="D1685" s="202"/>
      <c r="E1685" s="202"/>
    </row>
    <row r="1686" spans="1:5" ht="15" customHeight="1" x14ac:dyDescent="0.2">
      <c r="A1686" s="202"/>
      <c r="B1686" s="202"/>
      <c r="C1686" s="202"/>
      <c r="D1686" s="202"/>
      <c r="E1686" s="202"/>
    </row>
    <row r="1687" spans="1:5" ht="15" customHeight="1" x14ac:dyDescent="0.2">
      <c r="A1687" s="202"/>
      <c r="B1687" s="202"/>
      <c r="C1687" s="202"/>
      <c r="D1687" s="202"/>
      <c r="E1687" s="202"/>
    </row>
    <row r="1688" spans="1:5" ht="15" customHeight="1" x14ac:dyDescent="0.2">
      <c r="A1688" s="202"/>
      <c r="B1688" s="202"/>
      <c r="C1688" s="202"/>
      <c r="D1688" s="202"/>
      <c r="E1688" s="202"/>
    </row>
    <row r="1689" spans="1:5" ht="15" customHeight="1" x14ac:dyDescent="0.2">
      <c r="A1689" s="101"/>
      <c r="B1689" s="101"/>
      <c r="C1689" s="101"/>
      <c r="D1689" s="101"/>
      <c r="E1689" s="101"/>
    </row>
    <row r="1690" spans="1:5" ht="15" customHeight="1" x14ac:dyDescent="0.25">
      <c r="A1690" s="85" t="s">
        <v>1</v>
      </c>
      <c r="B1690" s="70"/>
      <c r="C1690" s="70"/>
      <c r="D1690" s="70"/>
      <c r="E1690" s="70"/>
    </row>
    <row r="1691" spans="1:5" ht="15" customHeight="1" x14ac:dyDescent="0.2">
      <c r="A1691" s="69" t="s">
        <v>78</v>
      </c>
      <c r="B1691" s="70"/>
      <c r="C1691" s="70"/>
      <c r="D1691" s="70"/>
      <c r="E1691" s="71" t="s">
        <v>61</v>
      </c>
    </row>
    <row r="1692" spans="1:5" ht="15" customHeight="1" x14ac:dyDescent="0.25">
      <c r="A1692" s="86"/>
      <c r="B1692" s="85"/>
      <c r="C1692" s="70"/>
      <c r="D1692" s="70"/>
      <c r="E1692" s="87"/>
    </row>
    <row r="1693" spans="1:5" ht="15" customHeight="1" x14ac:dyDescent="0.2">
      <c r="A1693" s="77"/>
      <c r="B1693" s="72" t="s">
        <v>47</v>
      </c>
      <c r="C1693" s="72" t="s">
        <v>48</v>
      </c>
      <c r="D1693" s="88" t="s">
        <v>49</v>
      </c>
      <c r="E1693" s="72" t="s">
        <v>50</v>
      </c>
    </row>
    <row r="1694" spans="1:5" ht="15" customHeight="1" x14ac:dyDescent="0.2">
      <c r="A1694" s="77"/>
      <c r="B1694" s="73">
        <v>33073</v>
      </c>
      <c r="C1694" s="89"/>
      <c r="D1694" s="75" t="s">
        <v>62</v>
      </c>
      <c r="E1694" s="81">
        <v>11720052</v>
      </c>
    </row>
    <row r="1695" spans="1:5" ht="15" customHeight="1" x14ac:dyDescent="0.2">
      <c r="A1695" s="77"/>
      <c r="B1695" s="76"/>
      <c r="C1695" s="90" t="s">
        <v>52</v>
      </c>
      <c r="D1695" s="91"/>
      <c r="E1695" s="92">
        <f>SUM(E1694:E1694)</f>
        <v>11720052</v>
      </c>
    </row>
    <row r="1696" spans="1:5" ht="15" customHeight="1" x14ac:dyDescent="0.2"/>
    <row r="1697" spans="1:5" ht="15" customHeight="1" x14ac:dyDescent="0.25">
      <c r="A1697" s="40" t="s">
        <v>17</v>
      </c>
      <c r="B1697" s="41"/>
      <c r="C1697" s="41"/>
      <c r="D1697" s="41"/>
      <c r="E1697" s="77"/>
    </row>
    <row r="1698" spans="1:5" ht="15" customHeight="1" x14ac:dyDescent="0.2">
      <c r="A1698" s="69" t="s">
        <v>60</v>
      </c>
      <c r="B1698" s="41"/>
      <c r="C1698" s="41"/>
      <c r="D1698" s="41"/>
      <c r="E1698" s="43" t="s">
        <v>61</v>
      </c>
    </row>
    <row r="1699" spans="1:5" ht="15" customHeight="1" x14ac:dyDescent="0.2"/>
    <row r="1700" spans="1:5" ht="15" customHeight="1" x14ac:dyDescent="0.2">
      <c r="A1700" s="95" t="s">
        <v>73</v>
      </c>
      <c r="E1700" s="96">
        <v>11720052</v>
      </c>
    </row>
    <row r="1701" spans="1:5" ht="15" customHeight="1" x14ac:dyDescent="0.2"/>
    <row r="1702" spans="1:5" ht="15" customHeight="1" x14ac:dyDescent="0.2"/>
    <row r="1703" spans="1:5" ht="15" customHeight="1" x14ac:dyDescent="0.2"/>
    <row r="1704" spans="1:5" ht="15" customHeight="1" x14ac:dyDescent="0.2"/>
    <row r="1705" spans="1:5" ht="15" customHeight="1" x14ac:dyDescent="0.2"/>
    <row r="1706" spans="1:5" ht="15" customHeight="1" x14ac:dyDescent="0.2"/>
    <row r="1707" spans="1:5" ht="15" customHeight="1" x14ac:dyDescent="0.2"/>
    <row r="1708" spans="1:5" ht="15" customHeight="1" x14ac:dyDescent="0.2"/>
    <row r="1709" spans="1:5" ht="15" customHeight="1" x14ac:dyDescent="0.2"/>
    <row r="1710" spans="1:5" ht="15" customHeight="1" x14ac:dyDescent="0.2"/>
    <row r="1711" spans="1:5" ht="15" customHeight="1" x14ac:dyDescent="0.2"/>
    <row r="1712" spans="1:5"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sheetData>
  <mergeCells count="124">
    <mergeCell ref="A2:E2"/>
    <mergeCell ref="A3:E3"/>
    <mergeCell ref="A4:E8"/>
    <mergeCell ref="A24:E24"/>
    <mergeCell ref="A25:E25"/>
    <mergeCell ref="A26:E31"/>
    <mergeCell ref="A107:E107"/>
    <mergeCell ref="A108:E116"/>
    <mergeCell ref="A134:E134"/>
    <mergeCell ref="A135:E141"/>
    <mergeCell ref="A159:E159"/>
    <mergeCell ref="A160:E168"/>
    <mergeCell ref="A55:E55"/>
    <mergeCell ref="A56:E56"/>
    <mergeCell ref="A57:E61"/>
    <mergeCell ref="A79:E79"/>
    <mergeCell ref="A80:E80"/>
    <mergeCell ref="A81:E86"/>
    <mergeCell ref="A243:E249"/>
    <mergeCell ref="A271:E272"/>
    <mergeCell ref="A273:E281"/>
    <mergeCell ref="A315:E316"/>
    <mergeCell ref="A317:E323"/>
    <mergeCell ref="A341:E342"/>
    <mergeCell ref="A188:E188"/>
    <mergeCell ref="A189:E199"/>
    <mergeCell ref="A220:E220"/>
    <mergeCell ref="A221:E221"/>
    <mergeCell ref="A222:E226"/>
    <mergeCell ref="A242:E242"/>
    <mergeCell ref="A409:E413"/>
    <mergeCell ref="A428:E429"/>
    <mergeCell ref="A430:E436"/>
    <mergeCell ref="A449:E450"/>
    <mergeCell ref="A451:E456"/>
    <mergeCell ref="A471:E472"/>
    <mergeCell ref="A343:E349"/>
    <mergeCell ref="A367:E368"/>
    <mergeCell ref="A369:E375"/>
    <mergeCell ref="A387:E388"/>
    <mergeCell ref="A389:E394"/>
    <mergeCell ref="A407:E408"/>
    <mergeCell ref="A547:E555"/>
    <mergeCell ref="A575:E576"/>
    <mergeCell ref="A577:E583"/>
    <mergeCell ref="A595:E596"/>
    <mergeCell ref="A597:E603"/>
    <mergeCell ref="A615:E616"/>
    <mergeCell ref="A473:E480"/>
    <mergeCell ref="A492:E493"/>
    <mergeCell ref="A494:E503"/>
    <mergeCell ref="A523:E524"/>
    <mergeCell ref="A525:E534"/>
    <mergeCell ref="A545:E546"/>
    <mergeCell ref="A690:E697"/>
    <mergeCell ref="A709:E710"/>
    <mergeCell ref="A711:E717"/>
    <mergeCell ref="A731:E732"/>
    <mergeCell ref="A733:E738"/>
    <mergeCell ref="A750:E751"/>
    <mergeCell ref="A617:E623"/>
    <mergeCell ref="A640:E641"/>
    <mergeCell ref="A642:E648"/>
    <mergeCell ref="A660:E661"/>
    <mergeCell ref="A662:E668"/>
    <mergeCell ref="A688:E689"/>
    <mergeCell ref="A821:E830"/>
    <mergeCell ref="A844:E845"/>
    <mergeCell ref="A846:E855"/>
    <mergeCell ref="A867:E868"/>
    <mergeCell ref="A869:E878"/>
    <mergeCell ref="A895:E896"/>
    <mergeCell ref="A752:E757"/>
    <mergeCell ref="A769:E770"/>
    <mergeCell ref="A771:E778"/>
    <mergeCell ref="A798:E799"/>
    <mergeCell ref="A800:E807"/>
    <mergeCell ref="A819:E820"/>
    <mergeCell ref="A963:E971"/>
    <mergeCell ref="A991:E992"/>
    <mergeCell ref="A993:E999"/>
    <mergeCell ref="A1011:E1012"/>
    <mergeCell ref="A1013:E1018"/>
    <mergeCell ref="A1030:E1031"/>
    <mergeCell ref="A897:E905"/>
    <mergeCell ref="A917:E918"/>
    <mergeCell ref="A919:E927"/>
    <mergeCell ref="A939:E940"/>
    <mergeCell ref="A941:E949"/>
    <mergeCell ref="A961:E962"/>
    <mergeCell ref="A1125:E1132"/>
    <mergeCell ref="A1155:E1156"/>
    <mergeCell ref="A1157:E1164"/>
    <mergeCell ref="A1184:E1185"/>
    <mergeCell ref="A1186:E1193"/>
    <mergeCell ref="A1226:E1227"/>
    <mergeCell ref="A1032:E1039"/>
    <mergeCell ref="A1059:E1060"/>
    <mergeCell ref="A1061:E1068"/>
    <mergeCell ref="A1095:E1096"/>
    <mergeCell ref="A1097:E1104"/>
    <mergeCell ref="A1123:E1124"/>
    <mergeCell ref="A1320:E1326"/>
    <mergeCell ref="A1344:E1344"/>
    <mergeCell ref="A1345:E1345"/>
    <mergeCell ref="A1346:E1351"/>
    <mergeCell ref="A1370:E1370"/>
    <mergeCell ref="A1371:E1378"/>
    <mergeCell ref="A1228:E1235"/>
    <mergeCell ref="A1266:E1267"/>
    <mergeCell ref="A1268:E1274"/>
    <mergeCell ref="A1292:E1293"/>
    <mergeCell ref="A1294:E1300"/>
    <mergeCell ref="A1318:E1319"/>
    <mergeCell ref="A1659:E1664"/>
    <mergeCell ref="A1682:E1682"/>
    <mergeCell ref="A1683:E1683"/>
    <mergeCell ref="A1684:E1688"/>
    <mergeCell ref="A1602:E1603"/>
    <mergeCell ref="A1604:E1612"/>
    <mergeCell ref="A1631:E1632"/>
    <mergeCell ref="A1633:E1639"/>
    <mergeCell ref="A1657:E1657"/>
    <mergeCell ref="A1658:E1658"/>
  </mergeCells>
  <pageMargins left="0.98425196850393704" right="0.98425196850393704" top="0.98425196850393704" bottom="0.98425196850393704" header="0.51181102362204722" footer="0.51181102362204722"/>
  <pageSetup paperSize="9" scale="92" firstPageNumber="5" orientation="portrait" useFirstPageNumber="1" r:id="rId1"/>
  <headerFooter alignWithMargins="0">
    <oddHeader>&amp;C&amp;"Arial,Kurzíva"Příloha č. 2: Rozpočtové změny č. 275/17 - 332/17 schválené Radou Olomouckého kraje 17.7.2017</oddHeader>
    <oddFooter xml:space="preserve">&amp;L&amp;"Arial,Kurzíva"Zastupitelstvo OK 18.9.2017
5.1. - Rozpočet Olomouckého kraje 2017 - rozpočtové změny 
Příloha č. 2: Rozpočtové změny č. 275/17 - 332/17 schválené Radou Olomouckého kraje 17.7.2017&amp;R&amp;"Arial,Kurzíva"Strana &amp;P (celkem 77)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13"/>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16383" max="16383" width="11.140625" bestFit="1" customWidth="1"/>
    <col min="16384" max="16384" width="11.140625" customWidth="1"/>
  </cols>
  <sheetData>
    <row r="1" spans="1:5" ht="15" customHeight="1" x14ac:dyDescent="0.25">
      <c r="A1" s="38" t="s">
        <v>261</v>
      </c>
    </row>
    <row r="2" spans="1:5" ht="15" customHeight="1" x14ac:dyDescent="0.2">
      <c r="A2" s="203" t="s">
        <v>42</v>
      </c>
      <c r="B2" s="203"/>
      <c r="C2" s="203"/>
      <c r="D2" s="203"/>
      <c r="E2" s="203"/>
    </row>
    <row r="3" spans="1:5" ht="15" customHeight="1" x14ac:dyDescent="0.2">
      <c r="A3" s="203" t="s">
        <v>71</v>
      </c>
      <c r="B3" s="203"/>
      <c r="C3" s="203"/>
      <c r="D3" s="203"/>
      <c r="E3" s="203"/>
    </row>
    <row r="4" spans="1:5" ht="15" customHeight="1" x14ac:dyDescent="0.2">
      <c r="A4" s="202" t="s">
        <v>262</v>
      </c>
      <c r="B4" s="202"/>
      <c r="C4" s="202"/>
      <c r="D4" s="202"/>
      <c r="E4" s="202"/>
    </row>
    <row r="5" spans="1:5" ht="15" customHeight="1" x14ac:dyDescent="0.2">
      <c r="A5" s="202"/>
      <c r="B5" s="202"/>
      <c r="C5" s="202"/>
      <c r="D5" s="202"/>
      <c r="E5" s="202"/>
    </row>
    <row r="6" spans="1:5" ht="15" customHeight="1" x14ac:dyDescent="0.2">
      <c r="A6" s="202"/>
      <c r="B6" s="202"/>
      <c r="C6" s="202"/>
      <c r="D6" s="202"/>
      <c r="E6" s="202"/>
    </row>
    <row r="7" spans="1:5" ht="15" customHeight="1" x14ac:dyDescent="0.2">
      <c r="A7" s="202"/>
      <c r="B7" s="202"/>
      <c r="C7" s="202"/>
      <c r="D7" s="202"/>
      <c r="E7" s="202"/>
    </row>
    <row r="8" spans="1:5" ht="15" customHeight="1" x14ac:dyDescent="0.2">
      <c r="A8" s="202"/>
      <c r="B8" s="202"/>
      <c r="C8" s="202"/>
      <c r="D8" s="202"/>
      <c r="E8" s="202"/>
    </row>
    <row r="9" spans="1:5" ht="15" customHeight="1" x14ac:dyDescent="0.2">
      <c r="A9" s="84"/>
      <c r="B9" s="84"/>
      <c r="C9" s="84"/>
      <c r="D9" s="84"/>
      <c r="E9" s="84"/>
    </row>
    <row r="10" spans="1:5" ht="15" customHeight="1" x14ac:dyDescent="0.25">
      <c r="A10" s="85" t="s">
        <v>1</v>
      </c>
      <c r="B10" s="70"/>
      <c r="C10" s="70"/>
      <c r="D10" s="70"/>
      <c r="E10" s="70"/>
    </row>
    <row r="11" spans="1:5" ht="15" customHeight="1" x14ac:dyDescent="0.2">
      <c r="A11" s="69" t="s">
        <v>60</v>
      </c>
      <c r="B11" s="70"/>
      <c r="C11" s="70"/>
      <c r="D11" s="70"/>
      <c r="E11" s="71" t="s">
        <v>61</v>
      </c>
    </row>
    <row r="12" spans="1:5" ht="15" customHeight="1" x14ac:dyDescent="0.25">
      <c r="A12" s="86"/>
      <c r="B12" s="85"/>
      <c r="C12" s="70"/>
      <c r="D12" s="70"/>
      <c r="E12" s="87"/>
    </row>
    <row r="13" spans="1:5" ht="15" customHeight="1" x14ac:dyDescent="0.2">
      <c r="B13" s="72" t="s">
        <v>47</v>
      </c>
      <c r="C13" s="72" t="s">
        <v>48</v>
      </c>
      <c r="D13" s="88" t="s">
        <v>49</v>
      </c>
      <c r="E13" s="72" t="s">
        <v>50</v>
      </c>
    </row>
    <row r="14" spans="1:5" ht="15" customHeight="1" x14ac:dyDescent="0.2">
      <c r="B14" s="73">
        <v>33353</v>
      </c>
      <c r="C14" s="89"/>
      <c r="D14" s="75" t="s">
        <v>62</v>
      </c>
      <c r="E14" s="81">
        <v>423460</v>
      </c>
    </row>
    <row r="15" spans="1:5" ht="15" customHeight="1" x14ac:dyDescent="0.2">
      <c r="B15" s="76"/>
      <c r="C15" s="90" t="s">
        <v>52</v>
      </c>
      <c r="D15" s="91"/>
      <c r="E15" s="92">
        <f>SUM(E14:E14)</f>
        <v>423460</v>
      </c>
    </row>
    <row r="16" spans="1:5" ht="15" customHeight="1" x14ac:dyDescent="0.25">
      <c r="A16" s="93"/>
      <c r="B16" s="94"/>
      <c r="C16" s="94"/>
      <c r="D16" s="94"/>
      <c r="E16" s="94"/>
    </row>
    <row r="17" spans="1:5" ht="15" customHeight="1" x14ac:dyDescent="0.25">
      <c r="A17" s="40" t="s">
        <v>17</v>
      </c>
      <c r="B17" s="41"/>
      <c r="C17" s="41"/>
      <c r="D17" s="41"/>
      <c r="E17" s="77"/>
    </row>
    <row r="18" spans="1:5" ht="15" customHeight="1" x14ac:dyDescent="0.2">
      <c r="A18" s="69" t="s">
        <v>60</v>
      </c>
      <c r="B18" s="41"/>
      <c r="C18" s="41"/>
      <c r="D18" s="41"/>
      <c r="E18" s="43" t="s">
        <v>61</v>
      </c>
    </row>
    <row r="19" spans="1:5" ht="15" customHeight="1" x14ac:dyDescent="0.2"/>
    <row r="20" spans="1:5" ht="15" customHeight="1" x14ac:dyDescent="0.2">
      <c r="A20" s="95" t="s">
        <v>73</v>
      </c>
      <c r="E20" s="96">
        <v>423460</v>
      </c>
    </row>
    <row r="21" spans="1:5" ht="15" customHeight="1" x14ac:dyDescent="0.2"/>
    <row r="22" spans="1:5" ht="15" customHeight="1" x14ac:dyDescent="0.2"/>
    <row r="23" spans="1:5" ht="15" customHeight="1" x14ac:dyDescent="0.25">
      <c r="A23" s="38" t="s">
        <v>263</v>
      </c>
    </row>
    <row r="24" spans="1:5" ht="15" customHeight="1" x14ac:dyDescent="0.2">
      <c r="A24" s="203" t="s">
        <v>42</v>
      </c>
      <c r="B24" s="203"/>
      <c r="C24" s="203"/>
      <c r="D24" s="203"/>
      <c r="E24" s="203"/>
    </row>
    <row r="25" spans="1:5" ht="15" customHeight="1" x14ac:dyDescent="0.2">
      <c r="A25" s="203" t="s">
        <v>71</v>
      </c>
      <c r="B25" s="203"/>
      <c r="C25" s="203"/>
      <c r="D25" s="203"/>
      <c r="E25" s="203"/>
    </row>
    <row r="26" spans="1:5" ht="15" customHeight="1" x14ac:dyDescent="0.2">
      <c r="A26" s="202" t="s">
        <v>264</v>
      </c>
      <c r="B26" s="202"/>
      <c r="C26" s="202"/>
      <c r="D26" s="202"/>
      <c r="E26" s="202"/>
    </row>
    <row r="27" spans="1:5" ht="15" customHeight="1" x14ac:dyDescent="0.2">
      <c r="A27" s="202"/>
      <c r="B27" s="202"/>
      <c r="C27" s="202"/>
      <c r="D27" s="202"/>
      <c r="E27" s="202"/>
    </row>
    <row r="28" spans="1:5" ht="15" customHeight="1" x14ac:dyDescent="0.2">
      <c r="A28" s="202"/>
      <c r="B28" s="202"/>
      <c r="C28" s="202"/>
      <c r="D28" s="202"/>
      <c r="E28" s="202"/>
    </row>
    <row r="29" spans="1:5" ht="15" customHeight="1" x14ac:dyDescent="0.2">
      <c r="A29" s="202"/>
      <c r="B29" s="202"/>
      <c r="C29" s="202"/>
      <c r="D29" s="202"/>
      <c r="E29" s="202"/>
    </row>
    <row r="30" spans="1:5" ht="15" customHeight="1" x14ac:dyDescent="0.2">
      <c r="A30" s="202"/>
      <c r="B30" s="202"/>
      <c r="C30" s="202"/>
      <c r="D30" s="202"/>
      <c r="E30" s="202"/>
    </row>
    <row r="31" spans="1:5" ht="15" customHeight="1" x14ac:dyDescent="0.2">
      <c r="A31" s="202"/>
      <c r="B31" s="202"/>
      <c r="C31" s="202"/>
      <c r="D31" s="202"/>
      <c r="E31" s="202"/>
    </row>
    <row r="32" spans="1:5" ht="15" customHeight="1" x14ac:dyDescent="0.2">
      <c r="A32" s="84"/>
      <c r="B32" s="84"/>
      <c r="C32" s="84"/>
      <c r="D32" s="84"/>
      <c r="E32" s="84"/>
    </row>
    <row r="33" spans="1:5" ht="15" customHeight="1" x14ac:dyDescent="0.25">
      <c r="A33" s="85" t="s">
        <v>1</v>
      </c>
      <c r="B33" s="70"/>
      <c r="C33" s="70"/>
      <c r="D33" s="70"/>
      <c r="E33" s="70"/>
    </row>
    <row r="34" spans="1:5" ht="15" customHeight="1" x14ac:dyDescent="0.2">
      <c r="A34" s="69" t="s">
        <v>60</v>
      </c>
      <c r="B34" s="70"/>
      <c r="C34" s="70"/>
      <c r="D34" s="70"/>
      <c r="E34" s="71" t="s">
        <v>61</v>
      </c>
    </row>
    <row r="35" spans="1:5" ht="15" customHeight="1" x14ac:dyDescent="0.25">
      <c r="A35" s="86"/>
      <c r="B35" s="85"/>
      <c r="C35" s="70"/>
      <c r="D35" s="70"/>
      <c r="E35" s="87"/>
    </row>
    <row r="36" spans="1:5" ht="15" customHeight="1" x14ac:dyDescent="0.2">
      <c r="B36" s="72" t="s">
        <v>47</v>
      </c>
      <c r="C36" s="72" t="s">
        <v>48</v>
      </c>
      <c r="D36" s="88" t="s">
        <v>49</v>
      </c>
      <c r="E36" s="47" t="s">
        <v>50</v>
      </c>
    </row>
    <row r="37" spans="1:5" ht="15" customHeight="1" x14ac:dyDescent="0.2">
      <c r="B37" s="73">
        <v>33192</v>
      </c>
      <c r="C37" s="89"/>
      <c r="D37" s="75" t="s">
        <v>62</v>
      </c>
      <c r="E37" s="81">
        <v>75757</v>
      </c>
    </row>
    <row r="38" spans="1:5" ht="15" customHeight="1" x14ac:dyDescent="0.2">
      <c r="B38" s="76"/>
      <c r="C38" s="90" t="s">
        <v>52</v>
      </c>
      <c r="D38" s="91"/>
      <c r="E38" s="92">
        <f>SUM(E37:E37)</f>
        <v>75757</v>
      </c>
    </row>
    <row r="39" spans="1:5" ht="15" customHeight="1" x14ac:dyDescent="0.25">
      <c r="A39" s="93"/>
      <c r="B39" s="94"/>
      <c r="C39" s="94"/>
      <c r="D39" s="94"/>
      <c r="E39" s="94"/>
    </row>
    <row r="40" spans="1:5" ht="15" customHeight="1" x14ac:dyDescent="0.25">
      <c r="A40" s="85" t="s">
        <v>17</v>
      </c>
      <c r="B40" s="70"/>
      <c r="C40" s="70"/>
      <c r="D40" s="70"/>
      <c r="E40" s="86"/>
    </row>
    <row r="41" spans="1:5" ht="15" customHeight="1" x14ac:dyDescent="0.2">
      <c r="A41" s="69" t="s">
        <v>60</v>
      </c>
      <c r="B41" s="70"/>
      <c r="C41" s="70"/>
      <c r="D41" s="70"/>
      <c r="E41" s="71" t="s">
        <v>61</v>
      </c>
    </row>
    <row r="42" spans="1:5" ht="15" customHeight="1" x14ac:dyDescent="0.2"/>
    <row r="43" spans="1:5" ht="15" customHeight="1" x14ac:dyDescent="0.2">
      <c r="B43" s="72" t="s">
        <v>47</v>
      </c>
      <c r="C43" s="72" t="s">
        <v>48</v>
      </c>
      <c r="D43" s="112" t="s">
        <v>49</v>
      </c>
      <c r="E43" s="72" t="s">
        <v>50</v>
      </c>
    </row>
    <row r="44" spans="1:5" ht="15" customHeight="1" x14ac:dyDescent="0.2">
      <c r="B44" s="73">
        <v>33192</v>
      </c>
      <c r="C44" s="89"/>
      <c r="D44" s="80" t="s">
        <v>63</v>
      </c>
      <c r="E44" s="81">
        <v>75757</v>
      </c>
    </row>
    <row r="45" spans="1:5" ht="15" customHeight="1" x14ac:dyDescent="0.2">
      <c r="A45" s="102"/>
      <c r="B45" s="177"/>
      <c r="C45" s="90" t="s">
        <v>52</v>
      </c>
      <c r="D45" s="143"/>
      <c r="E45" s="144">
        <f>SUM(E44:E44)</f>
        <v>75757</v>
      </c>
    </row>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5">
      <c r="A53" s="38" t="s">
        <v>265</v>
      </c>
    </row>
    <row r="54" spans="1:5" ht="15" customHeight="1" x14ac:dyDescent="0.2">
      <c r="A54" s="203" t="s">
        <v>42</v>
      </c>
      <c r="B54" s="203"/>
      <c r="C54" s="203"/>
      <c r="D54" s="203"/>
      <c r="E54" s="203"/>
    </row>
    <row r="55" spans="1:5" ht="15" customHeight="1" x14ac:dyDescent="0.2">
      <c r="A55" s="203" t="s">
        <v>71</v>
      </c>
      <c r="B55" s="203"/>
      <c r="C55" s="203"/>
      <c r="D55" s="203"/>
      <c r="E55" s="203"/>
    </row>
    <row r="56" spans="1:5" ht="15" customHeight="1" x14ac:dyDescent="0.2">
      <c r="A56" s="202" t="s">
        <v>266</v>
      </c>
      <c r="B56" s="202"/>
      <c r="C56" s="202"/>
      <c r="D56" s="202"/>
      <c r="E56" s="202"/>
    </row>
    <row r="57" spans="1:5" ht="15" customHeight="1" x14ac:dyDescent="0.2">
      <c r="A57" s="202"/>
      <c r="B57" s="202"/>
      <c r="C57" s="202"/>
      <c r="D57" s="202"/>
      <c r="E57" s="202"/>
    </row>
    <row r="58" spans="1:5" ht="15" customHeight="1" x14ac:dyDescent="0.2">
      <c r="A58" s="202"/>
      <c r="B58" s="202"/>
      <c r="C58" s="202"/>
      <c r="D58" s="202"/>
      <c r="E58" s="202"/>
    </row>
    <row r="59" spans="1:5" ht="15" customHeight="1" x14ac:dyDescent="0.2">
      <c r="A59" s="202"/>
      <c r="B59" s="202"/>
      <c r="C59" s="202"/>
      <c r="D59" s="202"/>
      <c r="E59" s="202"/>
    </row>
    <row r="60" spans="1:5" ht="15" customHeight="1" x14ac:dyDescent="0.2">
      <c r="A60" s="202"/>
      <c r="B60" s="202"/>
      <c r="C60" s="202"/>
      <c r="D60" s="202"/>
      <c r="E60" s="202"/>
    </row>
    <row r="61" spans="1:5" ht="15" customHeight="1" x14ac:dyDescent="0.2">
      <c r="A61" s="202"/>
      <c r="B61" s="202"/>
      <c r="C61" s="202"/>
      <c r="D61" s="202"/>
      <c r="E61" s="202"/>
    </row>
    <row r="62" spans="1:5" ht="15" customHeight="1" x14ac:dyDescent="0.2">
      <c r="A62" s="84"/>
      <c r="B62" s="84"/>
      <c r="C62" s="84"/>
      <c r="D62" s="84"/>
      <c r="E62" s="84"/>
    </row>
    <row r="63" spans="1:5" ht="15" customHeight="1" x14ac:dyDescent="0.25">
      <c r="A63" s="85" t="s">
        <v>1</v>
      </c>
      <c r="B63" s="70"/>
      <c r="C63" s="70"/>
      <c r="D63" s="70"/>
      <c r="E63" s="70"/>
    </row>
    <row r="64" spans="1:5" ht="15" customHeight="1" x14ac:dyDescent="0.2">
      <c r="A64" s="69" t="s">
        <v>60</v>
      </c>
      <c r="B64" s="70"/>
      <c r="C64" s="70"/>
      <c r="D64" s="70"/>
      <c r="E64" s="71" t="s">
        <v>61</v>
      </c>
    </row>
    <row r="65" spans="1:5" ht="15" customHeight="1" x14ac:dyDescent="0.25">
      <c r="A65" s="86"/>
      <c r="B65" s="85"/>
      <c r="C65" s="70"/>
      <c r="D65" s="70"/>
      <c r="E65" s="87"/>
    </row>
    <row r="66" spans="1:5" ht="15" customHeight="1" x14ac:dyDescent="0.2">
      <c r="B66" s="72" t="s">
        <v>47</v>
      </c>
      <c r="C66" s="72" t="s">
        <v>48</v>
      </c>
      <c r="D66" s="88" t="s">
        <v>49</v>
      </c>
      <c r="E66" s="47" t="s">
        <v>50</v>
      </c>
    </row>
    <row r="67" spans="1:5" ht="15" customHeight="1" x14ac:dyDescent="0.2">
      <c r="B67" s="73">
        <v>33035</v>
      </c>
      <c r="C67" s="89"/>
      <c r="D67" s="75" t="s">
        <v>62</v>
      </c>
      <c r="E67" s="81">
        <v>96000</v>
      </c>
    </row>
    <row r="68" spans="1:5" ht="15" customHeight="1" x14ac:dyDescent="0.2">
      <c r="B68" s="76"/>
      <c r="C68" s="90" t="s">
        <v>52</v>
      </c>
      <c r="D68" s="91"/>
      <c r="E68" s="92">
        <f>SUM(E67:E67)</f>
        <v>96000</v>
      </c>
    </row>
    <row r="69" spans="1:5" ht="15" customHeight="1" x14ac:dyDescent="0.25">
      <c r="A69" s="93"/>
      <c r="B69" s="94"/>
      <c r="C69" s="94"/>
      <c r="D69" s="94"/>
      <c r="E69" s="94"/>
    </row>
    <row r="70" spans="1:5" ht="15" customHeight="1" x14ac:dyDescent="0.25">
      <c r="A70" s="85" t="s">
        <v>17</v>
      </c>
      <c r="B70" s="70"/>
      <c r="C70" s="70"/>
      <c r="D70" s="70"/>
      <c r="E70" s="86"/>
    </row>
    <row r="71" spans="1:5" ht="15" customHeight="1" x14ac:dyDescent="0.2">
      <c r="A71" s="69" t="s">
        <v>60</v>
      </c>
      <c r="B71" s="70"/>
      <c r="C71" s="70"/>
      <c r="D71" s="70"/>
      <c r="E71" s="71" t="s">
        <v>61</v>
      </c>
    </row>
    <row r="72" spans="1:5" ht="15" customHeight="1" x14ac:dyDescent="0.2"/>
    <row r="73" spans="1:5" ht="15" customHeight="1" x14ac:dyDescent="0.2">
      <c r="B73" s="72" t="s">
        <v>47</v>
      </c>
      <c r="C73" s="72" t="s">
        <v>48</v>
      </c>
      <c r="D73" s="112" t="s">
        <v>49</v>
      </c>
      <c r="E73" s="72" t="s">
        <v>50</v>
      </c>
    </row>
    <row r="74" spans="1:5" ht="15" customHeight="1" x14ac:dyDescent="0.2">
      <c r="B74" s="73">
        <v>33035</v>
      </c>
      <c r="C74" s="89"/>
      <c r="D74" s="80" t="s">
        <v>63</v>
      </c>
      <c r="E74" s="139">
        <v>96000</v>
      </c>
    </row>
    <row r="75" spans="1:5" ht="15" customHeight="1" x14ac:dyDescent="0.2">
      <c r="A75" s="102"/>
      <c r="B75" s="177"/>
      <c r="C75" s="90" t="s">
        <v>52</v>
      </c>
      <c r="D75" s="143"/>
      <c r="E75" s="144">
        <f>SUM(E74:E74)</f>
        <v>96000</v>
      </c>
    </row>
    <row r="76" spans="1:5" ht="15" customHeight="1" x14ac:dyDescent="0.2"/>
    <row r="77" spans="1:5" ht="15" customHeight="1" x14ac:dyDescent="0.2"/>
    <row r="78" spans="1:5" ht="15" customHeight="1" x14ac:dyDescent="0.25">
      <c r="A78" s="38" t="s">
        <v>267</v>
      </c>
    </row>
    <row r="79" spans="1:5" ht="15" customHeight="1" x14ac:dyDescent="0.2">
      <c r="A79" s="203" t="s">
        <v>42</v>
      </c>
      <c r="B79" s="203"/>
      <c r="C79" s="203"/>
      <c r="D79" s="203"/>
      <c r="E79" s="203"/>
    </row>
    <row r="80" spans="1:5" ht="15" customHeight="1" x14ac:dyDescent="0.2">
      <c r="A80" s="203" t="s">
        <v>71</v>
      </c>
      <c r="B80" s="203"/>
      <c r="C80" s="203"/>
      <c r="D80" s="203"/>
      <c r="E80" s="203"/>
    </row>
    <row r="81" spans="1:5" ht="15" customHeight="1" x14ac:dyDescent="0.2">
      <c r="A81" s="202" t="s">
        <v>268</v>
      </c>
      <c r="B81" s="202"/>
      <c r="C81" s="202"/>
      <c r="D81" s="202"/>
      <c r="E81" s="202"/>
    </row>
    <row r="82" spans="1:5" ht="15" customHeight="1" x14ac:dyDescent="0.2">
      <c r="A82" s="202"/>
      <c r="B82" s="202"/>
      <c r="C82" s="202"/>
      <c r="D82" s="202"/>
      <c r="E82" s="202"/>
    </row>
    <row r="83" spans="1:5" ht="15" customHeight="1" x14ac:dyDescent="0.2">
      <c r="A83" s="202"/>
      <c r="B83" s="202"/>
      <c r="C83" s="202"/>
      <c r="D83" s="202"/>
      <c r="E83" s="202"/>
    </row>
    <row r="84" spans="1:5" ht="15" customHeight="1" x14ac:dyDescent="0.2">
      <c r="A84" s="202"/>
      <c r="B84" s="202"/>
      <c r="C84" s="202"/>
      <c r="D84" s="202"/>
      <c r="E84" s="202"/>
    </row>
    <row r="85" spans="1:5" ht="15" customHeight="1" x14ac:dyDescent="0.2">
      <c r="A85" s="202"/>
      <c r="B85" s="202"/>
      <c r="C85" s="202"/>
      <c r="D85" s="202"/>
      <c r="E85" s="202"/>
    </row>
    <row r="86" spans="1:5" ht="15" customHeight="1" x14ac:dyDescent="0.2">
      <c r="A86" s="202"/>
      <c r="B86" s="202"/>
      <c r="C86" s="202"/>
      <c r="D86" s="202"/>
      <c r="E86" s="202"/>
    </row>
    <row r="87" spans="1:5" ht="15" customHeight="1" x14ac:dyDescent="0.2">
      <c r="A87" s="202"/>
      <c r="B87" s="202"/>
      <c r="C87" s="202"/>
      <c r="D87" s="202"/>
      <c r="E87" s="202"/>
    </row>
    <row r="88" spans="1:5" ht="15" customHeight="1" x14ac:dyDescent="0.2">
      <c r="A88" s="84"/>
      <c r="B88" s="84"/>
      <c r="C88" s="84"/>
      <c r="D88" s="84"/>
      <c r="E88" s="84"/>
    </row>
    <row r="89" spans="1:5" ht="15" customHeight="1" x14ac:dyDescent="0.25">
      <c r="A89" s="85" t="s">
        <v>1</v>
      </c>
      <c r="B89" s="70"/>
      <c r="C89" s="70"/>
      <c r="D89" s="70"/>
      <c r="E89" s="70"/>
    </row>
    <row r="90" spans="1:5" ht="15" customHeight="1" x14ac:dyDescent="0.2">
      <c r="A90" s="69" t="s">
        <v>60</v>
      </c>
      <c r="B90" s="41"/>
      <c r="C90" s="41"/>
      <c r="D90" s="41"/>
      <c r="E90" s="43" t="s">
        <v>61</v>
      </c>
    </row>
    <row r="91" spans="1:5" ht="15" customHeight="1" x14ac:dyDescent="0.25">
      <c r="A91" s="97"/>
      <c r="B91" s="85"/>
      <c r="C91" s="70"/>
      <c r="D91" s="70"/>
      <c r="E91" s="87"/>
    </row>
    <row r="92" spans="1:5" ht="15" customHeight="1" x14ac:dyDescent="0.2">
      <c r="B92" s="72" t="s">
        <v>47</v>
      </c>
      <c r="C92" s="72" t="s">
        <v>48</v>
      </c>
      <c r="D92" s="88" t="s">
        <v>49</v>
      </c>
      <c r="E92" s="72" t="s">
        <v>50</v>
      </c>
    </row>
    <row r="93" spans="1:5" ht="15" customHeight="1" x14ac:dyDescent="0.2">
      <c r="B93" s="98">
        <v>103533063</v>
      </c>
      <c r="C93" s="99"/>
      <c r="D93" s="75" t="s">
        <v>62</v>
      </c>
      <c r="E93" s="81">
        <f>403743.53+593830.73+2237599.5+136347.48+515169.36+892540.79+214819.13</f>
        <v>4994050.5199999996</v>
      </c>
    </row>
    <row r="94" spans="1:5" ht="15" customHeight="1" x14ac:dyDescent="0.2">
      <c r="B94" s="98">
        <v>103133063</v>
      </c>
      <c r="C94" s="99"/>
      <c r="D94" s="75" t="s">
        <v>62</v>
      </c>
      <c r="E94" s="81">
        <f>71248.87+104793.67+394870.5+24061.32+90912.24+157507.21+37909.27</f>
        <v>881303.08</v>
      </c>
    </row>
    <row r="95" spans="1:5" ht="15" customHeight="1" x14ac:dyDescent="0.2">
      <c r="B95" s="100"/>
      <c r="C95" s="90" t="s">
        <v>52</v>
      </c>
      <c r="D95" s="91"/>
      <c r="E95" s="92">
        <f>SUM(E93:E94)</f>
        <v>5875353.5999999996</v>
      </c>
    </row>
    <row r="96" spans="1:5" ht="15" customHeight="1" x14ac:dyDescent="0.25">
      <c r="A96" s="93"/>
      <c r="B96" s="94"/>
      <c r="C96" s="94"/>
      <c r="D96" s="94"/>
      <c r="E96" s="94"/>
    </row>
    <row r="97" spans="1:5" ht="15" customHeight="1" x14ac:dyDescent="0.25">
      <c r="A97" s="85" t="s">
        <v>17</v>
      </c>
      <c r="B97" s="70"/>
      <c r="C97" s="70"/>
      <c r="D97" s="70"/>
      <c r="E97" s="97"/>
    </row>
    <row r="98" spans="1:5" ht="15" customHeight="1" x14ac:dyDescent="0.2">
      <c r="A98" s="69" t="s">
        <v>60</v>
      </c>
      <c r="B98" s="41"/>
      <c r="C98" s="41"/>
      <c r="D98" s="41"/>
      <c r="E98" s="43" t="s">
        <v>61</v>
      </c>
    </row>
    <row r="99" spans="1:5" ht="15" customHeight="1" x14ac:dyDescent="0.25">
      <c r="A99" s="97"/>
      <c r="B99" s="85"/>
      <c r="C99" s="70"/>
      <c r="D99" s="70"/>
      <c r="E99" s="87"/>
    </row>
    <row r="100" spans="1:5" ht="15" customHeight="1" x14ac:dyDescent="0.2">
      <c r="B100" s="72" t="s">
        <v>47</v>
      </c>
      <c r="C100" s="72" t="s">
        <v>48</v>
      </c>
      <c r="D100" s="88" t="s">
        <v>49</v>
      </c>
      <c r="E100" s="72" t="s">
        <v>50</v>
      </c>
    </row>
    <row r="101" spans="1:5" ht="15" customHeight="1" x14ac:dyDescent="0.2">
      <c r="B101" s="98">
        <v>103533063</v>
      </c>
      <c r="C101" s="99"/>
      <c r="D101" s="80" t="s">
        <v>63</v>
      </c>
      <c r="E101" s="81">
        <v>4994050.5199999996</v>
      </c>
    </row>
    <row r="102" spans="1:5" ht="15" customHeight="1" x14ac:dyDescent="0.2">
      <c r="B102" s="98">
        <v>103133063</v>
      </c>
      <c r="C102" s="99"/>
      <c r="D102" s="80" t="s">
        <v>63</v>
      </c>
      <c r="E102" s="81">
        <v>881303.08</v>
      </c>
    </row>
    <row r="103" spans="1:5" ht="15" customHeight="1" x14ac:dyDescent="0.2">
      <c r="B103" s="100"/>
      <c r="C103" s="90" t="s">
        <v>52</v>
      </c>
      <c r="D103" s="91"/>
      <c r="E103" s="92">
        <f>SUM(E101:E102)</f>
        <v>5875353.5999999996</v>
      </c>
    </row>
    <row r="104" spans="1:5" ht="15" customHeight="1" x14ac:dyDescent="0.2"/>
    <row r="105" spans="1:5" ht="15" customHeight="1" x14ac:dyDescent="0.2"/>
    <row r="106" spans="1:5" ht="15" customHeight="1" x14ac:dyDescent="0.25">
      <c r="A106" s="38" t="s">
        <v>269</v>
      </c>
    </row>
    <row r="107" spans="1:5" ht="15" customHeight="1" x14ac:dyDescent="0.2">
      <c r="A107" s="203" t="s">
        <v>42</v>
      </c>
      <c r="B107" s="203"/>
      <c r="C107" s="203"/>
      <c r="D107" s="203"/>
      <c r="E107" s="203"/>
    </row>
    <row r="108" spans="1:5" ht="15" customHeight="1" x14ac:dyDescent="0.2">
      <c r="A108" s="203" t="s">
        <v>71</v>
      </c>
      <c r="B108" s="203"/>
      <c r="C108" s="203"/>
      <c r="D108" s="203"/>
      <c r="E108" s="203"/>
    </row>
    <row r="109" spans="1:5" ht="15" customHeight="1" x14ac:dyDescent="0.2">
      <c r="A109" s="202" t="s">
        <v>270</v>
      </c>
      <c r="B109" s="202"/>
      <c r="C109" s="202"/>
      <c r="D109" s="202"/>
      <c r="E109" s="202"/>
    </row>
    <row r="110" spans="1:5" ht="15" customHeight="1" x14ac:dyDescent="0.2">
      <c r="A110" s="202"/>
      <c r="B110" s="202"/>
      <c r="C110" s="202"/>
      <c r="D110" s="202"/>
      <c r="E110" s="202"/>
    </row>
    <row r="111" spans="1:5" ht="15" customHeight="1" x14ac:dyDescent="0.2">
      <c r="A111" s="202"/>
      <c r="B111" s="202"/>
      <c r="C111" s="202"/>
      <c r="D111" s="202"/>
      <c r="E111" s="202"/>
    </row>
    <row r="112" spans="1:5" ht="15" customHeight="1" x14ac:dyDescent="0.2">
      <c r="A112" s="202"/>
      <c r="B112" s="202"/>
      <c r="C112" s="202"/>
      <c r="D112" s="202"/>
      <c r="E112" s="202"/>
    </row>
    <row r="113" spans="1:5" ht="15" customHeight="1" x14ac:dyDescent="0.2">
      <c r="A113" s="202"/>
      <c r="B113" s="202"/>
      <c r="C113" s="202"/>
      <c r="D113" s="202"/>
      <c r="E113" s="202"/>
    </row>
    <row r="114" spans="1:5" ht="15" customHeight="1" x14ac:dyDescent="0.2">
      <c r="A114" s="84"/>
      <c r="B114" s="84"/>
      <c r="C114" s="84"/>
      <c r="D114" s="84"/>
      <c r="E114" s="84"/>
    </row>
    <row r="115" spans="1:5" ht="15" customHeight="1" x14ac:dyDescent="0.25">
      <c r="A115" s="85" t="s">
        <v>1</v>
      </c>
      <c r="B115" s="70"/>
      <c r="C115" s="70"/>
      <c r="D115" s="70"/>
      <c r="E115" s="70"/>
    </row>
    <row r="116" spans="1:5" ht="15" customHeight="1" x14ac:dyDescent="0.2">
      <c r="A116" s="69" t="s">
        <v>60</v>
      </c>
      <c r="B116" s="70"/>
      <c r="C116" s="70"/>
      <c r="D116" s="70"/>
      <c r="E116" s="71" t="s">
        <v>61</v>
      </c>
    </row>
    <row r="117" spans="1:5" ht="15" customHeight="1" x14ac:dyDescent="0.25">
      <c r="A117" s="86"/>
      <c r="B117" s="85"/>
      <c r="C117" s="70"/>
      <c r="D117" s="70"/>
      <c r="E117" s="87"/>
    </row>
    <row r="118" spans="1:5" ht="15" customHeight="1" x14ac:dyDescent="0.2">
      <c r="B118" s="72" t="s">
        <v>47</v>
      </c>
      <c r="C118" s="72" t="s">
        <v>48</v>
      </c>
      <c r="D118" s="88" t="s">
        <v>49</v>
      </c>
      <c r="E118" s="72" t="s">
        <v>50</v>
      </c>
    </row>
    <row r="119" spans="1:5" ht="15" customHeight="1" x14ac:dyDescent="0.2">
      <c r="B119" s="73">
        <v>33024</v>
      </c>
      <c r="C119" s="89"/>
      <c r="D119" s="75" t="s">
        <v>62</v>
      </c>
      <c r="E119" s="81">
        <v>109197</v>
      </c>
    </row>
    <row r="120" spans="1:5" ht="15" customHeight="1" x14ac:dyDescent="0.2">
      <c r="B120" s="76"/>
      <c r="C120" s="90" t="s">
        <v>52</v>
      </c>
      <c r="D120" s="91"/>
      <c r="E120" s="92">
        <f>SUM(E119:E119)</f>
        <v>109197</v>
      </c>
    </row>
    <row r="121" spans="1:5" ht="15" customHeight="1" x14ac:dyDescent="0.25">
      <c r="A121" s="93"/>
      <c r="B121" s="94"/>
      <c r="C121" s="94"/>
      <c r="D121" s="94"/>
      <c r="E121" s="94"/>
    </row>
    <row r="122" spans="1:5" ht="15" customHeight="1" x14ac:dyDescent="0.25">
      <c r="A122" s="85" t="s">
        <v>17</v>
      </c>
      <c r="B122" s="70"/>
      <c r="C122" s="70"/>
      <c r="D122" s="70"/>
      <c r="E122" s="86"/>
    </row>
    <row r="123" spans="1:5" ht="15" customHeight="1" x14ac:dyDescent="0.2">
      <c r="A123" s="69" t="s">
        <v>60</v>
      </c>
      <c r="B123" s="70"/>
      <c r="C123" s="70"/>
      <c r="D123" s="70"/>
      <c r="E123" s="71" t="s">
        <v>61</v>
      </c>
    </row>
    <row r="124" spans="1:5" ht="15" customHeight="1" x14ac:dyDescent="0.2">
      <c r="A124" s="86"/>
      <c r="B124" s="124"/>
      <c r="C124" s="70"/>
      <c r="D124" s="94"/>
      <c r="E124" s="141"/>
    </row>
    <row r="125" spans="1:5" ht="15" customHeight="1" x14ac:dyDescent="0.2">
      <c r="B125" s="60"/>
      <c r="C125" s="72" t="s">
        <v>48</v>
      </c>
      <c r="D125" s="61" t="s">
        <v>55</v>
      </c>
      <c r="E125" s="72" t="s">
        <v>50</v>
      </c>
    </row>
    <row r="126" spans="1:5" ht="15" customHeight="1" x14ac:dyDescent="0.2">
      <c r="B126" s="109"/>
      <c r="C126" s="178">
        <v>3113</v>
      </c>
      <c r="D126" s="152" t="s">
        <v>138</v>
      </c>
      <c r="E126" s="139">
        <f>40990+27539+24990</f>
        <v>93519</v>
      </c>
    </row>
    <row r="127" spans="1:5" ht="15" customHeight="1" x14ac:dyDescent="0.2">
      <c r="B127" s="109"/>
      <c r="C127" s="178">
        <v>3117</v>
      </c>
      <c r="D127" s="152" t="s">
        <v>138</v>
      </c>
      <c r="E127" s="139">
        <v>15678</v>
      </c>
    </row>
    <row r="128" spans="1:5" ht="15" customHeight="1" x14ac:dyDescent="0.2">
      <c r="B128" s="102"/>
      <c r="C128" s="90" t="s">
        <v>52</v>
      </c>
      <c r="D128" s="143"/>
      <c r="E128" s="144">
        <f>SUM(E126:E127)</f>
        <v>109197</v>
      </c>
    </row>
    <row r="129" spans="1:5" ht="15" customHeight="1" x14ac:dyDescent="0.2"/>
    <row r="130" spans="1:5" ht="15" customHeight="1" x14ac:dyDescent="0.2"/>
    <row r="131" spans="1:5" ht="15" customHeight="1" x14ac:dyDescent="0.25">
      <c r="A131" s="38" t="s">
        <v>271</v>
      </c>
    </row>
    <row r="132" spans="1:5" ht="15" customHeight="1" x14ac:dyDescent="0.2">
      <c r="A132" s="203" t="s">
        <v>42</v>
      </c>
      <c r="B132" s="203"/>
      <c r="C132" s="203"/>
      <c r="D132" s="203"/>
      <c r="E132" s="203"/>
    </row>
    <row r="133" spans="1:5" ht="15" customHeight="1" x14ac:dyDescent="0.2">
      <c r="A133" s="203" t="s">
        <v>43</v>
      </c>
      <c r="B133" s="203"/>
      <c r="C133" s="203"/>
      <c r="D133" s="203"/>
      <c r="E133" s="203"/>
    </row>
    <row r="134" spans="1:5" ht="15" customHeight="1" x14ac:dyDescent="0.2">
      <c r="A134" s="202" t="s">
        <v>272</v>
      </c>
      <c r="B134" s="202"/>
      <c r="C134" s="202"/>
      <c r="D134" s="202"/>
      <c r="E134" s="202"/>
    </row>
    <row r="135" spans="1:5" ht="15" customHeight="1" x14ac:dyDescent="0.2">
      <c r="A135" s="202"/>
      <c r="B135" s="202"/>
      <c r="C135" s="202"/>
      <c r="D135" s="202"/>
      <c r="E135" s="202"/>
    </row>
    <row r="136" spans="1:5" ht="15" customHeight="1" x14ac:dyDescent="0.2">
      <c r="A136" s="202"/>
      <c r="B136" s="202"/>
      <c r="C136" s="202"/>
      <c r="D136" s="202"/>
      <c r="E136" s="202"/>
    </row>
    <row r="137" spans="1:5" ht="15" customHeight="1" x14ac:dyDescent="0.2">
      <c r="A137" s="202"/>
      <c r="B137" s="202"/>
      <c r="C137" s="202"/>
      <c r="D137" s="202"/>
      <c r="E137" s="202"/>
    </row>
    <row r="138" spans="1:5" ht="15" customHeight="1" x14ac:dyDescent="0.2">
      <c r="A138" s="202"/>
      <c r="B138" s="202"/>
      <c r="C138" s="202"/>
      <c r="D138" s="202"/>
      <c r="E138" s="202"/>
    </row>
    <row r="139" spans="1:5" ht="15" customHeight="1" x14ac:dyDescent="0.2">
      <c r="A139" s="202"/>
      <c r="B139" s="202"/>
      <c r="C139" s="202"/>
      <c r="D139" s="202"/>
      <c r="E139" s="202"/>
    </row>
    <row r="140" spans="1:5" ht="15" customHeight="1" x14ac:dyDescent="0.2">
      <c r="A140" s="159"/>
      <c r="B140" s="159"/>
      <c r="C140" s="159"/>
      <c r="D140" s="159"/>
      <c r="E140" s="159"/>
    </row>
    <row r="141" spans="1:5" ht="15" customHeight="1" x14ac:dyDescent="0.25">
      <c r="A141" s="85" t="s">
        <v>1</v>
      </c>
      <c r="B141" s="70"/>
      <c r="C141" s="70"/>
      <c r="D141" s="70"/>
      <c r="E141" s="70"/>
    </row>
    <row r="142" spans="1:5" ht="15" customHeight="1" x14ac:dyDescent="0.2">
      <c r="A142" s="42" t="s">
        <v>45</v>
      </c>
      <c r="B142" s="70"/>
      <c r="C142" s="70"/>
      <c r="D142" s="70"/>
      <c r="E142" s="71" t="s">
        <v>46</v>
      </c>
    </row>
    <row r="143" spans="1:5" ht="15" customHeight="1" x14ac:dyDescent="0.25">
      <c r="A143" s="77"/>
      <c r="B143" s="40"/>
      <c r="C143" s="41"/>
      <c r="D143" s="41"/>
      <c r="E143" s="44"/>
    </row>
    <row r="144" spans="1:5" ht="15" customHeight="1" x14ac:dyDescent="0.2">
      <c r="B144" s="45" t="s">
        <v>47</v>
      </c>
      <c r="C144" s="45" t="s">
        <v>48</v>
      </c>
      <c r="D144" s="46" t="s">
        <v>49</v>
      </c>
      <c r="E144" s="47" t="s">
        <v>50</v>
      </c>
    </row>
    <row r="145" spans="1:5" ht="15" customHeight="1" x14ac:dyDescent="0.2">
      <c r="B145" s="128">
        <v>98278</v>
      </c>
      <c r="C145" s="89"/>
      <c r="D145" s="75" t="s">
        <v>227</v>
      </c>
      <c r="E145" s="81">
        <v>85487</v>
      </c>
    </row>
    <row r="146" spans="1:5" ht="15" customHeight="1" x14ac:dyDescent="0.2">
      <c r="B146" s="166"/>
      <c r="C146" s="53" t="s">
        <v>52</v>
      </c>
      <c r="D146" s="54"/>
      <c r="E146" s="55">
        <f>SUM(E145:E145)</f>
        <v>85487</v>
      </c>
    </row>
    <row r="147" spans="1:5" ht="15" customHeight="1" x14ac:dyDescent="0.25">
      <c r="A147" s="93"/>
      <c r="B147" s="94"/>
      <c r="C147" s="94"/>
      <c r="D147" s="94"/>
      <c r="E147" s="94"/>
    </row>
    <row r="148" spans="1:5" ht="15" customHeight="1" x14ac:dyDescent="0.25">
      <c r="A148" s="85" t="s">
        <v>17</v>
      </c>
      <c r="B148" s="70"/>
      <c r="C148" s="70"/>
    </row>
    <row r="149" spans="1:5" ht="15" customHeight="1" x14ac:dyDescent="0.2">
      <c r="A149" s="42" t="s">
        <v>142</v>
      </c>
      <c r="B149" s="41"/>
      <c r="C149" s="41"/>
      <c r="D149" s="41"/>
      <c r="E149" s="43" t="s">
        <v>143</v>
      </c>
    </row>
    <row r="150" spans="1:5" ht="15" customHeight="1" x14ac:dyDescent="0.2">
      <c r="A150" s="86"/>
      <c r="B150" s="124"/>
      <c r="C150" s="70"/>
      <c r="D150" s="94"/>
      <c r="E150" s="141"/>
    </row>
    <row r="151" spans="1:5" ht="15" customHeight="1" x14ac:dyDescent="0.2">
      <c r="C151" s="72" t="s">
        <v>48</v>
      </c>
      <c r="D151" s="131" t="s">
        <v>55</v>
      </c>
      <c r="E151" s="47" t="s">
        <v>50</v>
      </c>
    </row>
    <row r="152" spans="1:5" ht="15" customHeight="1" x14ac:dyDescent="0.2">
      <c r="C152" s="79">
        <v>3769</v>
      </c>
      <c r="D152" s="65" t="s">
        <v>56</v>
      </c>
      <c r="E152" s="81">
        <v>85487</v>
      </c>
    </row>
    <row r="153" spans="1:5" ht="15" customHeight="1" x14ac:dyDescent="0.2">
      <c r="C153" s="90" t="s">
        <v>52</v>
      </c>
      <c r="D153" s="143"/>
      <c r="E153" s="144">
        <f>SUM(E152:E152)</f>
        <v>85487</v>
      </c>
    </row>
    <row r="154" spans="1:5" ht="15" customHeight="1" x14ac:dyDescent="0.2"/>
    <row r="155" spans="1:5" ht="15" customHeight="1" x14ac:dyDescent="0.2"/>
    <row r="156" spans="1:5" ht="15" customHeight="1" x14ac:dyDescent="0.2"/>
    <row r="157" spans="1:5" ht="15" customHeight="1" x14ac:dyDescent="0.2"/>
    <row r="158" spans="1:5" ht="15" customHeight="1" x14ac:dyDescent="0.25">
      <c r="A158" s="38" t="s">
        <v>273</v>
      </c>
    </row>
    <row r="159" spans="1:5" ht="15" customHeight="1" x14ac:dyDescent="0.2">
      <c r="A159" s="201" t="s">
        <v>249</v>
      </c>
      <c r="B159" s="201"/>
      <c r="C159" s="201"/>
      <c r="D159" s="201"/>
      <c r="E159" s="201"/>
    </row>
    <row r="160" spans="1:5" ht="15" customHeight="1" x14ac:dyDescent="0.2">
      <c r="A160" s="204" t="s">
        <v>274</v>
      </c>
      <c r="B160" s="204"/>
      <c r="C160" s="204"/>
      <c r="D160" s="204"/>
      <c r="E160" s="204"/>
    </row>
    <row r="161" spans="1:5" ht="15" customHeight="1" x14ac:dyDescent="0.2">
      <c r="A161" s="204"/>
      <c r="B161" s="204"/>
      <c r="C161" s="204"/>
      <c r="D161" s="204"/>
      <c r="E161" s="204"/>
    </row>
    <row r="162" spans="1:5" ht="15" customHeight="1" x14ac:dyDescent="0.2">
      <c r="A162" s="204"/>
      <c r="B162" s="204"/>
      <c r="C162" s="204"/>
      <c r="D162" s="204"/>
      <c r="E162" s="204"/>
    </row>
    <row r="163" spans="1:5" ht="15" customHeight="1" x14ac:dyDescent="0.2">
      <c r="A163" s="204"/>
      <c r="B163" s="204"/>
      <c r="C163" s="204"/>
      <c r="D163" s="204"/>
      <c r="E163" s="204"/>
    </row>
    <row r="164" spans="1:5" ht="15" customHeight="1" x14ac:dyDescent="0.2">
      <c r="A164" s="204"/>
      <c r="B164" s="204"/>
      <c r="C164" s="204"/>
      <c r="D164" s="204"/>
      <c r="E164" s="204"/>
    </row>
    <row r="165" spans="1:5" ht="15" customHeight="1" x14ac:dyDescent="0.2">
      <c r="A165" s="204"/>
      <c r="B165" s="204"/>
      <c r="C165" s="204"/>
      <c r="D165" s="204"/>
      <c r="E165" s="204"/>
    </row>
    <row r="166" spans="1:5" ht="15" customHeight="1" x14ac:dyDescent="0.2">
      <c r="A166" s="204"/>
      <c r="B166" s="204"/>
      <c r="C166" s="204"/>
      <c r="D166" s="204"/>
      <c r="E166" s="204"/>
    </row>
    <row r="167" spans="1:5" ht="15" customHeight="1" x14ac:dyDescent="0.2"/>
    <row r="168" spans="1:5" ht="15" customHeight="1" x14ac:dyDescent="0.25">
      <c r="A168" s="85" t="s">
        <v>1</v>
      </c>
      <c r="B168" s="41"/>
      <c r="C168" s="41"/>
      <c r="D168" s="41"/>
      <c r="E168" s="41"/>
    </row>
    <row r="169" spans="1:5" ht="15" customHeight="1" x14ac:dyDescent="0.2">
      <c r="A169" s="153" t="s">
        <v>115</v>
      </c>
      <c r="B169" s="41"/>
      <c r="C169" s="41"/>
      <c r="D169" s="41"/>
      <c r="E169" s="43" t="s">
        <v>275</v>
      </c>
    </row>
    <row r="170" spans="1:5" ht="15" customHeight="1" x14ac:dyDescent="0.25">
      <c r="A170" s="40"/>
      <c r="B170" s="77"/>
      <c r="C170" s="41"/>
      <c r="D170" s="41"/>
      <c r="E170" s="44"/>
    </row>
    <row r="171" spans="1:5" ht="15" customHeight="1" x14ac:dyDescent="0.2">
      <c r="A171" s="119"/>
      <c r="B171" s="72" t="s">
        <v>47</v>
      </c>
      <c r="C171" s="45" t="s">
        <v>48</v>
      </c>
      <c r="D171" s="46" t="s">
        <v>49</v>
      </c>
      <c r="E171" s="72" t="s">
        <v>50</v>
      </c>
    </row>
    <row r="172" spans="1:5" ht="15" customHeight="1" x14ac:dyDescent="0.2">
      <c r="A172" s="119"/>
      <c r="B172" s="179">
        <v>104113013</v>
      </c>
      <c r="C172" s="120"/>
      <c r="D172" s="75" t="s">
        <v>62</v>
      </c>
      <c r="E172" s="130">
        <v>1919887.64</v>
      </c>
    </row>
    <row r="173" spans="1:5" ht="15" customHeight="1" x14ac:dyDescent="0.2">
      <c r="A173" s="119"/>
      <c r="B173" s="179">
        <v>104513013</v>
      </c>
      <c r="C173" s="120"/>
      <c r="D173" s="75" t="s">
        <v>62</v>
      </c>
      <c r="E173" s="130">
        <v>16319045.02</v>
      </c>
    </row>
    <row r="174" spans="1:5" ht="15" customHeight="1" x14ac:dyDescent="0.2">
      <c r="A174" s="146"/>
      <c r="B174" s="73"/>
      <c r="C174" s="53" t="s">
        <v>52</v>
      </c>
      <c r="D174" s="54"/>
      <c r="E174" s="55">
        <f>SUM(E172:E173)</f>
        <v>18238932.66</v>
      </c>
    </row>
    <row r="175" spans="1:5" ht="15" customHeight="1" x14ac:dyDescent="0.2">
      <c r="A175" s="77"/>
      <c r="B175" s="146"/>
      <c r="C175" s="150"/>
      <c r="D175" s="41"/>
      <c r="E175" s="173"/>
    </row>
    <row r="176" spans="1:5" ht="15" customHeight="1" x14ac:dyDescent="0.25">
      <c r="A176" s="40" t="s">
        <v>17</v>
      </c>
      <c r="B176" s="41"/>
      <c r="C176" s="41"/>
      <c r="D176" s="41"/>
      <c r="E176" s="41"/>
    </row>
    <row r="177" spans="1:5" ht="15" customHeight="1" x14ac:dyDescent="0.2">
      <c r="A177" s="153" t="s">
        <v>115</v>
      </c>
      <c r="B177" s="41"/>
      <c r="C177" s="41"/>
      <c r="D177" s="41"/>
      <c r="E177" s="43" t="s">
        <v>275</v>
      </c>
    </row>
    <row r="178" spans="1:5" ht="15" customHeight="1" x14ac:dyDescent="0.25">
      <c r="A178" s="40"/>
      <c r="B178" s="77"/>
      <c r="C178" s="41"/>
      <c r="D178" s="41"/>
      <c r="E178" s="44"/>
    </row>
    <row r="179" spans="1:5" ht="15" customHeight="1" x14ac:dyDescent="0.2">
      <c r="A179" s="119"/>
      <c r="B179" s="59"/>
      <c r="C179" s="45" t="s">
        <v>48</v>
      </c>
      <c r="D179" s="46" t="s">
        <v>55</v>
      </c>
      <c r="E179" s="72" t="s">
        <v>50</v>
      </c>
    </row>
    <row r="180" spans="1:5" ht="15" customHeight="1" x14ac:dyDescent="0.2">
      <c r="A180" s="119"/>
      <c r="B180" s="114"/>
      <c r="C180" s="120">
        <v>4374</v>
      </c>
      <c r="D180" s="65" t="s">
        <v>56</v>
      </c>
      <c r="E180" s="130">
        <v>18238932.66</v>
      </c>
    </row>
    <row r="181" spans="1:5" ht="15" customHeight="1" x14ac:dyDescent="0.2">
      <c r="A181" s="146"/>
      <c r="B181" s="146"/>
      <c r="C181" s="53" t="s">
        <v>52</v>
      </c>
      <c r="D181" s="54"/>
      <c r="E181" s="55">
        <f>SUM(E180:E180)</f>
        <v>18238932.66</v>
      </c>
    </row>
    <row r="182" spans="1:5" ht="15" customHeight="1" x14ac:dyDescent="0.2"/>
    <row r="183" spans="1:5" ht="15" customHeight="1" x14ac:dyDescent="0.2"/>
    <row r="184" spans="1:5" ht="15" customHeight="1" x14ac:dyDescent="0.25">
      <c r="A184" s="38" t="s">
        <v>276</v>
      </c>
    </row>
    <row r="185" spans="1:5" ht="15" customHeight="1" x14ac:dyDescent="0.2">
      <c r="A185" s="203" t="s">
        <v>42</v>
      </c>
      <c r="B185" s="203"/>
      <c r="C185" s="203"/>
      <c r="D185" s="203"/>
      <c r="E185" s="203"/>
    </row>
    <row r="186" spans="1:5" ht="15" customHeight="1" x14ac:dyDescent="0.2">
      <c r="A186" s="203" t="s">
        <v>71</v>
      </c>
      <c r="B186" s="203"/>
      <c r="C186" s="203"/>
      <c r="D186" s="203"/>
      <c r="E186" s="203"/>
    </row>
    <row r="187" spans="1:5" ht="15" customHeight="1" x14ac:dyDescent="0.2">
      <c r="A187" s="204" t="s">
        <v>277</v>
      </c>
      <c r="B187" s="204"/>
      <c r="C187" s="204"/>
      <c r="D187" s="204"/>
      <c r="E187" s="204"/>
    </row>
    <row r="188" spans="1:5" ht="15" customHeight="1" x14ac:dyDescent="0.2">
      <c r="A188" s="204"/>
      <c r="B188" s="204"/>
      <c r="C188" s="204"/>
      <c r="D188" s="204"/>
      <c r="E188" s="204"/>
    </row>
    <row r="189" spans="1:5" ht="15" customHeight="1" x14ac:dyDescent="0.2">
      <c r="A189" s="204"/>
      <c r="B189" s="204"/>
      <c r="C189" s="204"/>
      <c r="D189" s="204"/>
      <c r="E189" s="204"/>
    </row>
    <row r="190" spans="1:5" ht="15" customHeight="1" x14ac:dyDescent="0.2">
      <c r="A190" s="204"/>
      <c r="B190" s="204"/>
      <c r="C190" s="204"/>
      <c r="D190" s="204"/>
      <c r="E190" s="204"/>
    </row>
    <row r="191" spans="1:5" ht="15" customHeight="1" x14ac:dyDescent="0.2">
      <c r="A191" s="204"/>
      <c r="B191" s="204"/>
      <c r="C191" s="204"/>
      <c r="D191" s="204"/>
      <c r="E191" s="204"/>
    </row>
    <row r="192" spans="1:5" ht="15" customHeight="1" x14ac:dyDescent="0.2">
      <c r="A192" s="204"/>
      <c r="B192" s="204"/>
      <c r="C192" s="204"/>
      <c r="D192" s="204"/>
      <c r="E192" s="204"/>
    </row>
    <row r="193" spans="1:5" ht="15" customHeight="1" x14ac:dyDescent="0.2">
      <c r="A193" s="204"/>
      <c r="B193" s="204"/>
      <c r="C193" s="204"/>
      <c r="D193" s="204"/>
      <c r="E193" s="204"/>
    </row>
    <row r="194" spans="1:5" ht="15" customHeight="1" x14ac:dyDescent="0.2">
      <c r="A194" s="204"/>
      <c r="B194" s="204"/>
      <c r="C194" s="204"/>
      <c r="D194" s="204"/>
      <c r="E194" s="204"/>
    </row>
    <row r="195" spans="1:5" ht="15" customHeight="1" x14ac:dyDescent="0.2">
      <c r="A195" s="204"/>
      <c r="B195" s="204"/>
      <c r="C195" s="204"/>
      <c r="D195" s="204"/>
      <c r="E195" s="204"/>
    </row>
    <row r="196" spans="1:5" ht="15" customHeight="1" x14ac:dyDescent="0.2">
      <c r="A196" s="204"/>
      <c r="B196" s="204"/>
      <c r="C196" s="204"/>
      <c r="D196" s="204"/>
      <c r="E196" s="204"/>
    </row>
    <row r="197" spans="1:5" ht="15" customHeight="1" x14ac:dyDescent="0.2"/>
    <row r="198" spans="1:5" ht="15" customHeight="1" x14ac:dyDescent="0.25">
      <c r="A198" s="85" t="s">
        <v>1</v>
      </c>
      <c r="B198" s="70"/>
      <c r="C198" s="70"/>
      <c r="D198" s="70"/>
      <c r="E198" s="70"/>
    </row>
    <row r="199" spans="1:5" ht="15" customHeight="1" x14ac:dyDescent="0.2">
      <c r="A199" s="69" t="s">
        <v>115</v>
      </c>
      <c r="B199" s="41"/>
      <c r="C199" s="41"/>
      <c r="D199" s="41"/>
      <c r="E199" s="71" t="s">
        <v>278</v>
      </c>
    </row>
    <row r="200" spans="1:5" ht="15" customHeight="1" x14ac:dyDescent="0.25">
      <c r="A200" s="77"/>
      <c r="B200" s="40"/>
      <c r="C200" s="41"/>
      <c r="D200" s="41"/>
      <c r="E200" s="44"/>
    </row>
    <row r="201" spans="1:5" ht="15" customHeight="1" x14ac:dyDescent="0.2">
      <c r="B201" s="45" t="s">
        <v>47</v>
      </c>
      <c r="C201" s="45" t="s">
        <v>48</v>
      </c>
      <c r="D201" s="46" t="s">
        <v>49</v>
      </c>
      <c r="E201" s="47" t="s">
        <v>50</v>
      </c>
    </row>
    <row r="202" spans="1:5" ht="15" customHeight="1" x14ac:dyDescent="0.2">
      <c r="B202" s="180">
        <v>103533062</v>
      </c>
      <c r="C202" s="74"/>
      <c r="D202" s="111" t="s">
        <v>62</v>
      </c>
      <c r="E202" s="81">
        <v>2234182.12</v>
      </c>
    </row>
    <row r="203" spans="1:5" ht="15" customHeight="1" x14ac:dyDescent="0.2">
      <c r="B203" s="166"/>
      <c r="C203" s="53" t="s">
        <v>52</v>
      </c>
      <c r="D203" s="54"/>
      <c r="E203" s="55">
        <f>SUM(E202:E202)</f>
        <v>2234182.12</v>
      </c>
    </row>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85" t="s">
        <v>17</v>
      </c>
      <c r="B210" s="70"/>
      <c r="C210" s="70"/>
      <c r="D210" s="77"/>
      <c r="E210" s="77"/>
    </row>
    <row r="211" spans="1:5" ht="15" customHeight="1" x14ac:dyDescent="0.2">
      <c r="A211" s="69" t="s">
        <v>115</v>
      </c>
      <c r="B211" s="41"/>
      <c r="C211" s="41"/>
      <c r="D211" s="41"/>
      <c r="E211" s="43" t="s">
        <v>278</v>
      </c>
    </row>
    <row r="212" spans="1:5" ht="15" customHeight="1" x14ac:dyDescent="0.25">
      <c r="A212" s="40"/>
      <c r="B212" s="41"/>
      <c r="C212" s="41"/>
      <c r="D212" s="41"/>
      <c r="E212" s="77"/>
    </row>
    <row r="213" spans="1:5" ht="15" customHeight="1" x14ac:dyDescent="0.25">
      <c r="A213" s="40"/>
      <c r="B213" s="41"/>
      <c r="C213" s="45" t="s">
        <v>48</v>
      </c>
      <c r="D213" s="112" t="s">
        <v>55</v>
      </c>
      <c r="E213" s="72" t="s">
        <v>50</v>
      </c>
    </row>
    <row r="214" spans="1:5" ht="15" customHeight="1" x14ac:dyDescent="0.25">
      <c r="A214" s="40"/>
      <c r="B214" s="41"/>
      <c r="C214" s="79">
        <v>3636</v>
      </c>
      <c r="D214" s="65" t="s">
        <v>196</v>
      </c>
      <c r="E214" s="123">
        <f>525000+133375+48015</f>
        <v>706390</v>
      </c>
    </row>
    <row r="215" spans="1:5" ht="15" customHeight="1" x14ac:dyDescent="0.25">
      <c r="A215" s="40"/>
      <c r="B215" s="41"/>
      <c r="C215" s="79">
        <v>3636</v>
      </c>
      <c r="D215" s="65" t="s">
        <v>56</v>
      </c>
      <c r="E215" s="123">
        <v>22239.46</v>
      </c>
    </row>
    <row r="216" spans="1:5" ht="15" customHeight="1" x14ac:dyDescent="0.25">
      <c r="A216" s="40"/>
      <c r="B216" s="41"/>
      <c r="C216" s="79">
        <v>3636</v>
      </c>
      <c r="D216" s="65" t="s">
        <v>94</v>
      </c>
      <c r="E216" s="123">
        <v>8500</v>
      </c>
    </row>
    <row r="217" spans="1:5" ht="15" customHeight="1" x14ac:dyDescent="0.25">
      <c r="A217" s="40"/>
      <c r="B217" s="41"/>
      <c r="C217" s="79">
        <v>2125</v>
      </c>
      <c r="D217" s="111" t="s">
        <v>89</v>
      </c>
      <c r="E217" s="123">
        <v>1496052.21</v>
      </c>
    </row>
    <row r="218" spans="1:5" ht="15" customHeight="1" x14ac:dyDescent="0.25">
      <c r="A218" s="40"/>
      <c r="B218" s="41"/>
      <c r="C218" s="53" t="s">
        <v>52</v>
      </c>
      <c r="D218" s="54"/>
      <c r="E218" s="55">
        <f>SUM(E214:E217)</f>
        <v>2233181.67</v>
      </c>
    </row>
    <row r="219" spans="1:5" ht="15" customHeight="1" x14ac:dyDescent="0.2"/>
    <row r="220" spans="1:5" ht="15" customHeight="1" x14ac:dyDescent="0.25">
      <c r="A220" s="40" t="s">
        <v>17</v>
      </c>
      <c r="B220" s="41"/>
      <c r="C220" s="41"/>
      <c r="D220" s="41"/>
      <c r="E220" s="41"/>
    </row>
    <row r="221" spans="1:5" ht="15" customHeight="1" x14ac:dyDescent="0.2">
      <c r="A221" s="42" t="s">
        <v>45</v>
      </c>
      <c r="B221" s="41"/>
      <c r="C221" s="41"/>
      <c r="D221" s="41"/>
      <c r="E221" s="43" t="s">
        <v>46</v>
      </c>
    </row>
    <row r="222" spans="1:5" ht="15" customHeight="1" x14ac:dyDescent="0.25">
      <c r="A222" s="40"/>
      <c r="B222" s="77"/>
      <c r="C222" s="41"/>
      <c r="D222" s="41"/>
      <c r="E222" s="44"/>
    </row>
    <row r="223" spans="1:5" ht="15" customHeight="1" x14ac:dyDescent="0.2">
      <c r="A223" s="59"/>
      <c r="B223" s="59"/>
      <c r="C223" s="45" t="s">
        <v>48</v>
      </c>
      <c r="D223" s="112" t="s">
        <v>55</v>
      </c>
      <c r="E223" s="47" t="s">
        <v>50</v>
      </c>
    </row>
    <row r="224" spans="1:5" ht="15" customHeight="1" x14ac:dyDescent="0.2">
      <c r="A224" s="113"/>
      <c r="B224" s="114"/>
      <c r="C224" s="115">
        <v>6409</v>
      </c>
      <c r="D224" s="65" t="s">
        <v>99</v>
      </c>
      <c r="E224" s="116">
        <v>1000.45</v>
      </c>
    </row>
    <row r="225" spans="1:5" ht="15" customHeight="1" x14ac:dyDescent="0.2">
      <c r="A225" s="117"/>
      <c r="B225" s="118"/>
      <c r="C225" s="53" t="s">
        <v>52</v>
      </c>
      <c r="D225" s="54"/>
      <c r="E225" s="55">
        <f>E224</f>
        <v>1000.45</v>
      </c>
    </row>
    <row r="226" spans="1:5" ht="15" customHeight="1" x14ac:dyDescent="0.2"/>
    <row r="227" spans="1:5" ht="15" customHeight="1" x14ac:dyDescent="0.2"/>
    <row r="228" spans="1:5" ht="15" customHeight="1" x14ac:dyDescent="0.25">
      <c r="A228" s="38" t="s">
        <v>279</v>
      </c>
    </row>
    <row r="229" spans="1:5" ht="15" customHeight="1" x14ac:dyDescent="0.2">
      <c r="A229" s="203" t="s">
        <v>42</v>
      </c>
      <c r="B229" s="203"/>
      <c r="C229" s="203"/>
      <c r="D229" s="203"/>
      <c r="E229" s="203"/>
    </row>
    <row r="230" spans="1:5" ht="15" customHeight="1" x14ac:dyDescent="0.2">
      <c r="A230" s="202" t="s">
        <v>280</v>
      </c>
      <c r="B230" s="202"/>
      <c r="C230" s="202"/>
      <c r="D230" s="202"/>
      <c r="E230" s="202"/>
    </row>
    <row r="231" spans="1:5" ht="15" customHeight="1" x14ac:dyDescent="0.2">
      <c r="A231" s="202"/>
      <c r="B231" s="202"/>
      <c r="C231" s="202"/>
      <c r="D231" s="202"/>
      <c r="E231" s="202"/>
    </row>
    <row r="232" spans="1:5" ht="15" customHeight="1" x14ac:dyDescent="0.2">
      <c r="A232" s="202"/>
      <c r="B232" s="202"/>
      <c r="C232" s="202"/>
      <c r="D232" s="202"/>
      <c r="E232" s="202"/>
    </row>
    <row r="233" spans="1:5" ht="15" customHeight="1" x14ac:dyDescent="0.2">
      <c r="A233" s="202"/>
      <c r="B233" s="202"/>
      <c r="C233" s="202"/>
      <c r="D233" s="202"/>
      <c r="E233" s="202"/>
    </row>
    <row r="234" spans="1:5" ht="15" customHeight="1" x14ac:dyDescent="0.2">
      <c r="A234" s="202"/>
      <c r="B234" s="202"/>
      <c r="C234" s="202"/>
      <c r="D234" s="202"/>
      <c r="E234" s="202"/>
    </row>
    <row r="235" spans="1:5" ht="15" customHeight="1" x14ac:dyDescent="0.2">
      <c r="A235" s="202"/>
      <c r="B235" s="202"/>
      <c r="C235" s="202"/>
      <c r="D235" s="202"/>
      <c r="E235" s="202"/>
    </row>
    <row r="236" spans="1:5" ht="15" customHeight="1" x14ac:dyDescent="0.2">
      <c r="A236" s="202"/>
      <c r="B236" s="202"/>
      <c r="C236" s="202"/>
      <c r="D236" s="202"/>
      <c r="E236" s="202"/>
    </row>
    <row r="237" spans="1:5" ht="15" customHeight="1" x14ac:dyDescent="0.2"/>
    <row r="238" spans="1:5" ht="15" customHeight="1" x14ac:dyDescent="0.25">
      <c r="A238" s="40" t="s">
        <v>1</v>
      </c>
      <c r="B238" s="41"/>
      <c r="C238" s="41"/>
      <c r="D238" s="41"/>
      <c r="E238" s="41"/>
    </row>
    <row r="239" spans="1:5" ht="15" customHeight="1" x14ac:dyDescent="0.2">
      <c r="A239" s="69" t="s">
        <v>86</v>
      </c>
      <c r="B239" s="70"/>
      <c r="C239" s="70"/>
      <c r="D239" s="70"/>
      <c r="E239" s="71" t="s">
        <v>87</v>
      </c>
    </row>
    <row r="240" spans="1:5" ht="15" customHeight="1" x14ac:dyDescent="0.25">
      <c r="A240" s="77"/>
      <c r="B240" s="40"/>
      <c r="C240" s="41"/>
      <c r="D240" s="41"/>
      <c r="E240" s="44"/>
    </row>
    <row r="241" spans="1:5" ht="15" customHeight="1" x14ac:dyDescent="0.2">
      <c r="B241" s="72" t="s">
        <v>47</v>
      </c>
      <c r="C241" s="45" t="s">
        <v>48</v>
      </c>
      <c r="D241" s="46" t="s">
        <v>49</v>
      </c>
      <c r="E241" s="47" t="s">
        <v>50</v>
      </c>
    </row>
    <row r="242" spans="1:5" ht="15" customHeight="1" x14ac:dyDescent="0.2">
      <c r="B242" s="73">
        <v>12</v>
      </c>
      <c r="C242" s="181">
        <v>6172</v>
      </c>
      <c r="D242" s="176" t="s">
        <v>281</v>
      </c>
      <c r="E242" s="130">
        <v>896895.85</v>
      </c>
    </row>
    <row r="243" spans="1:5" ht="15" customHeight="1" x14ac:dyDescent="0.2">
      <c r="B243" s="76"/>
      <c r="C243" s="53" t="s">
        <v>52</v>
      </c>
      <c r="D243" s="54"/>
      <c r="E243" s="55">
        <f>SUM(E242:E242)</f>
        <v>896895.85</v>
      </c>
    </row>
    <row r="244" spans="1:5" ht="15" customHeight="1" x14ac:dyDescent="0.2"/>
    <row r="245" spans="1:5" ht="15" customHeight="1" x14ac:dyDescent="0.25">
      <c r="A245" s="85" t="s">
        <v>17</v>
      </c>
      <c r="B245" s="105"/>
      <c r="C245" s="70"/>
      <c r="D245" s="70"/>
      <c r="E245" s="77"/>
    </row>
    <row r="246" spans="1:5" ht="15" customHeight="1" x14ac:dyDescent="0.2">
      <c r="A246" s="69" t="s">
        <v>45</v>
      </c>
      <c r="B246" s="105"/>
      <c r="C246" s="70"/>
      <c r="D246" s="70"/>
      <c r="E246" t="s">
        <v>46</v>
      </c>
    </row>
    <row r="247" spans="1:5" ht="15" customHeight="1" x14ac:dyDescent="0.25">
      <c r="A247" s="86"/>
      <c r="B247" s="106"/>
      <c r="C247" s="70"/>
      <c r="D247" s="70"/>
      <c r="E247" s="44"/>
    </row>
    <row r="248" spans="1:5" ht="15" customHeight="1" x14ac:dyDescent="0.2">
      <c r="B248" s="60"/>
      <c r="C248" s="72" t="s">
        <v>48</v>
      </c>
      <c r="D248" s="131" t="s">
        <v>55</v>
      </c>
      <c r="E248" s="45" t="s">
        <v>50</v>
      </c>
    </row>
    <row r="249" spans="1:5" ht="15" customHeight="1" x14ac:dyDescent="0.2">
      <c r="B249" s="109"/>
      <c r="C249" s="79">
        <v>6409</v>
      </c>
      <c r="D249" s="134" t="s">
        <v>99</v>
      </c>
      <c r="E249" s="145">
        <v>896895.85</v>
      </c>
    </row>
    <row r="250" spans="1:5" ht="15" customHeight="1" x14ac:dyDescent="0.2">
      <c r="B250" s="102"/>
      <c r="C250" s="90" t="s">
        <v>52</v>
      </c>
      <c r="D250" s="182"/>
      <c r="E250" s="68">
        <f>SUM(E249:E249)</f>
        <v>896895.85</v>
      </c>
    </row>
    <row r="251" spans="1:5" ht="15" customHeight="1" x14ac:dyDescent="0.2"/>
    <row r="252" spans="1:5" ht="15" customHeight="1" x14ac:dyDescent="0.2"/>
    <row r="253" spans="1:5" ht="15" customHeight="1" x14ac:dyDescent="0.2"/>
    <row r="254" spans="1:5" ht="15" customHeight="1" x14ac:dyDescent="0.2"/>
    <row r="255" spans="1:5" ht="15" customHeight="1" x14ac:dyDescent="0.2"/>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8" t="s">
        <v>282</v>
      </c>
    </row>
    <row r="263" spans="1:5" ht="15" customHeight="1" x14ac:dyDescent="0.2">
      <c r="A263" s="201" t="s">
        <v>113</v>
      </c>
      <c r="B263" s="201"/>
      <c r="C263" s="201"/>
      <c r="D263" s="201"/>
      <c r="E263" s="201"/>
    </row>
    <row r="264" spans="1:5" ht="15" customHeight="1" x14ac:dyDescent="0.2">
      <c r="A264" s="201"/>
      <c r="B264" s="201"/>
      <c r="C264" s="201"/>
      <c r="D264" s="201"/>
      <c r="E264" s="201"/>
    </row>
    <row r="265" spans="1:5" ht="15" customHeight="1" x14ac:dyDescent="0.2">
      <c r="A265" s="202" t="s">
        <v>283</v>
      </c>
      <c r="B265" s="202"/>
      <c r="C265" s="202"/>
      <c r="D265" s="202"/>
      <c r="E265" s="202"/>
    </row>
    <row r="266" spans="1:5" ht="15" customHeight="1" x14ac:dyDescent="0.2">
      <c r="A266" s="202"/>
      <c r="B266" s="202"/>
      <c r="C266" s="202"/>
      <c r="D266" s="202"/>
      <c r="E266" s="202"/>
    </row>
    <row r="267" spans="1:5" ht="15" customHeight="1" x14ac:dyDescent="0.2">
      <c r="A267" s="202"/>
      <c r="B267" s="202"/>
      <c r="C267" s="202"/>
      <c r="D267" s="202"/>
      <c r="E267" s="202"/>
    </row>
    <row r="268" spans="1:5" ht="15" customHeight="1" x14ac:dyDescent="0.2">
      <c r="A268" s="202"/>
      <c r="B268" s="202"/>
      <c r="C268" s="202"/>
      <c r="D268" s="202"/>
      <c r="E268" s="202"/>
    </row>
    <row r="269" spans="1:5" ht="15" customHeight="1" x14ac:dyDescent="0.2">
      <c r="A269" s="202"/>
      <c r="B269" s="202"/>
      <c r="C269" s="202"/>
      <c r="D269" s="202"/>
      <c r="E269" s="202"/>
    </row>
    <row r="270" spans="1:5" ht="15" customHeight="1" x14ac:dyDescent="0.2">
      <c r="A270" s="202"/>
      <c r="B270" s="202"/>
      <c r="C270" s="202"/>
      <c r="D270" s="202"/>
      <c r="E270" s="202"/>
    </row>
    <row r="271" spans="1:5" ht="15" customHeight="1" x14ac:dyDescent="0.2">
      <c r="A271" s="202"/>
      <c r="B271" s="202"/>
      <c r="C271" s="202"/>
      <c r="D271" s="202"/>
      <c r="E271" s="202"/>
    </row>
    <row r="272" spans="1:5" ht="15" customHeight="1" x14ac:dyDescent="0.2">
      <c r="A272" s="84"/>
      <c r="B272" s="84"/>
      <c r="C272" s="84"/>
      <c r="D272" s="84"/>
      <c r="E272" s="84"/>
    </row>
    <row r="273" spans="1:5" ht="15" customHeight="1" x14ac:dyDescent="0.25">
      <c r="A273" s="85" t="s">
        <v>17</v>
      </c>
      <c r="B273" s="70"/>
      <c r="C273" s="70"/>
      <c r="D273" s="77"/>
      <c r="E273" s="77"/>
    </row>
    <row r="274" spans="1:5" ht="15" customHeight="1" x14ac:dyDescent="0.2">
      <c r="A274" s="69" t="s">
        <v>115</v>
      </c>
      <c r="B274" s="70"/>
      <c r="C274" s="70"/>
      <c r="D274" s="70"/>
      <c r="E274" s="71" t="s">
        <v>284</v>
      </c>
    </row>
    <row r="275" spans="1:5" ht="15" customHeight="1" x14ac:dyDescent="0.2">
      <c r="A275" s="86"/>
      <c r="B275" s="124"/>
      <c r="C275" s="70"/>
      <c r="D275" s="86"/>
      <c r="E275" s="141"/>
    </row>
    <row r="276" spans="1:5" ht="15" customHeight="1" x14ac:dyDescent="0.2">
      <c r="C276" s="45" t="s">
        <v>48</v>
      </c>
      <c r="D276" s="46" t="s">
        <v>55</v>
      </c>
      <c r="E276" s="47" t="s">
        <v>50</v>
      </c>
    </row>
    <row r="277" spans="1:5" ht="15" customHeight="1" x14ac:dyDescent="0.2">
      <c r="C277" s="120">
        <v>3299</v>
      </c>
      <c r="D277" s="65" t="s">
        <v>56</v>
      </c>
      <c r="E277" s="51">
        <f>-486.2-57.2-376.55-44.3</f>
        <v>-964.25</v>
      </c>
    </row>
    <row r="278" spans="1:5" ht="15" customHeight="1" x14ac:dyDescent="0.2">
      <c r="C278" s="53" t="s">
        <v>52</v>
      </c>
      <c r="D278" s="54"/>
      <c r="E278" s="55">
        <f>SUM(E277:E277)</f>
        <v>-964.25</v>
      </c>
    </row>
    <row r="279" spans="1:5" ht="15" customHeight="1" x14ac:dyDescent="0.2"/>
    <row r="280" spans="1:5" ht="15" customHeight="1" x14ac:dyDescent="0.25">
      <c r="A280" s="85" t="s">
        <v>17</v>
      </c>
      <c r="B280" s="70"/>
      <c r="C280" s="70"/>
      <c r="D280" s="70"/>
      <c r="E280" s="70"/>
    </row>
    <row r="281" spans="1:5" ht="15" customHeight="1" x14ac:dyDescent="0.2">
      <c r="A281" s="69" t="s">
        <v>45</v>
      </c>
      <c r="B281" s="70"/>
      <c r="C281" s="70"/>
      <c r="D281" s="70"/>
      <c r="E281" s="71" t="s">
        <v>46</v>
      </c>
    </row>
    <row r="282" spans="1:5" ht="15" customHeight="1" x14ac:dyDescent="0.25">
      <c r="A282" s="86"/>
      <c r="B282" s="85"/>
      <c r="C282" s="70"/>
      <c r="D282" s="70"/>
      <c r="E282" s="87"/>
    </row>
    <row r="283" spans="1:5" ht="15" customHeight="1" x14ac:dyDescent="0.2">
      <c r="A283" s="60"/>
      <c r="B283" s="59"/>
      <c r="C283" s="72" t="s">
        <v>48</v>
      </c>
      <c r="D283" s="112" t="s">
        <v>55</v>
      </c>
      <c r="E283" s="72" t="s">
        <v>50</v>
      </c>
    </row>
    <row r="284" spans="1:5" ht="15" customHeight="1" x14ac:dyDescent="0.2">
      <c r="A284" s="109"/>
      <c r="B284" s="110"/>
      <c r="C284" s="79">
        <v>6409</v>
      </c>
      <c r="D284" s="65" t="s">
        <v>99</v>
      </c>
      <c r="E284" s="81">
        <v>964.25</v>
      </c>
    </row>
    <row r="285" spans="1:5" ht="15" customHeight="1" x14ac:dyDescent="0.2">
      <c r="A285" s="102"/>
      <c r="B285" s="142"/>
      <c r="C285" s="90" t="s">
        <v>52</v>
      </c>
      <c r="D285" s="143"/>
      <c r="E285" s="144">
        <f>SUM(E284:E284)</f>
        <v>964.25</v>
      </c>
    </row>
    <row r="286" spans="1:5" ht="15" customHeight="1" x14ac:dyDescent="0.2"/>
    <row r="287" spans="1:5" ht="15" customHeight="1" x14ac:dyDescent="0.2"/>
    <row r="288" spans="1:5" ht="15" customHeight="1" x14ac:dyDescent="0.25">
      <c r="A288" s="38" t="s">
        <v>285</v>
      </c>
    </row>
    <row r="289" spans="1:5" ht="15" customHeight="1" x14ac:dyDescent="0.2">
      <c r="A289" s="203" t="s">
        <v>42</v>
      </c>
      <c r="B289" s="203"/>
      <c r="C289" s="203"/>
      <c r="D289" s="203"/>
      <c r="E289" s="203"/>
    </row>
    <row r="290" spans="1:5" ht="15" customHeight="1" x14ac:dyDescent="0.2">
      <c r="A290" s="202" t="s">
        <v>286</v>
      </c>
      <c r="B290" s="202"/>
      <c r="C290" s="202"/>
      <c r="D290" s="202"/>
      <c r="E290" s="202"/>
    </row>
    <row r="291" spans="1:5" ht="15" customHeight="1" x14ac:dyDescent="0.2">
      <c r="A291" s="202"/>
      <c r="B291" s="202"/>
      <c r="C291" s="202"/>
      <c r="D291" s="202"/>
      <c r="E291" s="202"/>
    </row>
    <row r="292" spans="1:5" ht="15" customHeight="1" x14ac:dyDescent="0.2">
      <c r="A292" s="202"/>
      <c r="B292" s="202"/>
      <c r="C292" s="202"/>
      <c r="D292" s="202"/>
      <c r="E292" s="202"/>
    </row>
    <row r="293" spans="1:5" ht="15" customHeight="1" x14ac:dyDescent="0.2">
      <c r="A293" s="202"/>
      <c r="B293" s="202"/>
      <c r="C293" s="202"/>
      <c r="D293" s="202"/>
      <c r="E293" s="202"/>
    </row>
    <row r="294" spans="1:5" ht="15" customHeight="1" x14ac:dyDescent="0.2">
      <c r="A294" s="202"/>
      <c r="B294" s="202"/>
      <c r="C294" s="202"/>
      <c r="D294" s="202"/>
      <c r="E294" s="202"/>
    </row>
    <row r="295" spans="1:5" ht="15" customHeight="1" x14ac:dyDescent="0.2">
      <c r="A295" s="202"/>
      <c r="B295" s="202"/>
      <c r="C295" s="202"/>
      <c r="D295" s="202"/>
      <c r="E295" s="202"/>
    </row>
    <row r="296" spans="1:5" ht="15" customHeight="1" x14ac:dyDescent="0.2">
      <c r="A296" s="202"/>
      <c r="B296" s="202"/>
      <c r="C296" s="202"/>
      <c r="D296" s="202"/>
      <c r="E296" s="202"/>
    </row>
    <row r="297" spans="1:5" ht="15" customHeight="1" x14ac:dyDescent="0.2"/>
    <row r="298" spans="1:5" ht="15" customHeight="1" x14ac:dyDescent="0.25">
      <c r="A298" s="40" t="s">
        <v>1</v>
      </c>
      <c r="B298" s="41"/>
      <c r="C298" s="41"/>
      <c r="D298" s="41"/>
      <c r="E298" s="41"/>
    </row>
    <row r="299" spans="1:5" ht="15" customHeight="1" x14ac:dyDescent="0.2">
      <c r="A299" s="42" t="s">
        <v>45</v>
      </c>
      <c r="B299" s="41"/>
      <c r="C299" s="41"/>
      <c r="D299" s="41"/>
      <c r="E299" s="43" t="s">
        <v>46</v>
      </c>
    </row>
    <row r="300" spans="1:5" ht="15" customHeight="1" x14ac:dyDescent="0.25">
      <c r="A300" s="77"/>
      <c r="B300" s="40"/>
      <c r="C300" s="41"/>
      <c r="D300" s="41"/>
      <c r="E300" s="44"/>
    </row>
    <row r="301" spans="1:5" ht="15" customHeight="1" x14ac:dyDescent="0.2">
      <c r="B301" s="72" t="s">
        <v>47</v>
      </c>
      <c r="C301" s="45" t="s">
        <v>48</v>
      </c>
      <c r="D301" s="46" t="s">
        <v>49</v>
      </c>
      <c r="E301" s="47" t="s">
        <v>50</v>
      </c>
    </row>
    <row r="302" spans="1:5" ht="15" customHeight="1" x14ac:dyDescent="0.2">
      <c r="B302" s="128">
        <v>305</v>
      </c>
      <c r="C302" s="129">
        <v>6172</v>
      </c>
      <c r="D302" s="65" t="s">
        <v>105</v>
      </c>
      <c r="E302" s="130">
        <v>50263</v>
      </c>
    </row>
    <row r="303" spans="1:5" ht="15" customHeight="1" x14ac:dyDescent="0.2">
      <c r="B303" s="128"/>
      <c r="C303" s="53" t="s">
        <v>52</v>
      </c>
      <c r="D303" s="54"/>
      <c r="E303" s="55">
        <f>SUM(E302:E302)</f>
        <v>50263</v>
      </c>
    </row>
    <row r="304" spans="1:5" ht="15" customHeight="1" x14ac:dyDescent="0.2"/>
    <row r="305" spans="1:5" ht="15" customHeight="1" x14ac:dyDescent="0.25">
      <c r="A305" s="40" t="s">
        <v>17</v>
      </c>
      <c r="B305" s="41"/>
      <c r="C305" s="41"/>
      <c r="D305" s="41"/>
      <c r="E305" s="41"/>
    </row>
    <row r="306" spans="1:5" ht="15" customHeight="1" x14ac:dyDescent="0.2">
      <c r="A306" s="42" t="s">
        <v>66</v>
      </c>
      <c r="B306" s="56"/>
      <c r="C306" s="56"/>
      <c r="D306" s="56"/>
      <c r="E306" s="77" t="s">
        <v>67</v>
      </c>
    </row>
    <row r="307" spans="1:5" ht="15" customHeight="1" x14ac:dyDescent="0.25">
      <c r="A307" s="40"/>
      <c r="B307" s="77"/>
      <c r="C307" s="41"/>
      <c r="D307" s="41"/>
      <c r="E307" s="44"/>
    </row>
    <row r="308" spans="1:5" ht="15" customHeight="1" x14ac:dyDescent="0.2">
      <c r="A308" s="59"/>
      <c r="B308" s="72" t="s">
        <v>47</v>
      </c>
      <c r="C308" s="45" t="s">
        <v>48</v>
      </c>
      <c r="D308" s="78" t="s">
        <v>49</v>
      </c>
      <c r="E308" s="47" t="s">
        <v>50</v>
      </c>
    </row>
    <row r="309" spans="1:5" ht="15" customHeight="1" x14ac:dyDescent="0.2">
      <c r="A309" s="113"/>
      <c r="B309" s="128">
        <v>305</v>
      </c>
      <c r="C309" s="79"/>
      <c r="D309" s="80" t="s">
        <v>68</v>
      </c>
      <c r="E309" s="130">
        <v>50263</v>
      </c>
    </row>
    <row r="310" spans="1:5" ht="15" customHeight="1" x14ac:dyDescent="0.2">
      <c r="A310" s="117"/>
      <c r="B310" s="82"/>
      <c r="C310" s="53" t="s">
        <v>52</v>
      </c>
      <c r="D310" s="67"/>
      <c r="E310" s="68">
        <f>SUM(E309:E309)</f>
        <v>50263</v>
      </c>
    </row>
    <row r="311" spans="1:5" ht="15" customHeight="1" x14ac:dyDescent="0.2"/>
    <row r="312" spans="1:5" ht="15" customHeight="1" x14ac:dyDescent="0.2"/>
    <row r="313" spans="1:5" ht="15" customHeight="1" x14ac:dyDescent="0.2"/>
    <row r="314" spans="1:5" ht="15" customHeight="1" x14ac:dyDescent="0.25">
      <c r="A314" s="38" t="s">
        <v>287</v>
      </c>
    </row>
    <row r="315" spans="1:5" ht="15" customHeight="1" x14ac:dyDescent="0.2">
      <c r="A315" s="206" t="s">
        <v>162</v>
      </c>
      <c r="B315" s="206"/>
      <c r="C315" s="206"/>
      <c r="D315" s="206"/>
      <c r="E315" s="206"/>
    </row>
    <row r="316" spans="1:5" ht="15" customHeight="1" x14ac:dyDescent="0.2">
      <c r="A316" s="206"/>
      <c r="B316" s="206"/>
      <c r="C316" s="206"/>
      <c r="D316" s="206"/>
      <c r="E316" s="206"/>
    </row>
    <row r="317" spans="1:5" ht="15" customHeight="1" x14ac:dyDescent="0.2">
      <c r="A317" s="202" t="s">
        <v>288</v>
      </c>
      <c r="B317" s="202"/>
      <c r="C317" s="202"/>
      <c r="D317" s="202"/>
      <c r="E317" s="202"/>
    </row>
    <row r="318" spans="1:5" ht="15" customHeight="1" x14ac:dyDescent="0.2">
      <c r="A318" s="202"/>
      <c r="B318" s="202"/>
      <c r="C318" s="202"/>
      <c r="D318" s="202"/>
      <c r="E318" s="202"/>
    </row>
    <row r="319" spans="1:5" ht="15" customHeight="1" x14ac:dyDescent="0.2">
      <c r="A319" s="202"/>
      <c r="B319" s="202"/>
      <c r="C319" s="202"/>
      <c r="D319" s="202"/>
      <c r="E319" s="202"/>
    </row>
    <row r="320" spans="1:5" ht="15" customHeight="1" x14ac:dyDescent="0.2">
      <c r="A320" s="202"/>
      <c r="B320" s="202"/>
      <c r="C320" s="202"/>
      <c r="D320" s="202"/>
      <c r="E320" s="202"/>
    </row>
    <row r="321" spans="1:5" ht="15" customHeight="1" x14ac:dyDescent="0.2">
      <c r="A321" s="202"/>
      <c r="B321" s="202"/>
      <c r="C321" s="202"/>
      <c r="D321" s="202"/>
      <c r="E321" s="202"/>
    </row>
    <row r="322" spans="1:5" ht="15" customHeight="1" x14ac:dyDescent="0.2">
      <c r="A322" s="202"/>
      <c r="B322" s="202"/>
      <c r="C322" s="202"/>
      <c r="D322" s="202"/>
      <c r="E322" s="202"/>
    </row>
    <row r="323" spans="1:5" ht="15" customHeight="1" x14ac:dyDescent="0.2">
      <c r="A323" s="202"/>
      <c r="B323" s="202"/>
      <c r="C323" s="202"/>
      <c r="D323" s="202"/>
      <c r="E323" s="202"/>
    </row>
    <row r="324" spans="1:5" ht="15" customHeight="1" x14ac:dyDescent="0.2">
      <c r="A324" s="202"/>
      <c r="B324" s="202"/>
      <c r="C324" s="202"/>
      <c r="D324" s="202"/>
      <c r="E324" s="202"/>
    </row>
    <row r="325" spans="1:5" ht="15" customHeight="1" x14ac:dyDescent="0.2"/>
    <row r="326" spans="1:5" ht="15" customHeight="1" x14ac:dyDescent="0.25">
      <c r="A326" s="85" t="s">
        <v>17</v>
      </c>
      <c r="B326" s="70"/>
      <c r="C326" s="70"/>
      <c r="D326" s="70"/>
      <c r="E326" s="70"/>
    </row>
    <row r="327" spans="1:5" ht="15" customHeight="1" x14ac:dyDescent="0.2">
      <c r="A327" s="69" t="s">
        <v>45</v>
      </c>
      <c r="B327" s="70"/>
      <c r="C327" s="70"/>
      <c r="D327" s="70"/>
      <c r="E327" s="71" t="s">
        <v>46</v>
      </c>
    </row>
    <row r="328" spans="1:5" ht="15" customHeight="1" x14ac:dyDescent="0.25">
      <c r="A328" s="85"/>
      <c r="B328" s="97"/>
      <c r="C328" s="70"/>
      <c r="D328" s="70"/>
      <c r="E328" s="87"/>
    </row>
    <row r="329" spans="1:5" ht="15" customHeight="1" x14ac:dyDescent="0.2">
      <c r="B329" s="72" t="s">
        <v>47</v>
      </c>
      <c r="C329" s="72" t="s">
        <v>48</v>
      </c>
      <c r="D329" s="131" t="s">
        <v>55</v>
      </c>
      <c r="E329" s="47" t="s">
        <v>50</v>
      </c>
    </row>
    <row r="330" spans="1:5" ht="15" customHeight="1" x14ac:dyDescent="0.2">
      <c r="B330" s="132">
        <v>13307</v>
      </c>
      <c r="C330" s="133">
        <v>4324</v>
      </c>
      <c r="D330" s="134" t="s">
        <v>99</v>
      </c>
      <c r="E330" s="135">
        <v>-500000</v>
      </c>
    </row>
    <row r="331" spans="1:5" ht="15" customHeight="1" x14ac:dyDescent="0.2">
      <c r="B331" s="82"/>
      <c r="C331" s="90" t="s">
        <v>52</v>
      </c>
      <c r="D331" s="91"/>
      <c r="E331" s="92">
        <f>SUM(E330:E330)</f>
        <v>-500000</v>
      </c>
    </row>
    <row r="332" spans="1:5" ht="15" customHeight="1" x14ac:dyDescent="0.2"/>
    <row r="333" spans="1:5" ht="15" customHeight="1" x14ac:dyDescent="0.25">
      <c r="A333" s="40" t="s">
        <v>17</v>
      </c>
      <c r="B333" s="108"/>
      <c r="C333" s="41"/>
      <c r="D333" s="41"/>
      <c r="E333" s="41"/>
    </row>
    <row r="334" spans="1:5" ht="15" customHeight="1" x14ac:dyDescent="0.2">
      <c r="A334" s="42" t="s">
        <v>109</v>
      </c>
      <c r="B334" s="164"/>
      <c r="C334" s="77"/>
      <c r="D334" s="77"/>
      <c r="E334" s="77" t="s">
        <v>110</v>
      </c>
    </row>
    <row r="335" spans="1:5" ht="15" customHeight="1" x14ac:dyDescent="0.2">
      <c r="A335" s="77"/>
      <c r="B335" s="165"/>
      <c r="C335" s="41"/>
      <c r="D335" s="77"/>
      <c r="E335" s="58"/>
    </row>
    <row r="336" spans="1:5" ht="15" customHeight="1" x14ac:dyDescent="0.2">
      <c r="B336" s="60"/>
      <c r="C336" s="45" t="s">
        <v>48</v>
      </c>
      <c r="D336" s="131" t="s">
        <v>55</v>
      </c>
      <c r="E336" s="45" t="s">
        <v>50</v>
      </c>
    </row>
    <row r="337" spans="1:5" ht="15" customHeight="1" x14ac:dyDescent="0.2">
      <c r="B337" s="146"/>
      <c r="C337" s="120">
        <v>4324</v>
      </c>
      <c r="D337" s="111" t="s">
        <v>89</v>
      </c>
      <c r="E337" s="139">
        <v>500000</v>
      </c>
    </row>
    <row r="338" spans="1:5" ht="15" customHeight="1" x14ac:dyDescent="0.2">
      <c r="B338" s="142"/>
      <c r="C338" s="53" t="s">
        <v>52</v>
      </c>
      <c r="D338" s="67"/>
      <c r="E338" s="68">
        <f>SUM(E337:E337)</f>
        <v>500000</v>
      </c>
    </row>
    <row r="339" spans="1:5" ht="15" customHeight="1" x14ac:dyDescent="0.2"/>
    <row r="340" spans="1:5" ht="15" customHeight="1" x14ac:dyDescent="0.2"/>
    <row r="341" spans="1:5" ht="15" customHeight="1" x14ac:dyDescent="0.25">
      <c r="A341" s="38" t="s">
        <v>289</v>
      </c>
    </row>
    <row r="342" spans="1:5" ht="15" customHeight="1" x14ac:dyDescent="0.2">
      <c r="A342" s="201" t="s">
        <v>107</v>
      </c>
      <c r="B342" s="201"/>
      <c r="C342" s="201"/>
      <c r="D342" s="201"/>
      <c r="E342" s="201"/>
    </row>
    <row r="343" spans="1:5" ht="15" customHeight="1" x14ac:dyDescent="0.2">
      <c r="A343" s="201"/>
      <c r="B343" s="201"/>
      <c r="C343" s="201"/>
      <c r="D343" s="201"/>
      <c r="E343" s="201"/>
    </row>
    <row r="344" spans="1:5" ht="15" customHeight="1" x14ac:dyDescent="0.2">
      <c r="A344" s="202" t="s">
        <v>290</v>
      </c>
      <c r="B344" s="202"/>
      <c r="C344" s="202"/>
      <c r="D344" s="202"/>
      <c r="E344" s="202"/>
    </row>
    <row r="345" spans="1:5" ht="15" customHeight="1" x14ac:dyDescent="0.2">
      <c r="A345" s="202"/>
      <c r="B345" s="202"/>
      <c r="C345" s="202"/>
      <c r="D345" s="202"/>
      <c r="E345" s="202"/>
    </row>
    <row r="346" spans="1:5" ht="15" customHeight="1" x14ac:dyDescent="0.2">
      <c r="A346" s="202"/>
      <c r="B346" s="202"/>
      <c r="C346" s="202"/>
      <c r="D346" s="202"/>
      <c r="E346" s="202"/>
    </row>
    <row r="347" spans="1:5" ht="15" customHeight="1" x14ac:dyDescent="0.2">
      <c r="A347" s="202"/>
      <c r="B347" s="202"/>
      <c r="C347" s="202"/>
      <c r="D347" s="202"/>
      <c r="E347" s="202"/>
    </row>
    <row r="348" spans="1:5" ht="15" customHeight="1" x14ac:dyDescent="0.2">
      <c r="A348" s="202"/>
      <c r="B348" s="202"/>
      <c r="C348" s="202"/>
      <c r="D348" s="202"/>
      <c r="E348" s="202"/>
    </row>
    <row r="349" spans="1:5" ht="15" customHeight="1" x14ac:dyDescent="0.2">
      <c r="A349" s="202"/>
      <c r="B349" s="202"/>
      <c r="C349" s="202"/>
      <c r="D349" s="202"/>
      <c r="E349" s="202"/>
    </row>
    <row r="350" spans="1:5" ht="15" customHeight="1" x14ac:dyDescent="0.2">
      <c r="A350" s="202"/>
      <c r="B350" s="202"/>
      <c r="C350" s="202"/>
      <c r="D350" s="202"/>
      <c r="E350" s="202"/>
    </row>
    <row r="351" spans="1:5" ht="15" customHeight="1" x14ac:dyDescent="0.2">
      <c r="A351" s="202"/>
      <c r="B351" s="202"/>
      <c r="C351" s="202"/>
      <c r="D351" s="202"/>
      <c r="E351" s="202"/>
    </row>
    <row r="352" spans="1:5" ht="15" customHeight="1" x14ac:dyDescent="0.2">
      <c r="A352" s="202"/>
      <c r="B352" s="202"/>
      <c r="C352" s="202"/>
      <c r="D352" s="202"/>
      <c r="E352" s="202"/>
    </row>
    <row r="353" spans="1:5" ht="15" customHeight="1" x14ac:dyDescent="0.2"/>
    <row r="354" spans="1:5" ht="15" customHeight="1" x14ac:dyDescent="0.25">
      <c r="A354" s="85" t="s">
        <v>17</v>
      </c>
      <c r="B354" s="70"/>
      <c r="C354" s="70"/>
      <c r="D354" s="70"/>
      <c r="E354" s="70"/>
    </row>
    <row r="355" spans="1:5" ht="15" customHeight="1" x14ac:dyDescent="0.2">
      <c r="A355" s="69" t="s">
        <v>45</v>
      </c>
      <c r="B355" s="70"/>
      <c r="C355" s="70"/>
      <c r="D355" s="70"/>
      <c r="E355" s="71" t="s">
        <v>46</v>
      </c>
    </row>
    <row r="356" spans="1:5" ht="15" customHeight="1" x14ac:dyDescent="0.25">
      <c r="A356" s="85"/>
      <c r="B356" s="97"/>
      <c r="C356" s="70"/>
      <c r="D356" s="70"/>
      <c r="E356" s="87"/>
    </row>
    <row r="357" spans="1:5" ht="15" customHeight="1" x14ac:dyDescent="0.2">
      <c r="B357" s="72" t="s">
        <v>47</v>
      </c>
      <c r="C357" s="72" t="s">
        <v>48</v>
      </c>
      <c r="D357" s="131" t="s">
        <v>55</v>
      </c>
      <c r="E357" s="47" t="s">
        <v>50</v>
      </c>
    </row>
    <row r="358" spans="1:5" ht="15" customHeight="1" x14ac:dyDescent="0.2">
      <c r="B358" s="132">
        <v>13307</v>
      </c>
      <c r="C358" s="133">
        <v>4324</v>
      </c>
      <c r="D358" s="134" t="s">
        <v>99</v>
      </c>
      <c r="E358" s="135">
        <v>-195320</v>
      </c>
    </row>
    <row r="359" spans="1:5" ht="15" customHeight="1" x14ac:dyDescent="0.2">
      <c r="B359" s="82"/>
      <c r="C359" s="90" t="s">
        <v>52</v>
      </c>
      <c r="D359" s="91"/>
      <c r="E359" s="92">
        <f>SUM(E358:E358)</f>
        <v>-195320</v>
      </c>
    </row>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40" t="s">
        <v>17</v>
      </c>
      <c r="B366" s="41"/>
      <c r="C366" s="41"/>
      <c r="D366" s="41"/>
      <c r="E366" s="41"/>
    </row>
    <row r="367" spans="1:5" ht="15" customHeight="1" x14ac:dyDescent="0.2">
      <c r="A367" s="42" t="s">
        <v>109</v>
      </c>
      <c r="B367" s="56"/>
      <c r="C367" s="56"/>
      <c r="D367" s="56"/>
      <c r="E367" s="56" t="s">
        <v>110</v>
      </c>
    </row>
    <row r="368" spans="1:5" ht="15" customHeight="1" x14ac:dyDescent="0.2">
      <c r="A368" s="56"/>
      <c r="B368" s="57"/>
      <c r="C368" s="41"/>
      <c r="D368" s="56"/>
      <c r="E368" s="58"/>
    </row>
    <row r="369" spans="1:5" ht="15" customHeight="1" x14ac:dyDescent="0.2">
      <c r="B369" s="72" t="s">
        <v>47</v>
      </c>
      <c r="C369" s="45" t="s">
        <v>48</v>
      </c>
      <c r="D369" s="78" t="s">
        <v>49</v>
      </c>
      <c r="E369" s="47" t="s">
        <v>50</v>
      </c>
    </row>
    <row r="370" spans="1:5" ht="15" customHeight="1" x14ac:dyDescent="0.2">
      <c r="B370" s="132">
        <v>13307</v>
      </c>
      <c r="C370" s="136"/>
      <c r="D370" s="80" t="s">
        <v>111</v>
      </c>
      <c r="E370" s="137">
        <v>33440</v>
      </c>
    </row>
    <row r="371" spans="1:5" ht="15" customHeight="1" x14ac:dyDescent="0.2">
      <c r="B371" s="82"/>
      <c r="C371" s="53" t="s">
        <v>52</v>
      </c>
      <c r="D371" s="67"/>
      <c r="E371" s="68">
        <f>SUM(E370:E370)</f>
        <v>33440</v>
      </c>
    </row>
    <row r="372" spans="1:5" ht="15" customHeight="1" x14ac:dyDescent="0.2">
      <c r="A372" s="56"/>
      <c r="B372" s="56"/>
      <c r="C372" s="56"/>
      <c r="D372" s="56"/>
      <c r="E372" s="56"/>
    </row>
    <row r="373" spans="1:5" ht="15" customHeight="1" x14ac:dyDescent="0.25">
      <c r="A373" s="40" t="s">
        <v>17</v>
      </c>
      <c r="B373" s="41"/>
      <c r="C373" s="41"/>
      <c r="D373" s="41"/>
      <c r="E373" s="41"/>
    </row>
    <row r="374" spans="1:5" ht="15" customHeight="1" x14ac:dyDescent="0.2">
      <c r="A374" s="42" t="s">
        <v>53</v>
      </c>
      <c r="B374" s="56"/>
      <c r="C374" s="56"/>
      <c r="D374" s="56"/>
      <c r="E374" s="56" t="s">
        <v>54</v>
      </c>
    </row>
    <row r="375" spans="1:5" ht="15" customHeight="1" x14ac:dyDescent="0.2">
      <c r="A375" s="56"/>
      <c r="B375" s="57"/>
      <c r="C375" s="41"/>
      <c r="D375" s="56"/>
      <c r="E375" s="58"/>
    </row>
    <row r="376" spans="1:5" ht="15" customHeight="1" x14ac:dyDescent="0.2">
      <c r="A376" s="60"/>
      <c r="B376" s="72" t="s">
        <v>47</v>
      </c>
      <c r="C376" s="45" t="s">
        <v>48</v>
      </c>
      <c r="D376" s="78" t="s">
        <v>49</v>
      </c>
      <c r="E376" s="47" t="s">
        <v>50</v>
      </c>
    </row>
    <row r="377" spans="1:5" ht="15" customHeight="1" x14ac:dyDescent="0.2">
      <c r="A377" s="138"/>
      <c r="B377" s="132">
        <v>13307</v>
      </c>
      <c r="C377" s="136"/>
      <c r="D377" s="80" t="s">
        <v>111</v>
      </c>
      <c r="E377" s="139">
        <v>161880</v>
      </c>
    </row>
    <row r="378" spans="1:5" ht="15" customHeight="1" x14ac:dyDescent="0.2">
      <c r="A378" s="140"/>
      <c r="B378" s="82"/>
      <c r="C378" s="53" t="s">
        <v>52</v>
      </c>
      <c r="D378" s="67"/>
      <c r="E378" s="68">
        <f>SUM(E377)</f>
        <v>161880</v>
      </c>
    </row>
    <row r="379" spans="1:5" ht="15" customHeight="1" x14ac:dyDescent="0.2"/>
    <row r="380" spans="1:5" ht="15" customHeight="1" x14ac:dyDescent="0.2"/>
    <row r="381" spans="1:5" ht="15" customHeight="1" x14ac:dyDescent="0.25">
      <c r="A381" s="38" t="s">
        <v>291</v>
      </c>
    </row>
    <row r="382" spans="1:5" ht="15" customHeight="1" x14ac:dyDescent="0.2">
      <c r="A382" s="201" t="s">
        <v>292</v>
      </c>
      <c r="B382" s="201"/>
      <c r="C382" s="201"/>
      <c r="D382" s="201"/>
      <c r="E382" s="201"/>
    </row>
    <row r="383" spans="1:5" ht="15" customHeight="1" x14ac:dyDescent="0.2">
      <c r="A383" s="201"/>
      <c r="B383" s="201"/>
      <c r="C383" s="201"/>
      <c r="D383" s="201"/>
      <c r="E383" s="201"/>
    </row>
    <row r="384" spans="1:5" ht="15" customHeight="1" x14ac:dyDescent="0.2">
      <c r="A384" s="202" t="s">
        <v>293</v>
      </c>
      <c r="B384" s="202"/>
      <c r="C384" s="202"/>
      <c r="D384" s="202"/>
      <c r="E384" s="202"/>
    </row>
    <row r="385" spans="1:5" ht="15" customHeight="1" x14ac:dyDescent="0.2">
      <c r="A385" s="202"/>
      <c r="B385" s="202"/>
      <c r="C385" s="202"/>
      <c r="D385" s="202"/>
      <c r="E385" s="202"/>
    </row>
    <row r="386" spans="1:5" ht="15" customHeight="1" x14ac:dyDescent="0.2">
      <c r="A386" s="202"/>
      <c r="B386" s="202"/>
      <c r="C386" s="202"/>
      <c r="D386" s="202"/>
      <c r="E386" s="202"/>
    </row>
    <row r="387" spans="1:5" ht="15" customHeight="1" x14ac:dyDescent="0.2">
      <c r="A387" s="202"/>
      <c r="B387" s="202"/>
      <c r="C387" s="202"/>
      <c r="D387" s="202"/>
      <c r="E387" s="202"/>
    </row>
    <row r="388" spans="1:5" ht="15" customHeight="1" x14ac:dyDescent="0.2">
      <c r="A388" s="202"/>
      <c r="B388" s="202"/>
      <c r="C388" s="202"/>
      <c r="D388" s="202"/>
      <c r="E388" s="202"/>
    </row>
    <row r="389" spans="1:5" ht="15" customHeight="1" x14ac:dyDescent="0.2">
      <c r="A389" s="202"/>
      <c r="B389" s="202"/>
      <c r="C389" s="202"/>
      <c r="D389" s="202"/>
      <c r="E389" s="202"/>
    </row>
    <row r="390" spans="1:5" ht="15" customHeight="1" x14ac:dyDescent="0.2"/>
    <row r="391" spans="1:5" ht="15" customHeight="1" x14ac:dyDescent="0.25">
      <c r="A391" s="40" t="s">
        <v>17</v>
      </c>
      <c r="B391" s="41"/>
      <c r="C391" s="41"/>
      <c r="D391" s="41"/>
      <c r="E391" s="77"/>
    </row>
    <row r="392" spans="1:5" ht="15" customHeight="1" x14ac:dyDescent="0.2">
      <c r="A392" s="42" t="s">
        <v>45</v>
      </c>
      <c r="B392" s="41"/>
      <c r="C392" s="41"/>
      <c r="D392" s="41"/>
      <c r="E392" s="43" t="s">
        <v>46</v>
      </c>
    </row>
    <row r="393" spans="1:5" ht="15" customHeight="1" x14ac:dyDescent="0.2">
      <c r="A393" s="42"/>
      <c r="B393" s="77"/>
      <c r="C393" s="41"/>
      <c r="D393" s="41"/>
      <c r="E393" s="44"/>
    </row>
    <row r="394" spans="1:5" ht="15" customHeight="1" x14ac:dyDescent="0.2">
      <c r="A394" s="59"/>
      <c r="B394" s="59"/>
      <c r="C394" s="45" t="s">
        <v>48</v>
      </c>
      <c r="D394" s="112" t="s">
        <v>55</v>
      </c>
      <c r="E394" s="47" t="s">
        <v>50</v>
      </c>
    </row>
    <row r="395" spans="1:5" ht="15" customHeight="1" x14ac:dyDescent="0.2">
      <c r="A395" s="59"/>
      <c r="B395" s="59"/>
      <c r="C395" s="115">
        <v>6409</v>
      </c>
      <c r="D395" s="65" t="s">
        <v>99</v>
      </c>
      <c r="E395" s="130">
        <v>-2000000</v>
      </c>
    </row>
    <row r="396" spans="1:5" ht="15" customHeight="1" x14ac:dyDescent="0.2">
      <c r="A396" s="59"/>
      <c r="B396" s="59"/>
      <c r="C396" s="120">
        <v>6172</v>
      </c>
      <c r="D396" s="152" t="s">
        <v>138</v>
      </c>
      <c r="E396" s="130">
        <v>2000000</v>
      </c>
    </row>
    <row r="397" spans="1:5" ht="15" customHeight="1" x14ac:dyDescent="0.2">
      <c r="A397" s="146"/>
      <c r="B397" s="146"/>
      <c r="C397" s="53" t="s">
        <v>52</v>
      </c>
      <c r="D397" s="54"/>
      <c r="E397" s="55">
        <f>SUM(E395:E396)</f>
        <v>0</v>
      </c>
    </row>
    <row r="398" spans="1:5" ht="15" customHeight="1" x14ac:dyDescent="0.2"/>
    <row r="399" spans="1:5" ht="15" customHeight="1" x14ac:dyDescent="0.2"/>
    <row r="400" spans="1:5" ht="15" customHeight="1" x14ac:dyDescent="0.25">
      <c r="A400" s="38" t="s">
        <v>294</v>
      </c>
    </row>
    <row r="401" spans="1:5" ht="15" customHeight="1" x14ac:dyDescent="0.2">
      <c r="A401" s="201" t="s">
        <v>220</v>
      </c>
      <c r="B401" s="201"/>
      <c r="C401" s="201"/>
      <c r="D401" s="201"/>
      <c r="E401" s="201"/>
    </row>
    <row r="402" spans="1:5" ht="15" customHeight="1" x14ac:dyDescent="0.2">
      <c r="A402" s="201"/>
      <c r="B402" s="201"/>
      <c r="C402" s="201"/>
      <c r="D402" s="201"/>
      <c r="E402" s="201"/>
    </row>
    <row r="403" spans="1:5" ht="15" customHeight="1" x14ac:dyDescent="0.2">
      <c r="A403" s="202" t="s">
        <v>295</v>
      </c>
      <c r="B403" s="202"/>
      <c r="C403" s="202"/>
      <c r="D403" s="202"/>
      <c r="E403" s="202"/>
    </row>
    <row r="404" spans="1:5" ht="15" customHeight="1" x14ac:dyDescent="0.2">
      <c r="A404" s="202"/>
      <c r="B404" s="202"/>
      <c r="C404" s="202"/>
      <c r="D404" s="202"/>
      <c r="E404" s="202"/>
    </row>
    <row r="405" spans="1:5" ht="15" customHeight="1" x14ac:dyDescent="0.2">
      <c r="A405" s="202"/>
      <c r="B405" s="202"/>
      <c r="C405" s="202"/>
      <c r="D405" s="202"/>
      <c r="E405" s="202"/>
    </row>
    <row r="406" spans="1:5" ht="15" customHeight="1" x14ac:dyDescent="0.2">
      <c r="A406" s="202"/>
      <c r="B406" s="202"/>
      <c r="C406" s="202"/>
      <c r="D406" s="202"/>
      <c r="E406" s="202"/>
    </row>
    <row r="407" spans="1:5" ht="15" customHeight="1" x14ac:dyDescent="0.2">
      <c r="A407" s="202"/>
      <c r="B407" s="202"/>
      <c r="C407" s="202"/>
      <c r="D407" s="202"/>
      <c r="E407" s="202"/>
    </row>
    <row r="408" spans="1:5" ht="15" customHeight="1" x14ac:dyDescent="0.2">
      <c r="A408" s="202"/>
      <c r="B408" s="202"/>
      <c r="C408" s="202"/>
      <c r="D408" s="202"/>
      <c r="E408" s="202"/>
    </row>
    <row r="409" spans="1:5" ht="15" customHeight="1" x14ac:dyDescent="0.2">
      <c r="A409" s="202"/>
      <c r="B409" s="202"/>
      <c r="C409" s="202"/>
      <c r="D409" s="202"/>
      <c r="E409" s="202"/>
    </row>
    <row r="410" spans="1:5" ht="15" customHeight="1" x14ac:dyDescent="0.2">
      <c r="A410" s="202"/>
      <c r="B410" s="202"/>
      <c r="C410" s="202"/>
      <c r="D410" s="202"/>
      <c r="E410" s="202"/>
    </row>
    <row r="411" spans="1:5" ht="15" customHeight="1" x14ac:dyDescent="0.2">
      <c r="A411" s="84"/>
      <c r="B411" s="84"/>
      <c r="C411" s="84"/>
      <c r="D411" s="84"/>
      <c r="E411" s="84"/>
    </row>
    <row r="412" spans="1:5" ht="15" customHeight="1" x14ac:dyDescent="0.2">
      <c r="A412" s="84"/>
      <c r="B412" s="84"/>
      <c r="C412" s="84"/>
      <c r="D412" s="84"/>
      <c r="E412" s="84"/>
    </row>
    <row r="413" spans="1:5" ht="15" customHeight="1" x14ac:dyDescent="0.2">
      <c r="A413" s="84"/>
      <c r="B413" s="84"/>
      <c r="C413" s="84"/>
      <c r="D413" s="84"/>
      <c r="E413" s="84"/>
    </row>
    <row r="414" spans="1:5" ht="15" customHeight="1" x14ac:dyDescent="0.2">
      <c r="A414" s="84"/>
      <c r="B414" s="84"/>
      <c r="C414" s="84"/>
      <c r="D414" s="84"/>
      <c r="E414" s="84"/>
    </row>
    <row r="415" spans="1:5" ht="15" customHeight="1" x14ac:dyDescent="0.2">
      <c r="A415" s="84"/>
      <c r="B415" s="84"/>
      <c r="C415" s="84"/>
      <c r="D415" s="84"/>
      <c r="E415" s="84"/>
    </row>
    <row r="416" spans="1:5" ht="15" customHeight="1" x14ac:dyDescent="0.2">
      <c r="A416" s="84"/>
      <c r="B416" s="84"/>
      <c r="C416" s="84"/>
      <c r="D416" s="84"/>
      <c r="E416" s="84"/>
    </row>
    <row r="417" spans="1:5" ht="15" customHeight="1" x14ac:dyDescent="0.2">
      <c r="A417" s="84"/>
      <c r="B417" s="84"/>
      <c r="C417" s="84"/>
      <c r="D417" s="84"/>
      <c r="E417" s="84"/>
    </row>
    <row r="418" spans="1:5" ht="15" customHeight="1" x14ac:dyDescent="0.25">
      <c r="A418" s="85" t="s">
        <v>17</v>
      </c>
      <c r="B418" s="70"/>
      <c r="C418" s="70"/>
      <c r="D418" s="70"/>
      <c r="E418" s="70"/>
    </row>
    <row r="419" spans="1:5" ht="15" customHeight="1" x14ac:dyDescent="0.2">
      <c r="A419" s="69" t="s">
        <v>45</v>
      </c>
      <c r="B419" s="70"/>
      <c r="C419" s="70"/>
      <c r="D419" s="70"/>
      <c r="E419" s="71" t="s">
        <v>46</v>
      </c>
    </row>
    <row r="420" spans="1:5" ht="15" customHeight="1" x14ac:dyDescent="0.25">
      <c r="A420" s="86"/>
      <c r="B420" s="85"/>
      <c r="C420" s="70"/>
      <c r="D420" s="70"/>
      <c r="E420" s="87"/>
    </row>
    <row r="421" spans="1:5" ht="15" customHeight="1" x14ac:dyDescent="0.2">
      <c r="A421" s="60"/>
      <c r="B421" s="59"/>
      <c r="C421" s="72" t="s">
        <v>48</v>
      </c>
      <c r="D421" s="112" t="s">
        <v>55</v>
      </c>
      <c r="E421" s="72" t="s">
        <v>50</v>
      </c>
    </row>
    <row r="422" spans="1:5" ht="15" customHeight="1" x14ac:dyDescent="0.2">
      <c r="A422" s="109"/>
      <c r="B422" s="110"/>
      <c r="C422" s="79">
        <v>6409</v>
      </c>
      <c r="D422" s="65" t="s">
        <v>99</v>
      </c>
      <c r="E422" s="81">
        <v>-21973000</v>
      </c>
    </row>
    <row r="423" spans="1:5" ht="15" customHeight="1" x14ac:dyDescent="0.2">
      <c r="A423" s="102"/>
      <c r="B423" s="142"/>
      <c r="C423" s="90" t="s">
        <v>52</v>
      </c>
      <c r="D423" s="143"/>
      <c r="E423" s="144">
        <f>SUM(E422:E422)</f>
        <v>-21973000</v>
      </c>
    </row>
    <row r="424" spans="1:5" ht="15" customHeight="1" x14ac:dyDescent="0.2">
      <c r="A424" s="84"/>
      <c r="B424" s="84"/>
      <c r="C424" s="84"/>
      <c r="D424" s="84"/>
      <c r="E424" s="84"/>
    </row>
    <row r="425" spans="1:5" ht="15" customHeight="1" x14ac:dyDescent="0.25">
      <c r="A425" s="85" t="s">
        <v>17</v>
      </c>
      <c r="B425" s="70"/>
      <c r="C425" s="70"/>
      <c r="D425" s="77"/>
      <c r="E425" s="77"/>
    </row>
    <row r="426" spans="1:5" ht="15" customHeight="1" x14ac:dyDescent="0.2">
      <c r="A426" s="169" t="s">
        <v>86</v>
      </c>
      <c r="B426" s="70"/>
      <c r="C426" s="70"/>
      <c r="D426" s="70"/>
      <c r="E426" s="71" t="s">
        <v>87</v>
      </c>
    </row>
    <row r="427" spans="1:5" ht="15" customHeight="1" x14ac:dyDescent="0.2">
      <c r="A427" s="86"/>
      <c r="B427" s="124"/>
      <c r="C427" s="70"/>
      <c r="D427" s="86"/>
      <c r="E427" s="141"/>
    </row>
    <row r="428" spans="1:5" ht="15" customHeight="1" x14ac:dyDescent="0.2">
      <c r="B428" s="45" t="s">
        <v>47</v>
      </c>
      <c r="C428" s="45" t="s">
        <v>48</v>
      </c>
      <c r="D428" s="46" t="s">
        <v>49</v>
      </c>
      <c r="E428" s="47" t="s">
        <v>50</v>
      </c>
    </row>
    <row r="429" spans="1:5" ht="15" customHeight="1" x14ac:dyDescent="0.2">
      <c r="B429" s="160">
        <v>12</v>
      </c>
      <c r="C429" s="120"/>
      <c r="D429" s="65" t="s">
        <v>190</v>
      </c>
      <c r="E429" s="51">
        <v>21973000</v>
      </c>
    </row>
    <row r="430" spans="1:5" ht="15" customHeight="1" x14ac:dyDescent="0.2">
      <c r="B430" s="160"/>
      <c r="C430" s="53" t="s">
        <v>52</v>
      </c>
      <c r="D430" s="54"/>
      <c r="E430" s="55">
        <f>SUM(E429:E429)</f>
        <v>21973000</v>
      </c>
    </row>
    <row r="431" spans="1:5" ht="15" customHeight="1" x14ac:dyDescent="0.2"/>
    <row r="432" spans="1:5" ht="15" customHeight="1" x14ac:dyDescent="0.2"/>
    <row r="433" spans="1:5" ht="15" customHeight="1" x14ac:dyDescent="0.25">
      <c r="A433" s="38" t="s">
        <v>296</v>
      </c>
    </row>
    <row r="434" spans="1:5" ht="15" customHeight="1" x14ac:dyDescent="0.2">
      <c r="A434" s="201" t="s">
        <v>297</v>
      </c>
      <c r="B434" s="201"/>
      <c r="C434" s="201"/>
      <c r="D434" s="201"/>
      <c r="E434" s="201"/>
    </row>
    <row r="435" spans="1:5" ht="15" customHeight="1" x14ac:dyDescent="0.2">
      <c r="A435" s="201"/>
      <c r="B435" s="201"/>
      <c r="C435" s="201"/>
      <c r="D435" s="201"/>
      <c r="E435" s="201"/>
    </row>
    <row r="436" spans="1:5" ht="15" customHeight="1" x14ac:dyDescent="0.2">
      <c r="A436" s="202" t="s">
        <v>298</v>
      </c>
      <c r="B436" s="202"/>
      <c r="C436" s="202"/>
      <c r="D436" s="202"/>
      <c r="E436" s="202"/>
    </row>
    <row r="437" spans="1:5" ht="15" customHeight="1" x14ac:dyDescent="0.2">
      <c r="A437" s="202"/>
      <c r="B437" s="202"/>
      <c r="C437" s="202"/>
      <c r="D437" s="202"/>
      <c r="E437" s="202"/>
    </row>
    <row r="438" spans="1:5" ht="15" customHeight="1" x14ac:dyDescent="0.2">
      <c r="A438" s="202"/>
      <c r="B438" s="202"/>
      <c r="C438" s="202"/>
      <c r="D438" s="202"/>
      <c r="E438" s="202"/>
    </row>
    <row r="439" spans="1:5" ht="15" customHeight="1" x14ac:dyDescent="0.2">
      <c r="A439" s="202"/>
      <c r="B439" s="202"/>
      <c r="C439" s="202"/>
      <c r="D439" s="202"/>
      <c r="E439" s="202"/>
    </row>
    <row r="440" spans="1:5" ht="15" customHeight="1" x14ac:dyDescent="0.2">
      <c r="A440" s="202"/>
      <c r="B440" s="202"/>
      <c r="C440" s="202"/>
      <c r="D440" s="202"/>
      <c r="E440" s="202"/>
    </row>
    <row r="441" spans="1:5" ht="15" customHeight="1" x14ac:dyDescent="0.2">
      <c r="A441" s="202"/>
      <c r="B441" s="202"/>
      <c r="C441" s="202"/>
      <c r="D441" s="202"/>
      <c r="E441" s="202"/>
    </row>
    <row r="442" spans="1:5" ht="15" customHeight="1" x14ac:dyDescent="0.2">
      <c r="A442" s="202"/>
      <c r="B442" s="202"/>
      <c r="C442" s="202"/>
      <c r="D442" s="202"/>
      <c r="E442" s="202"/>
    </row>
    <row r="443" spans="1:5" ht="15" customHeight="1" x14ac:dyDescent="0.2">
      <c r="A443" s="202"/>
      <c r="B443" s="202"/>
      <c r="C443" s="202"/>
      <c r="D443" s="202"/>
      <c r="E443" s="202"/>
    </row>
    <row r="444" spans="1:5" ht="15" customHeight="1" x14ac:dyDescent="0.2">
      <c r="A444" s="202"/>
      <c r="B444" s="202"/>
      <c r="C444" s="202"/>
      <c r="D444" s="202"/>
      <c r="E444" s="202"/>
    </row>
    <row r="445" spans="1:5" ht="15" customHeight="1" x14ac:dyDescent="0.2">
      <c r="A445" s="202"/>
      <c r="B445" s="202"/>
      <c r="C445" s="202"/>
      <c r="D445" s="202"/>
      <c r="E445" s="202"/>
    </row>
    <row r="446" spans="1:5" ht="15" customHeight="1" x14ac:dyDescent="0.2">
      <c r="A446" s="155"/>
      <c r="B446" s="155"/>
      <c r="C446" s="155"/>
      <c r="D446" s="155"/>
      <c r="E446" s="155"/>
    </row>
    <row r="447" spans="1:5" ht="15" customHeight="1" x14ac:dyDescent="0.25">
      <c r="A447" s="40" t="s">
        <v>17</v>
      </c>
      <c r="B447" s="41"/>
      <c r="C447" s="41"/>
      <c r="D447" s="41"/>
      <c r="E447" s="41"/>
    </row>
    <row r="448" spans="1:5" ht="15" customHeight="1" x14ac:dyDescent="0.2">
      <c r="A448" s="42" t="s">
        <v>45</v>
      </c>
      <c r="B448" s="41"/>
      <c r="C448" s="41"/>
      <c r="D448" s="41"/>
      <c r="E448" s="43" t="s">
        <v>46</v>
      </c>
    </row>
    <row r="449" spans="1:5" ht="15" customHeight="1" x14ac:dyDescent="0.25">
      <c r="A449" s="40"/>
      <c r="B449" s="77"/>
      <c r="C449" s="41"/>
      <c r="D449" s="41"/>
      <c r="E449" s="44"/>
    </row>
    <row r="450" spans="1:5" ht="15" customHeight="1" x14ac:dyDescent="0.2">
      <c r="A450" s="59"/>
      <c r="B450" s="59"/>
      <c r="C450" s="45" t="s">
        <v>48</v>
      </c>
      <c r="D450" s="112" t="s">
        <v>55</v>
      </c>
      <c r="E450" s="47" t="s">
        <v>50</v>
      </c>
    </row>
    <row r="451" spans="1:5" ht="15" customHeight="1" x14ac:dyDescent="0.2">
      <c r="A451" s="109"/>
      <c r="B451" s="114"/>
      <c r="C451" s="115">
        <v>6409</v>
      </c>
      <c r="D451" s="65" t="s">
        <v>99</v>
      </c>
      <c r="E451" s="116">
        <v>-269999.74</v>
      </c>
    </row>
    <row r="452" spans="1:5" ht="15" customHeight="1" x14ac:dyDescent="0.2">
      <c r="A452" s="117"/>
      <c r="B452" s="118"/>
      <c r="C452" s="53" t="s">
        <v>52</v>
      </c>
      <c r="D452" s="54"/>
      <c r="E452" s="55">
        <f>E451</f>
        <v>-269999.74</v>
      </c>
    </row>
    <row r="453" spans="1:5" ht="15" customHeight="1" x14ac:dyDescent="0.2"/>
    <row r="454" spans="1:5" ht="15" customHeight="1" x14ac:dyDescent="0.25">
      <c r="A454" s="40" t="s">
        <v>17</v>
      </c>
      <c r="B454" s="41"/>
      <c r="C454" s="41"/>
      <c r="D454" s="41"/>
      <c r="E454" s="77"/>
    </row>
    <row r="455" spans="1:5" ht="15" customHeight="1" x14ac:dyDescent="0.2">
      <c r="A455" s="42" t="s">
        <v>66</v>
      </c>
      <c r="B455" s="56"/>
      <c r="C455" s="56"/>
      <c r="D455" s="56"/>
      <c r="E455" s="77" t="s">
        <v>67</v>
      </c>
    </row>
    <row r="456" spans="1:5" ht="15" customHeight="1" x14ac:dyDescent="0.2">
      <c r="A456" s="42"/>
      <c r="B456" s="77"/>
      <c r="C456" s="41"/>
      <c r="D456" s="41"/>
      <c r="E456" s="44"/>
    </row>
    <row r="457" spans="1:5" ht="15" customHeight="1" x14ac:dyDescent="0.2">
      <c r="A457" s="59"/>
      <c r="B457" s="72" t="s">
        <v>47</v>
      </c>
      <c r="C457" s="45" t="s">
        <v>48</v>
      </c>
      <c r="D457" s="78" t="s">
        <v>49</v>
      </c>
      <c r="E457" s="47" t="s">
        <v>50</v>
      </c>
    </row>
    <row r="458" spans="1:5" ht="15" customHeight="1" x14ac:dyDescent="0.2">
      <c r="A458" s="59"/>
      <c r="B458" s="128">
        <v>303</v>
      </c>
      <c r="C458" s="79"/>
      <c r="D458" s="80" t="s">
        <v>68</v>
      </c>
      <c r="E458" s="130">
        <v>269999.74</v>
      </c>
    </row>
    <row r="459" spans="1:5" ht="15" customHeight="1" x14ac:dyDescent="0.2">
      <c r="A459" s="146"/>
      <c r="B459" s="82"/>
      <c r="C459" s="53" t="s">
        <v>52</v>
      </c>
      <c r="D459" s="67"/>
      <c r="E459" s="68">
        <f>SUM(E458:E458)</f>
        <v>269999.74</v>
      </c>
    </row>
    <row r="460" spans="1:5" ht="15" customHeight="1" x14ac:dyDescent="0.2"/>
    <row r="461" spans="1:5" ht="15" customHeight="1" x14ac:dyDescent="0.2"/>
    <row r="462" spans="1:5" ht="15" customHeight="1" x14ac:dyDescent="0.2"/>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38" t="s">
        <v>299</v>
      </c>
    </row>
    <row r="471" spans="1:5" ht="15" customHeight="1" x14ac:dyDescent="0.2">
      <c r="A471" s="201" t="s">
        <v>297</v>
      </c>
      <c r="B471" s="201"/>
      <c r="C471" s="201"/>
      <c r="D471" s="201"/>
      <c r="E471" s="201"/>
    </row>
    <row r="472" spans="1:5" ht="15" customHeight="1" x14ac:dyDescent="0.2">
      <c r="A472" s="201"/>
      <c r="B472" s="201"/>
      <c r="C472" s="201"/>
      <c r="D472" s="201"/>
      <c r="E472" s="201"/>
    </row>
    <row r="473" spans="1:5" ht="15" customHeight="1" x14ac:dyDescent="0.2">
      <c r="A473" s="202" t="s">
        <v>363</v>
      </c>
      <c r="B473" s="202"/>
      <c r="C473" s="202"/>
      <c r="D473" s="202"/>
      <c r="E473" s="202"/>
    </row>
    <row r="474" spans="1:5" ht="15" customHeight="1" x14ac:dyDescent="0.2">
      <c r="A474" s="202"/>
      <c r="B474" s="202"/>
      <c r="C474" s="202"/>
      <c r="D474" s="202"/>
      <c r="E474" s="202"/>
    </row>
    <row r="475" spans="1:5" ht="15" customHeight="1" x14ac:dyDescent="0.2">
      <c r="A475" s="202"/>
      <c r="B475" s="202"/>
      <c r="C475" s="202"/>
      <c r="D475" s="202"/>
      <c r="E475" s="202"/>
    </row>
    <row r="476" spans="1:5" ht="15" customHeight="1" x14ac:dyDescent="0.2">
      <c r="A476" s="202"/>
      <c r="B476" s="202"/>
      <c r="C476" s="202"/>
      <c r="D476" s="202"/>
      <c r="E476" s="202"/>
    </row>
    <row r="477" spans="1:5" ht="15" customHeight="1" x14ac:dyDescent="0.2">
      <c r="A477" s="202"/>
      <c r="B477" s="202"/>
      <c r="C477" s="202"/>
      <c r="D477" s="202"/>
      <c r="E477" s="202"/>
    </row>
    <row r="478" spans="1:5" ht="15" customHeight="1" x14ac:dyDescent="0.2">
      <c r="A478" s="202"/>
      <c r="B478" s="202"/>
      <c r="C478" s="202"/>
      <c r="D478" s="202"/>
      <c r="E478" s="202"/>
    </row>
    <row r="479" spans="1:5" ht="15" customHeight="1" x14ac:dyDescent="0.2">
      <c r="A479" s="202"/>
      <c r="B479" s="202"/>
      <c r="C479" s="202"/>
      <c r="D479" s="202"/>
      <c r="E479" s="202"/>
    </row>
    <row r="480" spans="1:5" ht="15" customHeight="1" x14ac:dyDescent="0.2">
      <c r="A480" s="202"/>
      <c r="B480" s="202"/>
      <c r="C480" s="202"/>
      <c r="D480" s="202"/>
      <c r="E480" s="202"/>
    </row>
    <row r="481" spans="1:5" ht="15" customHeight="1" x14ac:dyDescent="0.2">
      <c r="A481" s="202"/>
      <c r="B481" s="202"/>
      <c r="C481" s="202"/>
      <c r="D481" s="202"/>
      <c r="E481" s="202"/>
    </row>
    <row r="482" spans="1:5" ht="15" customHeight="1" x14ac:dyDescent="0.2">
      <c r="A482" s="202"/>
      <c r="B482" s="202"/>
      <c r="C482" s="202"/>
      <c r="D482" s="202"/>
      <c r="E482" s="202"/>
    </row>
    <row r="483" spans="1:5" ht="15" customHeight="1" x14ac:dyDescent="0.2">
      <c r="A483" s="202"/>
      <c r="B483" s="202"/>
      <c r="C483" s="202"/>
      <c r="D483" s="202"/>
      <c r="E483" s="202"/>
    </row>
    <row r="484" spans="1:5" ht="15" customHeight="1" x14ac:dyDescent="0.2">
      <c r="A484" s="155"/>
      <c r="B484" s="155"/>
      <c r="C484" s="155"/>
      <c r="D484" s="155"/>
      <c r="E484" s="155"/>
    </row>
    <row r="485" spans="1:5" ht="15" customHeight="1" x14ac:dyDescent="0.25">
      <c r="A485" s="40" t="s">
        <v>17</v>
      </c>
      <c r="B485" s="41"/>
      <c r="C485" s="41"/>
      <c r="D485" s="41"/>
      <c r="E485" s="41"/>
    </row>
    <row r="486" spans="1:5" ht="15" customHeight="1" x14ac:dyDescent="0.2">
      <c r="A486" s="42" t="s">
        <v>45</v>
      </c>
      <c r="B486" s="41"/>
      <c r="C486" s="41"/>
      <c r="D486" s="41"/>
      <c r="E486" s="43" t="s">
        <v>46</v>
      </c>
    </row>
    <row r="487" spans="1:5" ht="15" customHeight="1" x14ac:dyDescent="0.25">
      <c r="A487" s="40"/>
      <c r="B487" s="77"/>
      <c r="C487" s="41"/>
      <c r="D487" s="41"/>
      <c r="E487" s="44"/>
    </row>
    <row r="488" spans="1:5" ht="15" customHeight="1" x14ac:dyDescent="0.2">
      <c r="A488" s="59"/>
      <c r="B488" s="59"/>
      <c r="C488" s="45" t="s">
        <v>48</v>
      </c>
      <c r="D488" s="112" t="s">
        <v>55</v>
      </c>
      <c r="E488" s="47" t="s">
        <v>50</v>
      </c>
    </row>
    <row r="489" spans="1:5" ht="15" customHeight="1" x14ac:dyDescent="0.2">
      <c r="A489" s="109"/>
      <c r="B489" s="114"/>
      <c r="C489" s="115">
        <v>6409</v>
      </c>
      <c r="D489" s="65" t="s">
        <v>99</v>
      </c>
      <c r="E489" s="116">
        <v>-460000</v>
      </c>
    </row>
    <row r="490" spans="1:5" ht="15" customHeight="1" x14ac:dyDescent="0.2">
      <c r="A490" s="117"/>
      <c r="B490" s="118"/>
      <c r="C490" s="53" t="s">
        <v>52</v>
      </c>
      <c r="D490" s="54"/>
      <c r="E490" s="55">
        <f>E489</f>
        <v>-460000</v>
      </c>
    </row>
    <row r="491" spans="1:5" ht="15" customHeight="1" x14ac:dyDescent="0.2"/>
    <row r="492" spans="1:5" ht="15" customHeight="1" x14ac:dyDescent="0.25">
      <c r="A492" s="40" t="s">
        <v>17</v>
      </c>
      <c r="B492" s="41"/>
      <c r="C492" s="41"/>
      <c r="D492" s="41"/>
      <c r="E492" s="77"/>
    </row>
    <row r="493" spans="1:5" ht="15" customHeight="1" x14ac:dyDescent="0.2">
      <c r="A493" s="42" t="s">
        <v>66</v>
      </c>
      <c r="B493" s="56"/>
      <c r="C493" s="56"/>
      <c r="D493" s="56"/>
      <c r="E493" s="77" t="s">
        <v>67</v>
      </c>
    </row>
    <row r="494" spans="1:5" ht="15" customHeight="1" x14ac:dyDescent="0.2">
      <c r="A494" s="42"/>
      <c r="B494" s="77"/>
      <c r="C494" s="41"/>
      <c r="D494" s="41"/>
      <c r="E494" s="44"/>
    </row>
    <row r="495" spans="1:5" ht="15" customHeight="1" x14ac:dyDescent="0.2">
      <c r="A495" s="59"/>
      <c r="B495" s="72" t="s">
        <v>47</v>
      </c>
      <c r="C495" s="45" t="s">
        <v>48</v>
      </c>
      <c r="D495" s="78" t="s">
        <v>49</v>
      </c>
      <c r="E495" s="47" t="s">
        <v>50</v>
      </c>
    </row>
    <row r="496" spans="1:5" ht="15" customHeight="1" x14ac:dyDescent="0.2">
      <c r="A496" s="59"/>
      <c r="B496" s="128">
        <v>307</v>
      </c>
      <c r="C496" s="79"/>
      <c r="D496" s="80" t="s">
        <v>68</v>
      </c>
      <c r="E496" s="130">
        <v>-400000</v>
      </c>
    </row>
    <row r="497" spans="1:5" ht="15" customHeight="1" x14ac:dyDescent="0.2">
      <c r="A497" s="59"/>
      <c r="B497" s="128">
        <v>303</v>
      </c>
      <c r="C497" s="79"/>
      <c r="D497" s="80" t="s">
        <v>68</v>
      </c>
      <c r="E497" s="130">
        <v>860000</v>
      </c>
    </row>
    <row r="498" spans="1:5" ht="15" customHeight="1" x14ac:dyDescent="0.2">
      <c r="A498" s="146"/>
      <c r="B498" s="82"/>
      <c r="C498" s="53" t="s">
        <v>52</v>
      </c>
      <c r="D498" s="67"/>
      <c r="E498" s="68">
        <f>SUM(E496:E497)</f>
        <v>460000</v>
      </c>
    </row>
    <row r="499" spans="1:5" ht="15" customHeight="1" x14ac:dyDescent="0.2"/>
    <row r="500" spans="1:5" ht="15" customHeight="1" x14ac:dyDescent="0.2"/>
    <row r="501" spans="1:5" ht="15" customHeight="1" x14ac:dyDescent="0.25">
      <c r="A501" s="38" t="s">
        <v>300</v>
      </c>
    </row>
    <row r="502" spans="1:5" ht="15" customHeight="1" x14ac:dyDescent="0.2">
      <c r="A502" s="201" t="s">
        <v>301</v>
      </c>
      <c r="B502" s="201"/>
      <c r="C502" s="201"/>
      <c r="D502" s="201"/>
      <c r="E502" s="201"/>
    </row>
    <row r="503" spans="1:5" ht="15" customHeight="1" x14ac:dyDescent="0.2">
      <c r="A503" s="201"/>
      <c r="B503" s="201"/>
      <c r="C503" s="201"/>
      <c r="D503" s="201"/>
      <c r="E503" s="201"/>
    </row>
    <row r="504" spans="1:5" ht="15" customHeight="1" x14ac:dyDescent="0.2">
      <c r="A504" s="202" t="s">
        <v>364</v>
      </c>
      <c r="B504" s="202"/>
      <c r="C504" s="202"/>
      <c r="D504" s="202"/>
      <c r="E504" s="202"/>
    </row>
    <row r="505" spans="1:5" ht="15" customHeight="1" x14ac:dyDescent="0.2">
      <c r="A505" s="202"/>
      <c r="B505" s="202"/>
      <c r="C505" s="202"/>
      <c r="D505" s="202"/>
      <c r="E505" s="202"/>
    </row>
    <row r="506" spans="1:5" ht="15" customHeight="1" x14ac:dyDescent="0.2">
      <c r="A506" s="202"/>
      <c r="B506" s="202"/>
      <c r="C506" s="202"/>
      <c r="D506" s="202"/>
      <c r="E506" s="202"/>
    </row>
    <row r="507" spans="1:5" ht="15" customHeight="1" x14ac:dyDescent="0.2">
      <c r="A507" s="202"/>
      <c r="B507" s="202"/>
      <c r="C507" s="202"/>
      <c r="D507" s="202"/>
      <c r="E507" s="202"/>
    </row>
    <row r="508" spans="1:5" ht="15" customHeight="1" x14ac:dyDescent="0.2">
      <c r="A508" s="202"/>
      <c r="B508" s="202"/>
      <c r="C508" s="202"/>
      <c r="D508" s="202"/>
      <c r="E508" s="202"/>
    </row>
    <row r="509" spans="1:5" ht="15" customHeight="1" x14ac:dyDescent="0.2">
      <c r="A509" s="202"/>
      <c r="B509" s="202"/>
      <c r="C509" s="202"/>
      <c r="D509" s="202"/>
      <c r="E509" s="202"/>
    </row>
    <row r="510" spans="1:5" ht="15" customHeight="1" x14ac:dyDescent="0.2">
      <c r="A510" s="202"/>
      <c r="B510" s="202"/>
      <c r="C510" s="202"/>
      <c r="D510" s="202"/>
      <c r="E510" s="202"/>
    </row>
    <row r="511" spans="1:5" ht="15" customHeight="1" x14ac:dyDescent="0.2">
      <c r="A511" s="202"/>
      <c r="B511" s="202"/>
      <c r="C511" s="202"/>
      <c r="D511" s="202"/>
      <c r="E511" s="202"/>
    </row>
    <row r="512" spans="1:5" ht="15" customHeight="1" x14ac:dyDescent="0.2">
      <c r="A512" s="84"/>
      <c r="B512" s="84"/>
      <c r="C512" s="84"/>
      <c r="D512" s="84"/>
      <c r="E512" s="84"/>
    </row>
    <row r="513" spans="1:5" ht="15" customHeight="1" x14ac:dyDescent="0.25">
      <c r="A513" s="85" t="s">
        <v>17</v>
      </c>
      <c r="B513" s="148"/>
      <c r="C513" s="150"/>
      <c r="D513" s="41"/>
      <c r="E513" s="173"/>
    </row>
    <row r="514" spans="1:5" ht="15" customHeight="1" x14ac:dyDescent="0.2">
      <c r="A514" s="169" t="s">
        <v>66</v>
      </c>
      <c r="B514" s="70"/>
      <c r="C514" s="70"/>
      <c r="D514" s="70"/>
      <c r="E514" s="71" t="s">
        <v>67</v>
      </c>
    </row>
    <row r="515" spans="1:5" ht="15" customHeight="1" x14ac:dyDescent="0.2">
      <c r="A515" s="86"/>
      <c r="B515" s="124"/>
      <c r="C515" s="70"/>
      <c r="D515" s="86"/>
      <c r="E515" s="141"/>
    </row>
    <row r="516" spans="1:5" ht="15" customHeight="1" x14ac:dyDescent="0.2">
      <c r="B516" s="45" t="s">
        <v>47</v>
      </c>
      <c r="C516" s="45" t="s">
        <v>48</v>
      </c>
      <c r="D516" s="46" t="s">
        <v>55</v>
      </c>
      <c r="E516" s="47" t="s">
        <v>50</v>
      </c>
    </row>
    <row r="517" spans="1:5" ht="15" customHeight="1" x14ac:dyDescent="0.2">
      <c r="B517" s="160">
        <v>10</v>
      </c>
      <c r="C517" s="120"/>
      <c r="D517" s="80" t="s">
        <v>68</v>
      </c>
      <c r="E517" s="51">
        <v>-788000</v>
      </c>
    </row>
    <row r="518" spans="1:5" ht="15" customHeight="1" x14ac:dyDescent="0.2">
      <c r="B518" s="160">
        <v>10</v>
      </c>
      <c r="C518" s="120"/>
      <c r="D518" s="65" t="s">
        <v>190</v>
      </c>
      <c r="E518" s="51">
        <v>-956000</v>
      </c>
    </row>
    <row r="519" spans="1:5" ht="15" customHeight="1" x14ac:dyDescent="0.2">
      <c r="B519" s="160"/>
      <c r="C519" s="53" t="s">
        <v>52</v>
      </c>
      <c r="D519" s="54"/>
      <c r="E519" s="55">
        <f>SUM(E517:E518)</f>
        <v>-1744000</v>
      </c>
    </row>
    <row r="520" spans="1:5" ht="15" customHeight="1" x14ac:dyDescent="0.2"/>
    <row r="521" spans="1:5" ht="15" customHeight="1" x14ac:dyDescent="0.2"/>
    <row r="522" spans="1:5" ht="15" customHeight="1" x14ac:dyDescent="0.25">
      <c r="A522" s="85" t="s">
        <v>17</v>
      </c>
      <c r="B522" s="70"/>
      <c r="C522" s="70"/>
      <c r="D522" s="77"/>
      <c r="E522" s="77"/>
    </row>
    <row r="523" spans="1:5" ht="15" customHeight="1" x14ac:dyDescent="0.2">
      <c r="A523" s="169" t="s">
        <v>170</v>
      </c>
      <c r="B523" s="70"/>
      <c r="C523" s="70"/>
      <c r="D523" s="70"/>
      <c r="E523" s="71" t="s">
        <v>171</v>
      </c>
    </row>
    <row r="524" spans="1:5" ht="15" customHeight="1" x14ac:dyDescent="0.2">
      <c r="A524" s="86"/>
      <c r="B524" s="124"/>
      <c r="C524" s="70"/>
      <c r="D524" s="86"/>
      <c r="E524" s="141"/>
    </row>
    <row r="525" spans="1:5" ht="15" customHeight="1" x14ac:dyDescent="0.2">
      <c r="B525" s="45" t="s">
        <v>47</v>
      </c>
      <c r="C525" s="45" t="s">
        <v>48</v>
      </c>
      <c r="D525" s="46" t="s">
        <v>55</v>
      </c>
      <c r="E525" s="47" t="s">
        <v>50</v>
      </c>
    </row>
    <row r="526" spans="1:5" ht="15" customHeight="1" x14ac:dyDescent="0.2">
      <c r="B526" s="160">
        <v>10</v>
      </c>
      <c r="C526" s="120"/>
      <c r="D526" s="65" t="s">
        <v>117</v>
      </c>
      <c r="E526" s="51">
        <v>1744000</v>
      </c>
    </row>
    <row r="527" spans="1:5" ht="15" customHeight="1" x14ac:dyDescent="0.2">
      <c r="B527" s="160"/>
      <c r="C527" s="53" t="s">
        <v>52</v>
      </c>
      <c r="D527" s="54"/>
      <c r="E527" s="55">
        <f>SUM(E526:E526)</f>
        <v>1744000</v>
      </c>
    </row>
    <row r="528" spans="1:5" ht="15" customHeight="1" x14ac:dyDescent="0.2"/>
    <row r="529" spans="1:5" ht="15" customHeight="1" x14ac:dyDescent="0.2"/>
    <row r="530" spans="1:5" ht="15" customHeight="1" x14ac:dyDescent="0.25">
      <c r="A530" s="38" t="s">
        <v>302</v>
      </c>
    </row>
    <row r="531" spans="1:5" ht="15" customHeight="1" x14ac:dyDescent="0.2">
      <c r="A531" s="201" t="s">
        <v>132</v>
      </c>
      <c r="B531" s="201"/>
      <c r="C531" s="201"/>
      <c r="D531" s="201"/>
      <c r="E531" s="201"/>
    </row>
    <row r="532" spans="1:5" ht="15" customHeight="1" x14ac:dyDescent="0.2">
      <c r="A532" s="201"/>
      <c r="B532" s="201"/>
      <c r="C532" s="201"/>
      <c r="D532" s="201"/>
      <c r="E532" s="201"/>
    </row>
    <row r="533" spans="1:5" ht="15" customHeight="1" x14ac:dyDescent="0.2">
      <c r="A533" s="202" t="s">
        <v>303</v>
      </c>
      <c r="B533" s="202"/>
      <c r="C533" s="202"/>
      <c r="D533" s="202"/>
      <c r="E533" s="202"/>
    </row>
    <row r="534" spans="1:5" ht="15" customHeight="1" x14ac:dyDescent="0.2">
      <c r="A534" s="202"/>
      <c r="B534" s="202"/>
      <c r="C534" s="202"/>
      <c r="D534" s="202"/>
      <c r="E534" s="202"/>
    </row>
    <row r="535" spans="1:5" ht="15" customHeight="1" x14ac:dyDescent="0.2">
      <c r="A535" s="202"/>
      <c r="B535" s="202"/>
      <c r="C535" s="202"/>
      <c r="D535" s="202"/>
      <c r="E535" s="202"/>
    </row>
    <row r="536" spans="1:5" ht="15" customHeight="1" x14ac:dyDescent="0.2">
      <c r="A536" s="202"/>
      <c r="B536" s="202"/>
      <c r="C536" s="202"/>
      <c r="D536" s="202"/>
      <c r="E536" s="202"/>
    </row>
    <row r="537" spans="1:5" ht="15" customHeight="1" x14ac:dyDescent="0.2">
      <c r="A537" s="202"/>
      <c r="B537" s="202"/>
      <c r="C537" s="202"/>
      <c r="D537" s="202"/>
      <c r="E537" s="202"/>
    </row>
    <row r="538" spans="1:5" ht="15" customHeight="1" x14ac:dyDescent="0.2">
      <c r="A538" s="41"/>
      <c r="B538" s="149"/>
      <c r="C538" s="150"/>
      <c r="D538" s="41"/>
      <c r="E538" s="151"/>
    </row>
    <row r="539" spans="1:5" ht="15" customHeight="1" x14ac:dyDescent="0.25">
      <c r="A539" s="40" t="s">
        <v>17</v>
      </c>
      <c r="B539" s="41"/>
      <c r="C539" s="41"/>
      <c r="D539" s="41"/>
      <c r="E539" s="77"/>
    </row>
    <row r="540" spans="1:5" ht="15" customHeight="1" x14ac:dyDescent="0.2">
      <c r="A540" s="42" t="s">
        <v>128</v>
      </c>
      <c r="B540" s="41"/>
      <c r="C540" s="41"/>
      <c r="D540" s="41"/>
      <c r="E540" s="43" t="s">
        <v>129</v>
      </c>
    </row>
    <row r="541" spans="1:5" ht="15" customHeight="1" x14ac:dyDescent="0.2">
      <c r="A541" s="42"/>
      <c r="B541" s="77"/>
      <c r="C541" s="41"/>
      <c r="D541" s="41"/>
      <c r="E541" s="44"/>
    </row>
    <row r="542" spans="1:5" ht="15" customHeight="1" x14ac:dyDescent="0.2">
      <c r="A542" s="59"/>
      <c r="B542" s="59"/>
      <c r="C542" s="45" t="s">
        <v>48</v>
      </c>
      <c r="D542" s="112" t="s">
        <v>55</v>
      </c>
      <c r="E542" s="72" t="s">
        <v>50</v>
      </c>
    </row>
    <row r="543" spans="1:5" ht="15" customHeight="1" x14ac:dyDescent="0.2">
      <c r="A543" s="113"/>
      <c r="B543" s="114"/>
      <c r="C543" s="120">
        <v>5273</v>
      </c>
      <c r="D543" s="65" t="s">
        <v>99</v>
      </c>
      <c r="E543" s="130">
        <v>-50000</v>
      </c>
    </row>
    <row r="544" spans="1:5" ht="15" customHeight="1" x14ac:dyDescent="0.2">
      <c r="A544" s="113"/>
      <c r="B544" s="114"/>
      <c r="C544" s="120">
        <v>5273</v>
      </c>
      <c r="D544" s="65" t="s">
        <v>56</v>
      </c>
      <c r="E544" s="130">
        <v>50000</v>
      </c>
    </row>
    <row r="545" spans="1:5" ht="15" customHeight="1" x14ac:dyDescent="0.2">
      <c r="A545" s="146"/>
      <c r="B545" s="146"/>
      <c r="C545" s="53" t="s">
        <v>52</v>
      </c>
      <c r="D545" s="152"/>
      <c r="E545" s="55">
        <f>SUM(E543:E544)</f>
        <v>0</v>
      </c>
    </row>
    <row r="546" spans="1:5" ht="15" customHeight="1" x14ac:dyDescent="0.2"/>
    <row r="547" spans="1:5" ht="15" customHeight="1" x14ac:dyDescent="0.2"/>
    <row r="548" spans="1:5" ht="15" customHeight="1" x14ac:dyDescent="0.25">
      <c r="A548" s="38" t="s">
        <v>304</v>
      </c>
    </row>
    <row r="549" spans="1:5" ht="15" customHeight="1" x14ac:dyDescent="0.2">
      <c r="A549" s="201" t="s">
        <v>132</v>
      </c>
      <c r="B549" s="201"/>
      <c r="C549" s="201"/>
      <c r="D549" s="201"/>
      <c r="E549" s="201"/>
    </row>
    <row r="550" spans="1:5" ht="15" customHeight="1" x14ac:dyDescent="0.2">
      <c r="A550" s="201"/>
      <c r="B550" s="201"/>
      <c r="C550" s="201"/>
      <c r="D550" s="201"/>
      <c r="E550" s="201"/>
    </row>
    <row r="551" spans="1:5" ht="15" customHeight="1" x14ac:dyDescent="0.2">
      <c r="A551" s="202" t="s">
        <v>365</v>
      </c>
      <c r="B551" s="202"/>
      <c r="C551" s="202"/>
      <c r="D551" s="202"/>
      <c r="E551" s="202"/>
    </row>
    <row r="552" spans="1:5" ht="15" customHeight="1" x14ac:dyDescent="0.2">
      <c r="A552" s="202"/>
      <c r="B552" s="202"/>
      <c r="C552" s="202"/>
      <c r="D552" s="202"/>
      <c r="E552" s="202"/>
    </row>
    <row r="553" spans="1:5" ht="15" customHeight="1" x14ac:dyDescent="0.2">
      <c r="A553" s="202"/>
      <c r="B553" s="202"/>
      <c r="C553" s="202"/>
      <c r="D553" s="202"/>
      <c r="E553" s="202"/>
    </row>
    <row r="554" spans="1:5" ht="15" customHeight="1" x14ac:dyDescent="0.2">
      <c r="A554" s="202"/>
      <c r="B554" s="202"/>
      <c r="C554" s="202"/>
      <c r="D554" s="202"/>
      <c r="E554" s="202"/>
    </row>
    <row r="555" spans="1:5" ht="15" customHeight="1" x14ac:dyDescent="0.2">
      <c r="A555" s="202"/>
      <c r="B555" s="202"/>
      <c r="C555" s="202"/>
      <c r="D555" s="202"/>
      <c r="E555" s="202"/>
    </row>
    <row r="556" spans="1:5" ht="15" customHeight="1" x14ac:dyDescent="0.2">
      <c r="A556" s="202"/>
      <c r="B556" s="202"/>
      <c r="C556" s="202"/>
      <c r="D556" s="202"/>
      <c r="E556" s="202"/>
    </row>
    <row r="557" spans="1:5" ht="15" customHeight="1" x14ac:dyDescent="0.2">
      <c r="A557" s="202"/>
      <c r="B557" s="202"/>
      <c r="C557" s="202"/>
      <c r="D557" s="202"/>
      <c r="E557" s="202"/>
    </row>
    <row r="558" spans="1:5" ht="15" customHeight="1" x14ac:dyDescent="0.2">
      <c r="A558" s="41"/>
      <c r="B558" s="149"/>
      <c r="C558" s="150"/>
      <c r="D558" s="41"/>
      <c r="E558" s="151"/>
    </row>
    <row r="559" spans="1:5" ht="15" customHeight="1" x14ac:dyDescent="0.25">
      <c r="A559" s="40" t="s">
        <v>17</v>
      </c>
      <c r="B559" s="41"/>
      <c r="C559" s="41"/>
      <c r="D559" s="41"/>
      <c r="E559" s="77"/>
    </row>
    <row r="560" spans="1:5" ht="15" customHeight="1" x14ac:dyDescent="0.2">
      <c r="A560" s="42" t="s">
        <v>128</v>
      </c>
      <c r="B560" s="41"/>
      <c r="C560" s="41"/>
      <c r="D560" s="41"/>
      <c r="E560" s="43" t="s">
        <v>129</v>
      </c>
    </row>
    <row r="561" spans="1:5" ht="15" customHeight="1" x14ac:dyDescent="0.2">
      <c r="A561" s="42"/>
      <c r="B561" s="77"/>
      <c r="C561" s="41"/>
      <c r="D561" s="41"/>
      <c r="E561" s="44"/>
    </row>
    <row r="562" spans="1:5" ht="15" customHeight="1" x14ac:dyDescent="0.2">
      <c r="A562" s="59"/>
      <c r="B562" s="59"/>
      <c r="C562" s="45" t="s">
        <v>48</v>
      </c>
      <c r="D562" s="112" t="s">
        <v>55</v>
      </c>
      <c r="E562" s="72" t="s">
        <v>50</v>
      </c>
    </row>
    <row r="563" spans="1:5" ht="15" customHeight="1" x14ac:dyDescent="0.2">
      <c r="A563" s="113"/>
      <c r="B563" s="114"/>
      <c r="C563" s="120">
        <v>5273</v>
      </c>
      <c r="D563" s="65" t="s">
        <v>99</v>
      </c>
      <c r="E563" s="130">
        <v>-50000</v>
      </c>
    </row>
    <row r="564" spans="1:5" ht="15" customHeight="1" x14ac:dyDescent="0.2">
      <c r="A564" s="113"/>
      <c r="B564" s="114"/>
      <c r="C564" s="120">
        <v>5299</v>
      </c>
      <c r="D564" s="65" t="s">
        <v>94</v>
      </c>
      <c r="E564" s="130">
        <v>50000</v>
      </c>
    </row>
    <row r="565" spans="1:5" ht="15" customHeight="1" x14ac:dyDescent="0.2">
      <c r="A565" s="146"/>
      <c r="B565" s="146"/>
      <c r="C565" s="53" t="s">
        <v>52</v>
      </c>
      <c r="D565" s="152"/>
      <c r="E565" s="55">
        <f>SUM(E563:E564)</f>
        <v>0</v>
      </c>
    </row>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8" t="s">
        <v>305</v>
      </c>
    </row>
    <row r="575" spans="1:5" ht="15" customHeight="1" x14ac:dyDescent="0.2">
      <c r="A575" s="201" t="s">
        <v>140</v>
      </c>
      <c r="B575" s="201"/>
      <c r="C575" s="201"/>
      <c r="D575" s="201"/>
      <c r="E575" s="201"/>
    </row>
    <row r="576" spans="1:5" ht="15" customHeight="1" x14ac:dyDescent="0.2">
      <c r="A576" s="201"/>
      <c r="B576" s="201"/>
      <c r="C576" s="201"/>
      <c r="D576" s="201"/>
      <c r="E576" s="201"/>
    </row>
    <row r="577" spans="1:5" ht="15" customHeight="1" x14ac:dyDescent="0.2">
      <c r="A577" s="204" t="s">
        <v>306</v>
      </c>
      <c r="B577" s="204"/>
      <c r="C577" s="204"/>
      <c r="D577" s="204"/>
      <c r="E577" s="204"/>
    </row>
    <row r="578" spans="1:5" ht="15" customHeight="1" x14ac:dyDescent="0.2">
      <c r="A578" s="204"/>
      <c r="B578" s="204"/>
      <c r="C578" s="204"/>
      <c r="D578" s="204"/>
      <c r="E578" s="204"/>
    </row>
    <row r="579" spans="1:5" ht="15" customHeight="1" x14ac:dyDescent="0.2">
      <c r="A579" s="204"/>
      <c r="B579" s="204"/>
      <c r="C579" s="204"/>
      <c r="D579" s="204"/>
      <c r="E579" s="204"/>
    </row>
    <row r="580" spans="1:5" ht="15" customHeight="1" x14ac:dyDescent="0.2">
      <c r="A580" s="204"/>
      <c r="B580" s="204"/>
      <c r="C580" s="204"/>
      <c r="D580" s="204"/>
      <c r="E580" s="204"/>
    </row>
    <row r="581" spans="1:5" ht="15" customHeight="1" x14ac:dyDescent="0.2">
      <c r="A581" s="204"/>
      <c r="B581" s="204"/>
      <c r="C581" s="204"/>
      <c r="D581" s="204"/>
      <c r="E581" s="204"/>
    </row>
    <row r="582" spans="1:5" ht="15" customHeight="1" x14ac:dyDescent="0.2">
      <c r="A582" s="204"/>
      <c r="B582" s="204"/>
      <c r="C582" s="204"/>
      <c r="D582" s="204"/>
      <c r="E582" s="204"/>
    </row>
    <row r="583" spans="1:5" ht="15" customHeight="1" x14ac:dyDescent="0.2"/>
    <row r="584" spans="1:5" ht="15" customHeight="1" x14ac:dyDescent="0.25">
      <c r="A584" s="40" t="s">
        <v>17</v>
      </c>
      <c r="B584" s="41"/>
      <c r="C584" s="41"/>
      <c r="D584" s="41"/>
      <c r="E584" s="41"/>
    </row>
    <row r="585" spans="1:5" ht="15" customHeight="1" x14ac:dyDescent="0.2">
      <c r="A585" s="42" t="s">
        <v>142</v>
      </c>
      <c r="B585" s="41"/>
      <c r="C585" s="41"/>
      <c r="D585" s="41"/>
      <c r="E585" s="43" t="s">
        <v>143</v>
      </c>
    </row>
    <row r="586" spans="1:5" ht="15" customHeight="1" x14ac:dyDescent="0.2">
      <c r="A586" s="149"/>
      <c r="B586" s="147"/>
      <c r="C586" s="41"/>
      <c r="D586" s="41"/>
      <c r="E586" s="44"/>
    </row>
    <row r="587" spans="1:5" ht="15" customHeight="1" x14ac:dyDescent="0.2">
      <c r="A587" s="59"/>
      <c r="B587" s="59"/>
      <c r="C587" s="45" t="s">
        <v>48</v>
      </c>
      <c r="D587" s="46" t="s">
        <v>55</v>
      </c>
      <c r="E587" s="72" t="s">
        <v>50</v>
      </c>
    </row>
    <row r="588" spans="1:5" ht="15" customHeight="1" x14ac:dyDescent="0.2">
      <c r="A588" s="109"/>
      <c r="B588" s="118"/>
      <c r="C588" s="79">
        <v>3729</v>
      </c>
      <c r="D588" s="65" t="s">
        <v>56</v>
      </c>
      <c r="E588" s="81">
        <v>-16800</v>
      </c>
    </row>
    <row r="589" spans="1:5" ht="15" customHeight="1" x14ac:dyDescent="0.2">
      <c r="A589" s="109"/>
      <c r="B589" s="118"/>
      <c r="C589" s="79">
        <v>3741</v>
      </c>
      <c r="D589" s="65" t="s">
        <v>56</v>
      </c>
      <c r="E589" s="81">
        <v>16800</v>
      </c>
    </row>
    <row r="590" spans="1:5" ht="15" customHeight="1" x14ac:dyDescent="0.2">
      <c r="C590" s="53" t="s">
        <v>52</v>
      </c>
      <c r="D590" s="54"/>
      <c r="E590" s="55">
        <f>SUM(E588:E589)</f>
        <v>0</v>
      </c>
    </row>
    <row r="591" spans="1:5" ht="15" customHeight="1" x14ac:dyDescent="0.2"/>
    <row r="592" spans="1:5" ht="15" customHeight="1" x14ac:dyDescent="0.2"/>
    <row r="593" spans="1:5" ht="15" customHeight="1" x14ac:dyDescent="0.25">
      <c r="A593" s="38" t="s">
        <v>307</v>
      </c>
    </row>
    <row r="594" spans="1:5" ht="15" customHeight="1" x14ac:dyDescent="0.2">
      <c r="A594" s="201" t="s">
        <v>140</v>
      </c>
      <c r="B594" s="201"/>
      <c r="C594" s="201"/>
      <c r="D594" s="201"/>
      <c r="E594" s="201"/>
    </row>
    <row r="595" spans="1:5" ht="15" customHeight="1" x14ac:dyDescent="0.2">
      <c r="A595" s="201"/>
      <c r="B595" s="201"/>
      <c r="C595" s="201"/>
      <c r="D595" s="201"/>
      <c r="E595" s="201"/>
    </row>
    <row r="596" spans="1:5" ht="15" customHeight="1" x14ac:dyDescent="0.2">
      <c r="A596" s="202" t="s">
        <v>308</v>
      </c>
      <c r="B596" s="202"/>
      <c r="C596" s="202"/>
      <c r="D596" s="202"/>
      <c r="E596" s="202"/>
    </row>
    <row r="597" spans="1:5" ht="15" customHeight="1" x14ac:dyDescent="0.2">
      <c r="A597" s="202"/>
      <c r="B597" s="202"/>
      <c r="C597" s="202"/>
      <c r="D597" s="202"/>
      <c r="E597" s="202"/>
    </row>
    <row r="598" spans="1:5" ht="15" customHeight="1" x14ac:dyDescent="0.2">
      <c r="A598" s="202"/>
      <c r="B598" s="202"/>
      <c r="C598" s="202"/>
      <c r="D598" s="202"/>
      <c r="E598" s="202"/>
    </row>
    <row r="599" spans="1:5" ht="15" customHeight="1" x14ac:dyDescent="0.2">
      <c r="A599" s="202"/>
      <c r="B599" s="202"/>
      <c r="C599" s="202"/>
      <c r="D599" s="202"/>
      <c r="E599" s="202"/>
    </row>
    <row r="600" spans="1:5" ht="15" customHeight="1" x14ac:dyDescent="0.2">
      <c r="A600" s="202"/>
      <c r="B600" s="202"/>
      <c r="C600" s="202"/>
      <c r="D600" s="202"/>
      <c r="E600" s="202"/>
    </row>
    <row r="601" spans="1:5" ht="15" customHeight="1" x14ac:dyDescent="0.2">
      <c r="A601" s="202"/>
      <c r="B601" s="202"/>
      <c r="C601" s="202"/>
      <c r="D601" s="202"/>
      <c r="E601" s="202"/>
    </row>
    <row r="602" spans="1:5" ht="15" customHeight="1" x14ac:dyDescent="0.2"/>
    <row r="603" spans="1:5" ht="15" customHeight="1" x14ac:dyDescent="0.25">
      <c r="A603" s="40" t="s">
        <v>17</v>
      </c>
      <c r="B603" s="41"/>
      <c r="C603" s="41"/>
      <c r="D603" s="41"/>
      <c r="E603" s="41"/>
    </row>
    <row r="604" spans="1:5" ht="15" customHeight="1" x14ac:dyDescent="0.2">
      <c r="A604" s="42" t="s">
        <v>142</v>
      </c>
      <c r="B604" s="41"/>
      <c r="C604" s="41"/>
      <c r="D604" s="41"/>
      <c r="E604" s="43" t="s">
        <v>143</v>
      </c>
    </row>
    <row r="605" spans="1:5" ht="15" customHeight="1" x14ac:dyDescent="0.2">
      <c r="A605" s="149"/>
      <c r="B605" s="147"/>
      <c r="C605" s="41"/>
      <c r="D605" s="41"/>
      <c r="E605" s="44"/>
    </row>
    <row r="606" spans="1:5" ht="15" customHeight="1" x14ac:dyDescent="0.2">
      <c r="A606" s="59"/>
      <c r="B606" s="59"/>
      <c r="C606" s="45" t="s">
        <v>48</v>
      </c>
      <c r="D606" s="46" t="s">
        <v>55</v>
      </c>
      <c r="E606" s="72" t="s">
        <v>50</v>
      </c>
    </row>
    <row r="607" spans="1:5" ht="15" customHeight="1" x14ac:dyDescent="0.2">
      <c r="A607" s="109"/>
      <c r="B607" s="118"/>
      <c r="C607" s="79">
        <v>3729</v>
      </c>
      <c r="D607" s="65" t="s">
        <v>56</v>
      </c>
      <c r="E607" s="81">
        <v>-18200</v>
      </c>
    </row>
    <row r="608" spans="1:5" ht="15" customHeight="1" x14ac:dyDescent="0.2">
      <c r="A608" s="109"/>
      <c r="B608" s="118"/>
      <c r="C608" s="79">
        <v>3725</v>
      </c>
      <c r="D608" s="65" t="s">
        <v>56</v>
      </c>
      <c r="E608" s="81">
        <v>18200</v>
      </c>
    </row>
    <row r="609" spans="1:5" ht="15" customHeight="1" x14ac:dyDescent="0.2">
      <c r="C609" s="53" t="s">
        <v>52</v>
      </c>
      <c r="D609" s="54"/>
      <c r="E609" s="55">
        <f>SUM(E607:E608)</f>
        <v>0</v>
      </c>
    </row>
    <row r="610" spans="1:5" ht="15" customHeight="1" x14ac:dyDescent="0.2"/>
    <row r="611" spans="1:5" ht="15" customHeight="1" x14ac:dyDescent="0.2"/>
    <row r="612" spans="1:5" ht="15" customHeight="1" x14ac:dyDescent="0.25">
      <c r="A612" s="38" t="s">
        <v>309</v>
      </c>
    </row>
    <row r="613" spans="1:5" ht="15" customHeight="1" x14ac:dyDescent="0.2">
      <c r="A613" s="201" t="s">
        <v>153</v>
      </c>
      <c r="B613" s="201"/>
      <c r="C613" s="201"/>
      <c r="D613" s="201"/>
      <c r="E613" s="201"/>
    </row>
    <row r="614" spans="1:5" ht="15" customHeight="1" x14ac:dyDescent="0.2">
      <c r="A614" s="201"/>
      <c r="B614" s="201"/>
      <c r="C614" s="201"/>
      <c r="D614" s="201"/>
      <c r="E614" s="201"/>
    </row>
    <row r="615" spans="1:5" ht="15" customHeight="1" x14ac:dyDescent="0.2">
      <c r="A615" s="202" t="s">
        <v>310</v>
      </c>
      <c r="B615" s="202"/>
      <c r="C615" s="202"/>
      <c r="D615" s="202"/>
      <c r="E615" s="202"/>
    </row>
    <row r="616" spans="1:5" ht="15" customHeight="1" x14ac:dyDescent="0.2">
      <c r="A616" s="202"/>
      <c r="B616" s="202"/>
      <c r="C616" s="202"/>
      <c r="D616" s="202"/>
      <c r="E616" s="202"/>
    </row>
    <row r="617" spans="1:5" ht="15" customHeight="1" x14ac:dyDescent="0.2">
      <c r="A617" s="202"/>
      <c r="B617" s="202"/>
      <c r="C617" s="202"/>
      <c r="D617" s="202"/>
      <c r="E617" s="202"/>
    </row>
    <row r="618" spans="1:5" ht="15" customHeight="1" x14ac:dyDescent="0.2">
      <c r="A618" s="202"/>
      <c r="B618" s="202"/>
      <c r="C618" s="202"/>
      <c r="D618" s="202"/>
      <c r="E618" s="202"/>
    </row>
    <row r="619" spans="1:5" ht="15" customHeight="1" x14ac:dyDescent="0.2">
      <c r="A619" s="202"/>
      <c r="B619" s="202"/>
      <c r="C619" s="202"/>
      <c r="D619" s="202"/>
      <c r="E619" s="202"/>
    </row>
    <row r="620" spans="1:5" ht="15" customHeight="1" x14ac:dyDescent="0.2">
      <c r="A620" s="202"/>
      <c r="B620" s="202"/>
      <c r="C620" s="202"/>
      <c r="D620" s="202"/>
      <c r="E620" s="202"/>
    </row>
    <row r="621" spans="1:5" ht="15" customHeight="1" x14ac:dyDescent="0.2"/>
    <row r="622" spans="1:5" ht="15" customHeight="1" x14ac:dyDescent="0.2"/>
    <row r="623" spans="1:5" ht="15" customHeight="1" x14ac:dyDescent="0.2"/>
    <row r="624" spans="1:5" ht="15" customHeight="1" x14ac:dyDescent="0.2"/>
    <row r="625" spans="1:5" ht="15" customHeight="1" x14ac:dyDescent="0.2"/>
    <row r="626" spans="1:5" ht="15" customHeight="1" x14ac:dyDescent="0.25">
      <c r="A626" s="40" t="s">
        <v>17</v>
      </c>
      <c r="B626" s="41"/>
      <c r="C626" s="41"/>
      <c r="D626" s="41"/>
      <c r="E626" s="77"/>
    </row>
    <row r="627" spans="1:5" ht="15" customHeight="1" x14ac:dyDescent="0.2">
      <c r="A627" s="69" t="s">
        <v>60</v>
      </c>
      <c r="B627" s="41"/>
      <c r="C627" s="41"/>
      <c r="D627" s="41"/>
      <c r="E627" s="43" t="s">
        <v>61</v>
      </c>
    </row>
    <row r="628" spans="1:5" ht="15" customHeight="1" x14ac:dyDescent="0.2">
      <c r="B628" s="147"/>
      <c r="C628" s="41"/>
      <c r="D628" s="41"/>
      <c r="E628" s="44"/>
    </row>
    <row r="629" spans="1:5" ht="15" customHeight="1" x14ac:dyDescent="0.2">
      <c r="B629" s="59"/>
      <c r="C629" s="45" t="s">
        <v>48</v>
      </c>
      <c r="D629" s="46" t="s">
        <v>55</v>
      </c>
      <c r="E629" s="47" t="s">
        <v>50</v>
      </c>
    </row>
    <row r="630" spans="1:5" ht="15" customHeight="1" x14ac:dyDescent="0.2">
      <c r="B630" s="148"/>
      <c r="C630" s="120">
        <v>3299</v>
      </c>
      <c r="D630" s="152" t="s">
        <v>138</v>
      </c>
      <c r="E630" s="51">
        <v>-2519500</v>
      </c>
    </row>
    <row r="631" spans="1:5" ht="15" customHeight="1" x14ac:dyDescent="0.2">
      <c r="B631" s="148"/>
      <c r="C631" s="53" t="s">
        <v>52</v>
      </c>
      <c r="D631" s="54"/>
      <c r="E631" s="55">
        <f>SUM(E630:E630)</f>
        <v>-2519500</v>
      </c>
    </row>
    <row r="632" spans="1:5" ht="15" customHeight="1" x14ac:dyDescent="0.2"/>
    <row r="633" spans="1:5" ht="15" customHeight="1" x14ac:dyDescent="0.2">
      <c r="B633" s="147"/>
      <c r="C633" s="41"/>
      <c r="D633" s="41"/>
      <c r="E633" s="44"/>
    </row>
    <row r="634" spans="1:5" ht="15" customHeight="1" x14ac:dyDescent="0.2">
      <c r="B634" s="45" t="s">
        <v>47</v>
      </c>
      <c r="C634" s="45" t="s">
        <v>48</v>
      </c>
      <c r="D634" s="46" t="s">
        <v>49</v>
      </c>
      <c r="E634" s="47" t="s">
        <v>50</v>
      </c>
    </row>
    <row r="635" spans="1:5" ht="15" customHeight="1" x14ac:dyDescent="0.2">
      <c r="B635" s="160">
        <v>113</v>
      </c>
      <c r="C635" s="120"/>
      <c r="D635" s="183" t="s">
        <v>68</v>
      </c>
      <c r="E635" s="51">
        <v>2519500</v>
      </c>
    </row>
    <row r="636" spans="1:5" ht="15" customHeight="1" x14ac:dyDescent="0.2">
      <c r="B636" s="160"/>
      <c r="C636" s="53" t="s">
        <v>52</v>
      </c>
      <c r="D636" s="54"/>
      <c r="E636" s="55">
        <f>SUM(E635:E635)</f>
        <v>2519500</v>
      </c>
    </row>
    <row r="637" spans="1:5" ht="15" customHeight="1" x14ac:dyDescent="0.2"/>
    <row r="638" spans="1:5" ht="15" customHeight="1" x14ac:dyDescent="0.2"/>
    <row r="639" spans="1:5" ht="15" customHeight="1" x14ac:dyDescent="0.25">
      <c r="A639" s="38" t="s">
        <v>311</v>
      </c>
    </row>
    <row r="640" spans="1:5" ht="15" customHeight="1" x14ac:dyDescent="0.2">
      <c r="A640" s="201" t="s">
        <v>312</v>
      </c>
      <c r="B640" s="201"/>
      <c r="C640" s="201"/>
      <c r="D640" s="201"/>
      <c r="E640" s="201"/>
    </row>
    <row r="641" spans="1:5" ht="15" customHeight="1" x14ac:dyDescent="0.2">
      <c r="A641" s="201"/>
      <c r="B641" s="201"/>
      <c r="C641" s="201"/>
      <c r="D641" s="201"/>
      <c r="E641" s="201"/>
    </row>
    <row r="642" spans="1:5" ht="15" customHeight="1" x14ac:dyDescent="0.2">
      <c r="A642" s="204" t="s">
        <v>313</v>
      </c>
      <c r="B642" s="204"/>
      <c r="C642" s="204"/>
      <c r="D642" s="204"/>
      <c r="E642" s="204"/>
    </row>
    <row r="643" spans="1:5" ht="15" customHeight="1" x14ac:dyDescent="0.2">
      <c r="A643" s="204"/>
      <c r="B643" s="204"/>
      <c r="C643" s="204"/>
      <c r="D643" s="204"/>
      <c r="E643" s="204"/>
    </row>
    <row r="644" spans="1:5" ht="15" customHeight="1" x14ac:dyDescent="0.2">
      <c r="A644" s="204"/>
      <c r="B644" s="204"/>
      <c r="C644" s="204"/>
      <c r="D644" s="204"/>
      <c r="E644" s="204"/>
    </row>
    <row r="645" spans="1:5" ht="15" customHeight="1" x14ac:dyDescent="0.2">
      <c r="A645" s="204"/>
      <c r="B645" s="204"/>
      <c r="C645" s="204"/>
      <c r="D645" s="204"/>
      <c r="E645" s="204"/>
    </row>
    <row r="646" spans="1:5" ht="15" customHeight="1" x14ac:dyDescent="0.2">
      <c r="A646" s="204"/>
      <c r="B646" s="204"/>
      <c r="C646" s="204"/>
      <c r="D646" s="204"/>
      <c r="E646" s="204"/>
    </row>
    <row r="647" spans="1:5" ht="15" customHeight="1" x14ac:dyDescent="0.2">
      <c r="A647" s="204"/>
      <c r="B647" s="204"/>
      <c r="C647" s="204"/>
      <c r="D647" s="204"/>
      <c r="E647" s="204"/>
    </row>
    <row r="648" spans="1:5" ht="15" customHeight="1" x14ac:dyDescent="0.2">
      <c r="A648" s="159"/>
      <c r="B648" s="159"/>
      <c r="C648" s="159"/>
      <c r="D648" s="159"/>
      <c r="E648" s="159"/>
    </row>
    <row r="649" spans="1:5" ht="15" customHeight="1" x14ac:dyDescent="0.25">
      <c r="A649" s="40" t="s">
        <v>17</v>
      </c>
      <c r="B649" s="41"/>
      <c r="C649" s="41"/>
      <c r="D649" s="41"/>
      <c r="E649" s="41"/>
    </row>
    <row r="650" spans="1:5" ht="15" customHeight="1" x14ac:dyDescent="0.2">
      <c r="A650" s="69" t="s">
        <v>86</v>
      </c>
      <c r="B650" s="41"/>
      <c r="C650" s="41"/>
      <c r="D650" s="41"/>
      <c r="E650" s="43" t="s">
        <v>87</v>
      </c>
    </row>
    <row r="651" spans="1:5" ht="15" customHeight="1" x14ac:dyDescent="0.2">
      <c r="A651" s="149"/>
      <c r="B651" s="147"/>
      <c r="C651" s="41"/>
      <c r="D651" s="41"/>
      <c r="E651" s="44"/>
    </row>
    <row r="652" spans="1:5" ht="15" customHeight="1" x14ac:dyDescent="0.25">
      <c r="A652" s="38"/>
      <c r="B652" s="59"/>
      <c r="C652" s="45" t="s">
        <v>48</v>
      </c>
      <c r="D652" s="46" t="s">
        <v>55</v>
      </c>
      <c r="E652" s="72" t="s">
        <v>50</v>
      </c>
    </row>
    <row r="653" spans="1:5" ht="15" customHeight="1" x14ac:dyDescent="0.25">
      <c r="A653" s="38"/>
      <c r="B653" s="148"/>
      <c r="C653" s="79">
        <v>2299</v>
      </c>
      <c r="D653" s="65" t="s">
        <v>56</v>
      </c>
      <c r="E653" s="51">
        <v>-10000</v>
      </c>
    </row>
    <row r="654" spans="1:5" ht="15" customHeight="1" x14ac:dyDescent="0.25">
      <c r="A654" s="38"/>
      <c r="B654" s="148"/>
      <c r="C654" s="79">
        <v>6172</v>
      </c>
      <c r="D654" s="65" t="s">
        <v>56</v>
      </c>
      <c r="E654" s="51">
        <v>10000</v>
      </c>
    </row>
    <row r="655" spans="1:5" ht="15" customHeight="1" x14ac:dyDescent="0.25">
      <c r="A655" s="38"/>
      <c r="B655" s="148"/>
      <c r="C655" s="53" t="s">
        <v>52</v>
      </c>
      <c r="D655" s="54"/>
      <c r="E655" s="55">
        <f>SUM(E653:E654)</f>
        <v>0</v>
      </c>
    </row>
    <row r="656" spans="1:5" ht="15" customHeight="1" x14ac:dyDescent="0.2"/>
    <row r="657" spans="1:5" ht="15" customHeight="1" x14ac:dyDescent="0.2"/>
    <row r="658" spans="1:5" ht="15" customHeight="1" x14ac:dyDescent="0.25">
      <c r="A658" s="38" t="s">
        <v>314</v>
      </c>
    </row>
    <row r="659" spans="1:5" ht="15" customHeight="1" x14ac:dyDescent="0.2">
      <c r="A659" s="201" t="s">
        <v>168</v>
      </c>
      <c r="B659" s="201"/>
      <c r="C659" s="201"/>
      <c r="D659" s="201"/>
      <c r="E659" s="201"/>
    </row>
    <row r="660" spans="1:5" ht="15" customHeight="1" x14ac:dyDescent="0.2">
      <c r="A660" s="201"/>
      <c r="B660" s="201"/>
      <c r="C660" s="201"/>
      <c r="D660" s="201"/>
      <c r="E660" s="201"/>
    </row>
    <row r="661" spans="1:5" ht="15" customHeight="1" x14ac:dyDescent="0.2">
      <c r="A661" s="204" t="s">
        <v>315</v>
      </c>
      <c r="B661" s="204"/>
      <c r="C661" s="204"/>
      <c r="D661" s="204"/>
      <c r="E661" s="204"/>
    </row>
    <row r="662" spans="1:5" ht="15" customHeight="1" x14ac:dyDescent="0.2">
      <c r="A662" s="204"/>
      <c r="B662" s="204"/>
      <c r="C662" s="204"/>
      <c r="D662" s="204"/>
      <c r="E662" s="204"/>
    </row>
    <row r="663" spans="1:5" ht="15" customHeight="1" x14ac:dyDescent="0.2">
      <c r="A663" s="204"/>
      <c r="B663" s="204"/>
      <c r="C663" s="204"/>
      <c r="D663" s="204"/>
      <c r="E663" s="204"/>
    </row>
    <row r="664" spans="1:5" ht="15" customHeight="1" x14ac:dyDescent="0.2">
      <c r="A664" s="204"/>
      <c r="B664" s="204"/>
      <c r="C664" s="204"/>
      <c r="D664" s="204"/>
      <c r="E664" s="204"/>
    </row>
    <row r="665" spans="1:5" ht="15" customHeight="1" x14ac:dyDescent="0.2">
      <c r="A665" s="204"/>
      <c r="B665" s="204"/>
      <c r="C665" s="204"/>
      <c r="D665" s="204"/>
      <c r="E665" s="204"/>
    </row>
    <row r="666" spans="1:5" ht="15" customHeight="1" x14ac:dyDescent="0.2">
      <c r="A666" s="204"/>
      <c r="B666" s="204"/>
      <c r="C666" s="204"/>
      <c r="D666" s="204"/>
      <c r="E666" s="204"/>
    </row>
    <row r="667" spans="1:5" ht="15" customHeight="1" x14ac:dyDescent="0.2">
      <c r="A667" s="159"/>
      <c r="B667" s="159"/>
      <c r="C667" s="159"/>
      <c r="D667" s="159"/>
      <c r="E667" s="159"/>
    </row>
    <row r="668" spans="1:5" ht="15" customHeight="1" x14ac:dyDescent="0.25">
      <c r="A668" s="40" t="s">
        <v>17</v>
      </c>
      <c r="B668" s="41"/>
      <c r="C668" s="41"/>
      <c r="D668" s="41"/>
      <c r="E668" s="41"/>
    </row>
    <row r="669" spans="1:5" ht="15" customHeight="1" x14ac:dyDescent="0.2">
      <c r="A669" s="69" t="s">
        <v>170</v>
      </c>
      <c r="B669" s="41"/>
      <c r="C669" s="41"/>
      <c r="D669" s="41"/>
      <c r="E669" s="43" t="s">
        <v>171</v>
      </c>
    </row>
    <row r="670" spans="1:5" ht="15" customHeight="1" x14ac:dyDescent="0.2">
      <c r="A670" s="149"/>
      <c r="B670" s="147"/>
      <c r="C670" s="41"/>
      <c r="D670" s="41"/>
      <c r="E670" s="44"/>
    </row>
    <row r="671" spans="1:5" ht="15" customHeight="1" x14ac:dyDescent="0.25">
      <c r="A671" s="38"/>
      <c r="B671" s="45" t="s">
        <v>172</v>
      </c>
      <c r="C671" s="45" t="s">
        <v>48</v>
      </c>
      <c r="D671" s="46" t="s">
        <v>55</v>
      </c>
      <c r="E671" s="72" t="s">
        <v>50</v>
      </c>
    </row>
    <row r="672" spans="1:5" ht="15" customHeight="1" x14ac:dyDescent="0.25">
      <c r="A672" s="38"/>
      <c r="B672" s="160">
        <v>10</v>
      </c>
      <c r="C672" s="79"/>
      <c r="D672" s="65" t="s">
        <v>117</v>
      </c>
      <c r="E672" s="51">
        <v>-427311</v>
      </c>
    </row>
    <row r="673" spans="1:5" ht="15" customHeight="1" x14ac:dyDescent="0.25">
      <c r="A673" s="38"/>
      <c r="B673" s="160">
        <v>10</v>
      </c>
      <c r="C673" s="79"/>
      <c r="D673" s="80" t="s">
        <v>56</v>
      </c>
      <c r="E673" s="51">
        <f>180813+7100</f>
        <v>187913</v>
      </c>
    </row>
    <row r="674" spans="1:5" ht="15" customHeight="1" x14ac:dyDescent="0.25">
      <c r="A674" s="38"/>
      <c r="B674" s="160">
        <v>10</v>
      </c>
      <c r="C674" s="79"/>
      <c r="D674" s="65" t="s">
        <v>117</v>
      </c>
      <c r="E674" s="51">
        <v>239398</v>
      </c>
    </row>
    <row r="675" spans="1:5" ht="15" customHeight="1" x14ac:dyDescent="0.25">
      <c r="A675" s="38"/>
      <c r="B675" s="160"/>
      <c r="C675" s="53" t="s">
        <v>52</v>
      </c>
      <c r="D675" s="54"/>
      <c r="E675" s="55">
        <f>SUM(E672:E674)</f>
        <v>0</v>
      </c>
    </row>
    <row r="676" spans="1:5" ht="15" customHeight="1" x14ac:dyDescent="0.2"/>
    <row r="677" spans="1:5" ht="15" customHeight="1" x14ac:dyDescent="0.2"/>
    <row r="678" spans="1:5" ht="15" customHeight="1" x14ac:dyDescent="0.25">
      <c r="A678" s="38" t="s">
        <v>316</v>
      </c>
    </row>
    <row r="679" spans="1:5" ht="15" customHeight="1" x14ac:dyDescent="0.2">
      <c r="A679" s="201" t="s">
        <v>168</v>
      </c>
      <c r="B679" s="201"/>
      <c r="C679" s="201"/>
      <c r="D679" s="201"/>
      <c r="E679" s="201"/>
    </row>
    <row r="680" spans="1:5" ht="15" customHeight="1" x14ac:dyDescent="0.2">
      <c r="A680" s="201"/>
      <c r="B680" s="201"/>
      <c r="C680" s="201"/>
      <c r="D680" s="201"/>
      <c r="E680" s="201"/>
    </row>
    <row r="681" spans="1:5" ht="15" customHeight="1" x14ac:dyDescent="0.2">
      <c r="A681" s="204" t="s">
        <v>317</v>
      </c>
      <c r="B681" s="204"/>
      <c r="C681" s="204"/>
      <c r="D681" s="204"/>
      <c r="E681" s="204"/>
    </row>
    <row r="682" spans="1:5" ht="15" customHeight="1" x14ac:dyDescent="0.2">
      <c r="A682" s="204"/>
      <c r="B682" s="204"/>
      <c r="C682" s="204"/>
      <c r="D682" s="204"/>
      <c r="E682" s="204"/>
    </row>
    <row r="683" spans="1:5" ht="15" customHeight="1" x14ac:dyDescent="0.2">
      <c r="A683" s="204"/>
      <c r="B683" s="204"/>
      <c r="C683" s="204"/>
      <c r="D683" s="204"/>
      <c r="E683" s="204"/>
    </row>
    <row r="684" spans="1:5" ht="15" customHeight="1" x14ac:dyDescent="0.2">
      <c r="A684" s="204"/>
      <c r="B684" s="204"/>
      <c r="C684" s="204"/>
      <c r="D684" s="204"/>
      <c r="E684" s="204"/>
    </row>
    <row r="685" spans="1:5" ht="15" customHeight="1" x14ac:dyDescent="0.2">
      <c r="A685" s="204"/>
      <c r="B685" s="204"/>
      <c r="C685" s="204"/>
      <c r="D685" s="204"/>
      <c r="E685" s="204"/>
    </row>
    <row r="686" spans="1:5" ht="15" customHeight="1" x14ac:dyDescent="0.2">
      <c r="A686" s="204"/>
      <c r="B686" s="204"/>
      <c r="C686" s="204"/>
      <c r="D686" s="204"/>
      <c r="E686" s="204"/>
    </row>
    <row r="687" spans="1:5" ht="15" customHeight="1" x14ac:dyDescent="0.2">
      <c r="A687" s="159"/>
      <c r="B687" s="159"/>
      <c r="C687" s="159"/>
      <c r="D687" s="159"/>
      <c r="E687" s="159"/>
    </row>
    <row r="688" spans="1:5" ht="15" customHeight="1" x14ac:dyDescent="0.25">
      <c r="A688" s="40" t="s">
        <v>17</v>
      </c>
      <c r="B688" s="41"/>
      <c r="C688" s="41"/>
      <c r="D688" s="41"/>
      <c r="E688" s="41"/>
    </row>
    <row r="689" spans="1:5" ht="15" customHeight="1" x14ac:dyDescent="0.2">
      <c r="A689" s="69" t="s">
        <v>170</v>
      </c>
      <c r="B689" s="41"/>
      <c r="C689" s="41"/>
      <c r="D689" s="41"/>
      <c r="E689" s="43" t="s">
        <v>171</v>
      </c>
    </row>
    <row r="690" spans="1:5" ht="15" customHeight="1" x14ac:dyDescent="0.2">
      <c r="A690" s="149"/>
      <c r="B690" s="147"/>
      <c r="C690" s="41"/>
      <c r="D690" s="41"/>
      <c r="E690" s="44"/>
    </row>
    <row r="691" spans="1:5" ht="15" customHeight="1" x14ac:dyDescent="0.25">
      <c r="A691" s="38"/>
      <c r="B691" s="45" t="s">
        <v>172</v>
      </c>
      <c r="C691" s="45" t="s">
        <v>48</v>
      </c>
      <c r="D691" s="46" t="s">
        <v>55</v>
      </c>
      <c r="E691" s="72" t="s">
        <v>50</v>
      </c>
    </row>
    <row r="692" spans="1:5" ht="15" customHeight="1" x14ac:dyDescent="0.25">
      <c r="A692" s="38"/>
      <c r="B692" s="160">
        <v>11</v>
      </c>
      <c r="C692" s="79"/>
      <c r="D692" s="65" t="s">
        <v>117</v>
      </c>
      <c r="E692" s="51">
        <f>-109494.35-258557.1-427424.41-1300000-387527</f>
        <v>-2483002.86</v>
      </c>
    </row>
    <row r="693" spans="1:5" ht="15" customHeight="1" x14ac:dyDescent="0.25">
      <c r="A693" s="38"/>
      <c r="B693" s="160">
        <v>11</v>
      </c>
      <c r="C693" s="79"/>
      <c r="D693" s="80" t="s">
        <v>56</v>
      </c>
      <c r="E693" s="51">
        <v>2483002.86</v>
      </c>
    </row>
    <row r="694" spans="1:5" ht="15" customHeight="1" x14ac:dyDescent="0.25">
      <c r="A694" s="38"/>
      <c r="B694" s="160"/>
      <c r="C694" s="53" t="s">
        <v>52</v>
      </c>
      <c r="D694" s="54"/>
      <c r="E694" s="55">
        <f>SUM(E692:E693)</f>
        <v>0</v>
      </c>
    </row>
    <row r="695" spans="1:5" ht="15" customHeight="1" x14ac:dyDescent="0.2"/>
    <row r="696" spans="1:5" ht="15" customHeight="1" x14ac:dyDescent="0.2"/>
    <row r="697" spans="1:5" ht="15" customHeight="1" x14ac:dyDescent="0.25">
      <c r="A697" s="38" t="s">
        <v>318</v>
      </c>
    </row>
    <row r="698" spans="1:5" ht="15" customHeight="1" x14ac:dyDescent="0.2">
      <c r="A698" s="201" t="s">
        <v>168</v>
      </c>
      <c r="B698" s="201"/>
      <c r="C698" s="201"/>
      <c r="D698" s="201"/>
      <c r="E698" s="201"/>
    </row>
    <row r="699" spans="1:5" ht="15" customHeight="1" x14ac:dyDescent="0.2">
      <c r="A699" s="201"/>
      <c r="B699" s="201"/>
      <c r="C699" s="201"/>
      <c r="D699" s="201"/>
      <c r="E699" s="201"/>
    </row>
    <row r="700" spans="1:5" ht="15" customHeight="1" x14ac:dyDescent="0.2">
      <c r="A700" s="204" t="s">
        <v>319</v>
      </c>
      <c r="B700" s="204"/>
      <c r="C700" s="204"/>
      <c r="D700" s="204"/>
      <c r="E700" s="204"/>
    </row>
    <row r="701" spans="1:5" ht="15" customHeight="1" x14ac:dyDescent="0.2">
      <c r="A701" s="204"/>
      <c r="B701" s="204"/>
      <c r="C701" s="204"/>
      <c r="D701" s="204"/>
      <c r="E701" s="204"/>
    </row>
    <row r="702" spans="1:5" ht="15" customHeight="1" x14ac:dyDescent="0.2">
      <c r="A702" s="204"/>
      <c r="B702" s="204"/>
      <c r="C702" s="204"/>
      <c r="D702" s="204"/>
      <c r="E702" s="204"/>
    </row>
    <row r="703" spans="1:5" ht="15" customHeight="1" x14ac:dyDescent="0.2">
      <c r="A703" s="204"/>
      <c r="B703" s="204"/>
      <c r="C703" s="204"/>
      <c r="D703" s="204"/>
      <c r="E703" s="204"/>
    </row>
    <row r="704" spans="1:5" ht="15" customHeight="1" x14ac:dyDescent="0.2">
      <c r="A704" s="204"/>
      <c r="B704" s="204"/>
      <c r="C704" s="204"/>
      <c r="D704" s="204"/>
      <c r="E704" s="204"/>
    </row>
    <row r="705" spans="1:5" ht="15" customHeight="1" x14ac:dyDescent="0.2">
      <c r="A705" s="204"/>
      <c r="B705" s="204"/>
      <c r="C705" s="204"/>
      <c r="D705" s="204"/>
      <c r="E705" s="204"/>
    </row>
    <row r="706" spans="1:5" ht="15" customHeight="1" x14ac:dyDescent="0.2">
      <c r="A706" s="159"/>
      <c r="B706" s="159"/>
      <c r="C706" s="159"/>
      <c r="D706" s="159"/>
      <c r="E706" s="159"/>
    </row>
    <row r="707" spans="1:5" ht="15" customHeight="1" x14ac:dyDescent="0.25">
      <c r="A707" s="40" t="s">
        <v>17</v>
      </c>
      <c r="B707" s="41"/>
      <c r="C707" s="41"/>
      <c r="D707" s="41"/>
      <c r="E707" s="41"/>
    </row>
    <row r="708" spans="1:5" ht="15" customHeight="1" x14ac:dyDescent="0.2">
      <c r="A708" s="69" t="s">
        <v>170</v>
      </c>
      <c r="B708" s="41"/>
      <c r="C708" s="41"/>
      <c r="D708" s="41"/>
      <c r="E708" s="43" t="s">
        <v>171</v>
      </c>
    </row>
    <row r="709" spans="1:5" ht="15" customHeight="1" x14ac:dyDescent="0.2">
      <c r="A709" s="149"/>
      <c r="B709" s="147"/>
      <c r="C709" s="41"/>
      <c r="D709" s="41"/>
      <c r="E709" s="44"/>
    </row>
    <row r="710" spans="1:5" ht="15" customHeight="1" x14ac:dyDescent="0.25">
      <c r="A710" s="38"/>
      <c r="B710" s="45" t="s">
        <v>172</v>
      </c>
      <c r="C710" s="45" t="s">
        <v>48</v>
      </c>
      <c r="D710" s="46" t="s">
        <v>55</v>
      </c>
      <c r="E710" s="72" t="s">
        <v>50</v>
      </c>
    </row>
    <row r="711" spans="1:5" ht="15" customHeight="1" x14ac:dyDescent="0.25">
      <c r="A711" s="38"/>
      <c r="B711" s="160">
        <v>13</v>
      </c>
      <c r="C711" s="79"/>
      <c r="D711" s="80" t="s">
        <v>56</v>
      </c>
      <c r="E711" s="51">
        <v>-1000000</v>
      </c>
    </row>
    <row r="712" spans="1:5" ht="15" customHeight="1" x14ac:dyDescent="0.25">
      <c r="A712" s="38"/>
      <c r="B712" s="160">
        <v>13</v>
      </c>
      <c r="C712" s="79"/>
      <c r="D712" s="65" t="s">
        <v>117</v>
      </c>
      <c r="E712" s="51">
        <v>1000000</v>
      </c>
    </row>
    <row r="713" spans="1:5" ht="15" customHeight="1" x14ac:dyDescent="0.25">
      <c r="A713" s="38"/>
      <c r="B713" s="160"/>
      <c r="C713" s="53" t="s">
        <v>52</v>
      </c>
      <c r="D713" s="54"/>
      <c r="E713" s="55">
        <f>SUM(E711:E712)</f>
        <v>0</v>
      </c>
    </row>
    <row r="714" spans="1:5" ht="15" customHeight="1" x14ac:dyDescent="0.2"/>
    <row r="715" spans="1:5" ht="15" customHeight="1" x14ac:dyDescent="0.2"/>
    <row r="716" spans="1:5" ht="15" customHeight="1" x14ac:dyDescent="0.25">
      <c r="A716" s="38" t="s">
        <v>320</v>
      </c>
    </row>
    <row r="717" spans="1:5" ht="15" customHeight="1" x14ac:dyDescent="0.2">
      <c r="A717" s="201" t="s">
        <v>168</v>
      </c>
      <c r="B717" s="201"/>
      <c r="C717" s="201"/>
      <c r="D717" s="201"/>
      <c r="E717" s="201"/>
    </row>
    <row r="718" spans="1:5" ht="15" customHeight="1" x14ac:dyDescent="0.2">
      <c r="A718" s="201"/>
      <c r="B718" s="201"/>
      <c r="C718" s="201"/>
      <c r="D718" s="201"/>
      <c r="E718" s="201"/>
    </row>
    <row r="719" spans="1:5" ht="15" customHeight="1" x14ac:dyDescent="0.2">
      <c r="A719" s="204" t="s">
        <v>321</v>
      </c>
      <c r="B719" s="204"/>
      <c r="C719" s="204"/>
      <c r="D719" s="204"/>
      <c r="E719" s="204"/>
    </row>
    <row r="720" spans="1:5" ht="15" customHeight="1" x14ac:dyDescent="0.2">
      <c r="A720" s="204"/>
      <c r="B720" s="204"/>
      <c r="C720" s="204"/>
      <c r="D720" s="204"/>
      <c r="E720" s="204"/>
    </row>
    <row r="721" spans="1:5" ht="15" customHeight="1" x14ac:dyDescent="0.2">
      <c r="A721" s="204"/>
      <c r="B721" s="204"/>
      <c r="C721" s="204"/>
      <c r="D721" s="204"/>
      <c r="E721" s="204"/>
    </row>
    <row r="722" spans="1:5" ht="15" customHeight="1" x14ac:dyDescent="0.2">
      <c r="A722" s="204"/>
      <c r="B722" s="204"/>
      <c r="C722" s="204"/>
      <c r="D722" s="204"/>
      <c r="E722" s="204"/>
    </row>
    <row r="723" spans="1:5" ht="15" customHeight="1" x14ac:dyDescent="0.2">
      <c r="A723" s="204"/>
      <c r="B723" s="204"/>
      <c r="C723" s="204"/>
      <c r="D723" s="204"/>
      <c r="E723" s="204"/>
    </row>
    <row r="724" spans="1:5" ht="15" customHeight="1" x14ac:dyDescent="0.2">
      <c r="A724" s="204"/>
      <c r="B724" s="204"/>
      <c r="C724" s="204"/>
      <c r="D724" s="204"/>
      <c r="E724" s="204"/>
    </row>
    <row r="725" spans="1:5" ht="15" customHeight="1" x14ac:dyDescent="0.2">
      <c r="A725" s="159"/>
      <c r="B725" s="159"/>
      <c r="C725" s="159"/>
      <c r="D725" s="159"/>
      <c r="E725" s="159"/>
    </row>
    <row r="726" spans="1:5" ht="15" customHeight="1" x14ac:dyDescent="0.2">
      <c r="A726" s="159"/>
      <c r="B726" s="159"/>
      <c r="C726" s="159"/>
      <c r="D726" s="159"/>
      <c r="E726" s="159"/>
    </row>
    <row r="727" spans="1:5" ht="15" customHeight="1" x14ac:dyDescent="0.2">
      <c r="A727" s="159"/>
      <c r="B727" s="159"/>
      <c r="C727" s="159"/>
      <c r="D727" s="159"/>
      <c r="E727" s="159"/>
    </row>
    <row r="728" spans="1:5" ht="15" customHeight="1" x14ac:dyDescent="0.2">
      <c r="A728" s="159"/>
      <c r="B728" s="159"/>
      <c r="C728" s="159"/>
      <c r="D728" s="159"/>
      <c r="E728" s="159"/>
    </row>
    <row r="729" spans="1:5" ht="15" customHeight="1" x14ac:dyDescent="0.25">
      <c r="A729" s="40" t="s">
        <v>17</v>
      </c>
      <c r="B729" s="41"/>
      <c r="C729" s="41"/>
      <c r="D729" s="41"/>
      <c r="E729" s="41"/>
    </row>
    <row r="730" spans="1:5" ht="15" customHeight="1" x14ac:dyDescent="0.2">
      <c r="A730" s="69" t="s">
        <v>170</v>
      </c>
      <c r="B730" s="41"/>
      <c r="C730" s="41"/>
      <c r="D730" s="41"/>
      <c r="E730" s="43" t="s">
        <v>171</v>
      </c>
    </row>
    <row r="731" spans="1:5" ht="15" customHeight="1" x14ac:dyDescent="0.2">
      <c r="A731" s="149"/>
      <c r="B731" s="147"/>
      <c r="C731" s="41"/>
      <c r="D731" s="41"/>
      <c r="E731" s="44"/>
    </row>
    <row r="732" spans="1:5" ht="15" customHeight="1" x14ac:dyDescent="0.25">
      <c r="A732" s="38"/>
      <c r="B732" s="45" t="s">
        <v>172</v>
      </c>
      <c r="C732" s="45" t="s">
        <v>48</v>
      </c>
      <c r="D732" s="46" t="s">
        <v>55</v>
      </c>
      <c r="E732" s="72" t="s">
        <v>50</v>
      </c>
    </row>
    <row r="733" spans="1:5" ht="15" customHeight="1" x14ac:dyDescent="0.25">
      <c r="A733" s="38"/>
      <c r="B733" s="160">
        <v>14</v>
      </c>
      <c r="C733" s="79"/>
      <c r="D733" s="65" t="s">
        <v>117</v>
      </c>
      <c r="E733" s="51">
        <v>-1500000</v>
      </c>
    </row>
    <row r="734" spans="1:5" ht="15" customHeight="1" x14ac:dyDescent="0.25">
      <c r="A734" s="38"/>
      <c r="B734" s="160"/>
      <c r="C734" s="53" t="s">
        <v>52</v>
      </c>
      <c r="D734" s="54"/>
      <c r="E734" s="55">
        <f>SUM(E733:E733)</f>
        <v>-1500000</v>
      </c>
    </row>
    <row r="735" spans="1:5" ht="15" customHeight="1" x14ac:dyDescent="0.2"/>
    <row r="736" spans="1:5" ht="15" customHeight="1" x14ac:dyDescent="0.25">
      <c r="A736" s="40" t="s">
        <v>17</v>
      </c>
      <c r="B736" s="41"/>
      <c r="C736" s="41"/>
      <c r="D736" s="41"/>
      <c r="E736" s="41"/>
    </row>
    <row r="737" spans="1:5" ht="15" customHeight="1" x14ac:dyDescent="0.2">
      <c r="A737" s="69" t="s">
        <v>170</v>
      </c>
      <c r="B737" s="41"/>
      <c r="C737" s="41"/>
      <c r="D737" s="41"/>
      <c r="E737" s="43" t="s">
        <v>231</v>
      </c>
    </row>
    <row r="738" spans="1:5" ht="15" customHeight="1" x14ac:dyDescent="0.2">
      <c r="A738" s="149"/>
      <c r="B738" s="147"/>
      <c r="C738" s="41"/>
      <c r="D738" s="41"/>
      <c r="E738" s="44"/>
    </row>
    <row r="739" spans="1:5" ht="15" customHeight="1" x14ac:dyDescent="0.25">
      <c r="A739" s="38"/>
      <c r="B739" s="59"/>
      <c r="C739" s="45" t="s">
        <v>48</v>
      </c>
      <c r="D739" s="46" t="s">
        <v>55</v>
      </c>
      <c r="E739" s="72" t="s">
        <v>50</v>
      </c>
    </row>
    <row r="740" spans="1:5" ht="15" customHeight="1" x14ac:dyDescent="0.25">
      <c r="A740" s="38"/>
      <c r="B740" s="148"/>
      <c r="C740" s="79">
        <v>3533</v>
      </c>
      <c r="D740" s="65" t="s">
        <v>117</v>
      </c>
      <c r="E740" s="51">
        <v>1500000</v>
      </c>
    </row>
    <row r="741" spans="1:5" ht="15" customHeight="1" x14ac:dyDescent="0.25">
      <c r="A741" s="38"/>
      <c r="B741" s="148"/>
      <c r="C741" s="53" t="s">
        <v>52</v>
      </c>
      <c r="D741" s="54"/>
      <c r="E741" s="55">
        <f>SUM(E740:E740)</f>
        <v>1500000</v>
      </c>
    </row>
    <row r="742" spans="1:5" ht="15" customHeight="1" x14ac:dyDescent="0.2"/>
    <row r="743" spans="1:5" ht="15" customHeight="1" x14ac:dyDescent="0.2"/>
    <row r="744" spans="1:5" ht="15" customHeight="1" x14ac:dyDescent="0.25">
      <c r="A744" s="38" t="s">
        <v>322</v>
      </c>
    </row>
    <row r="745" spans="1:5" ht="15" customHeight="1" x14ac:dyDescent="0.2">
      <c r="A745" s="201" t="s">
        <v>65</v>
      </c>
      <c r="B745" s="201"/>
      <c r="C745" s="201"/>
      <c r="D745" s="201"/>
      <c r="E745" s="201"/>
    </row>
    <row r="746" spans="1:5" ht="15" customHeight="1" x14ac:dyDescent="0.2">
      <c r="A746" s="201"/>
      <c r="B746" s="201"/>
      <c r="C746" s="201"/>
      <c r="D746" s="201"/>
      <c r="E746" s="201"/>
    </row>
    <row r="747" spans="1:5" ht="15" customHeight="1" x14ac:dyDescent="0.2">
      <c r="A747" s="202" t="s">
        <v>366</v>
      </c>
      <c r="B747" s="202"/>
      <c r="C747" s="202"/>
      <c r="D747" s="202"/>
      <c r="E747" s="202"/>
    </row>
    <row r="748" spans="1:5" ht="15" customHeight="1" x14ac:dyDescent="0.2">
      <c r="A748" s="202"/>
      <c r="B748" s="202"/>
      <c r="C748" s="202"/>
      <c r="D748" s="202"/>
      <c r="E748" s="202"/>
    </row>
    <row r="749" spans="1:5" ht="15" customHeight="1" x14ac:dyDescent="0.2">
      <c r="A749" s="202"/>
      <c r="B749" s="202"/>
      <c r="C749" s="202"/>
      <c r="D749" s="202"/>
      <c r="E749" s="202"/>
    </row>
    <row r="750" spans="1:5" ht="15" customHeight="1" x14ac:dyDescent="0.2">
      <c r="A750" s="202"/>
      <c r="B750" s="202"/>
      <c r="C750" s="202"/>
      <c r="D750" s="202"/>
      <c r="E750" s="202"/>
    </row>
    <row r="751" spans="1:5" ht="15" customHeight="1" x14ac:dyDescent="0.2">
      <c r="A751" s="202"/>
      <c r="B751" s="202"/>
      <c r="C751" s="202"/>
      <c r="D751" s="202"/>
      <c r="E751" s="202"/>
    </row>
    <row r="752" spans="1:5" ht="15" customHeight="1" x14ac:dyDescent="0.2">
      <c r="A752" s="202"/>
      <c r="B752" s="202"/>
      <c r="C752" s="202"/>
      <c r="D752" s="202"/>
      <c r="E752" s="202"/>
    </row>
    <row r="753" spans="1:5" ht="15" customHeight="1" x14ac:dyDescent="0.2">
      <c r="A753" s="202"/>
      <c r="B753" s="202"/>
      <c r="C753" s="202"/>
      <c r="D753" s="202"/>
      <c r="E753" s="202"/>
    </row>
    <row r="754" spans="1:5" ht="15" customHeight="1" x14ac:dyDescent="0.2">
      <c r="A754" s="202"/>
      <c r="B754" s="202"/>
      <c r="C754" s="202"/>
      <c r="D754" s="202"/>
      <c r="E754" s="202"/>
    </row>
    <row r="755" spans="1:5" ht="15" customHeight="1" x14ac:dyDescent="0.2">
      <c r="A755" s="202"/>
      <c r="B755" s="202"/>
      <c r="C755" s="202"/>
      <c r="D755" s="202"/>
      <c r="E755" s="202"/>
    </row>
    <row r="756" spans="1:5" ht="15" customHeight="1" x14ac:dyDescent="0.2">
      <c r="A756" s="202"/>
      <c r="B756" s="202"/>
      <c r="C756" s="202"/>
      <c r="D756" s="202"/>
      <c r="E756" s="202"/>
    </row>
    <row r="757" spans="1:5" ht="15" customHeight="1" x14ac:dyDescent="0.2"/>
    <row r="758" spans="1:5" ht="15" customHeight="1" x14ac:dyDescent="0.25">
      <c r="A758" s="40" t="s">
        <v>17</v>
      </c>
      <c r="B758" s="41"/>
      <c r="C758" s="41"/>
      <c r="D758" s="41"/>
      <c r="E758" s="77"/>
    </row>
    <row r="759" spans="1:5" ht="15" customHeight="1" x14ac:dyDescent="0.2">
      <c r="A759" s="42" t="s">
        <v>66</v>
      </c>
      <c r="B759" s="56"/>
      <c r="C759" s="56"/>
      <c r="D759" s="56"/>
      <c r="E759" s="77" t="s">
        <v>67</v>
      </c>
    </row>
    <row r="760" spans="1:5" ht="15" customHeight="1" x14ac:dyDescent="0.2"/>
    <row r="761" spans="1:5" ht="15" customHeight="1" x14ac:dyDescent="0.2">
      <c r="B761" s="72" t="s">
        <v>47</v>
      </c>
      <c r="C761" s="45" t="s">
        <v>48</v>
      </c>
      <c r="D761" s="78" t="s">
        <v>49</v>
      </c>
      <c r="E761" s="47" t="s">
        <v>50</v>
      </c>
    </row>
    <row r="762" spans="1:5" ht="15" customHeight="1" x14ac:dyDescent="0.2">
      <c r="B762" s="73">
        <v>307</v>
      </c>
      <c r="C762" s="79"/>
      <c r="D762" s="80" t="s">
        <v>68</v>
      </c>
      <c r="E762" s="81">
        <v>-170000</v>
      </c>
    </row>
    <row r="763" spans="1:5" ht="15" customHeight="1" x14ac:dyDescent="0.2">
      <c r="B763" s="73">
        <v>10</v>
      </c>
      <c r="C763" s="79"/>
      <c r="D763" s="80" t="s">
        <v>68</v>
      </c>
      <c r="E763" s="81">
        <v>-560000</v>
      </c>
    </row>
    <row r="764" spans="1:5" ht="15" customHeight="1" x14ac:dyDescent="0.2">
      <c r="B764" s="73">
        <v>10</v>
      </c>
      <c r="C764" s="79"/>
      <c r="D764" s="65" t="s">
        <v>190</v>
      </c>
      <c r="E764" s="81">
        <v>630000</v>
      </c>
    </row>
    <row r="765" spans="1:5" ht="15" customHeight="1" x14ac:dyDescent="0.2">
      <c r="B765" s="73">
        <v>10</v>
      </c>
      <c r="C765" s="79"/>
      <c r="D765" s="80" t="s">
        <v>68</v>
      </c>
      <c r="E765" s="81">
        <v>100000</v>
      </c>
    </row>
    <row r="766" spans="1:5" ht="15" customHeight="1" x14ac:dyDescent="0.2">
      <c r="B766" s="82"/>
      <c r="C766" s="53" t="s">
        <v>52</v>
      </c>
      <c r="D766" s="67"/>
      <c r="E766" s="68">
        <f>SUM(E762:E765)</f>
        <v>0</v>
      </c>
    </row>
    <row r="767" spans="1:5" ht="15" customHeight="1" x14ac:dyDescent="0.2"/>
    <row r="768" spans="1:5" ht="15" customHeight="1" x14ac:dyDescent="0.2"/>
    <row r="769" spans="1:5" ht="15" customHeight="1" x14ac:dyDescent="0.25">
      <c r="A769" s="38" t="s">
        <v>323</v>
      </c>
    </row>
    <row r="770" spans="1:5" ht="15" customHeight="1" x14ac:dyDescent="0.2">
      <c r="A770" s="201" t="s">
        <v>65</v>
      </c>
      <c r="B770" s="201"/>
      <c r="C770" s="201"/>
      <c r="D770" s="201"/>
      <c r="E770" s="201"/>
    </row>
    <row r="771" spans="1:5" ht="15" customHeight="1" x14ac:dyDescent="0.2">
      <c r="A771" s="201"/>
      <c r="B771" s="201"/>
      <c r="C771" s="201"/>
      <c r="D771" s="201"/>
      <c r="E771" s="201"/>
    </row>
    <row r="772" spans="1:5" ht="15" customHeight="1" x14ac:dyDescent="0.2">
      <c r="A772" s="202" t="s">
        <v>367</v>
      </c>
      <c r="B772" s="202"/>
      <c r="C772" s="202"/>
      <c r="D772" s="202"/>
      <c r="E772" s="202"/>
    </row>
    <row r="773" spans="1:5" ht="15" customHeight="1" x14ac:dyDescent="0.2">
      <c r="A773" s="202"/>
      <c r="B773" s="202"/>
      <c r="C773" s="202"/>
      <c r="D773" s="202"/>
      <c r="E773" s="202"/>
    </row>
    <row r="774" spans="1:5" ht="15" customHeight="1" x14ac:dyDescent="0.2">
      <c r="A774" s="202"/>
      <c r="B774" s="202"/>
      <c r="C774" s="202"/>
      <c r="D774" s="202"/>
      <c r="E774" s="202"/>
    </row>
    <row r="775" spans="1:5" ht="15" customHeight="1" x14ac:dyDescent="0.2">
      <c r="A775" s="202"/>
      <c r="B775" s="202"/>
      <c r="C775" s="202"/>
      <c r="D775" s="202"/>
      <c r="E775" s="202"/>
    </row>
    <row r="776" spans="1:5" ht="15" customHeight="1" x14ac:dyDescent="0.2">
      <c r="A776" s="202"/>
      <c r="B776" s="202"/>
      <c r="C776" s="202"/>
      <c r="D776" s="202"/>
      <c r="E776" s="202"/>
    </row>
    <row r="777" spans="1:5" ht="15" customHeight="1" x14ac:dyDescent="0.2">
      <c r="A777" s="202"/>
      <c r="B777" s="202"/>
      <c r="C777" s="202"/>
      <c r="D777" s="202"/>
      <c r="E777" s="202"/>
    </row>
    <row r="778" spans="1:5" ht="15" customHeight="1" x14ac:dyDescent="0.2">
      <c r="A778" s="202"/>
      <c r="B778" s="202"/>
      <c r="C778" s="202"/>
      <c r="D778" s="202"/>
      <c r="E778" s="202"/>
    </row>
    <row r="779" spans="1:5" ht="15" customHeight="1" x14ac:dyDescent="0.2">
      <c r="A779" s="202"/>
      <c r="B779" s="202"/>
      <c r="C779" s="202"/>
      <c r="D779" s="202"/>
      <c r="E779" s="202"/>
    </row>
    <row r="780" spans="1:5" ht="15" customHeight="1" x14ac:dyDescent="0.2"/>
    <row r="781" spans="1:5" ht="15" customHeight="1" x14ac:dyDescent="0.2"/>
    <row r="782" spans="1:5" ht="15" customHeight="1" x14ac:dyDescent="0.25">
      <c r="A782" s="40" t="s">
        <v>17</v>
      </c>
      <c r="B782" s="41"/>
      <c r="C782" s="41"/>
      <c r="D782" s="41"/>
      <c r="E782" s="77"/>
    </row>
    <row r="783" spans="1:5" ht="15" customHeight="1" x14ac:dyDescent="0.2">
      <c r="A783" s="42" t="s">
        <v>66</v>
      </c>
      <c r="B783" s="56"/>
      <c r="C783" s="56"/>
      <c r="D783" s="56"/>
      <c r="E783" s="77" t="s">
        <v>67</v>
      </c>
    </row>
    <row r="784" spans="1:5" ht="15" customHeight="1" x14ac:dyDescent="0.2"/>
    <row r="785" spans="1:5" ht="15" customHeight="1" x14ac:dyDescent="0.2">
      <c r="B785" s="72" t="s">
        <v>47</v>
      </c>
      <c r="C785" s="45" t="s">
        <v>48</v>
      </c>
      <c r="D785" s="78" t="s">
        <v>49</v>
      </c>
      <c r="E785" s="47" t="s">
        <v>50</v>
      </c>
    </row>
    <row r="786" spans="1:5" ht="15" customHeight="1" x14ac:dyDescent="0.2">
      <c r="B786" s="73">
        <v>307</v>
      </c>
      <c r="C786" s="79"/>
      <c r="D786" s="80" t="s">
        <v>68</v>
      </c>
      <c r="E786" s="81">
        <v>-105000</v>
      </c>
    </row>
    <row r="787" spans="1:5" ht="15" customHeight="1" x14ac:dyDescent="0.2">
      <c r="B787" s="73">
        <v>10</v>
      </c>
      <c r="C787" s="79"/>
      <c r="D787" s="65" t="s">
        <v>190</v>
      </c>
      <c r="E787" s="81">
        <v>105000</v>
      </c>
    </row>
    <row r="788" spans="1:5" ht="15" customHeight="1" x14ac:dyDescent="0.2">
      <c r="B788" s="82"/>
      <c r="C788" s="53" t="s">
        <v>52</v>
      </c>
      <c r="D788" s="67"/>
      <c r="E788" s="68">
        <f>SUM(E786:E787)</f>
        <v>0</v>
      </c>
    </row>
    <row r="789" spans="1:5" ht="15" customHeight="1" x14ac:dyDescent="0.2"/>
    <row r="790" spans="1:5" ht="15" customHeight="1" x14ac:dyDescent="0.2"/>
    <row r="791" spans="1:5" ht="15" customHeight="1" x14ac:dyDescent="0.25">
      <c r="A791" s="38" t="s">
        <v>324</v>
      </c>
    </row>
    <row r="792" spans="1:5" ht="15" customHeight="1" x14ac:dyDescent="0.2">
      <c r="A792" s="201" t="s">
        <v>65</v>
      </c>
      <c r="B792" s="201"/>
      <c r="C792" s="201"/>
      <c r="D792" s="201"/>
      <c r="E792" s="201"/>
    </row>
    <row r="793" spans="1:5" ht="15" customHeight="1" x14ac:dyDescent="0.2">
      <c r="A793" s="201"/>
      <c r="B793" s="201"/>
      <c r="C793" s="201"/>
      <c r="D793" s="201"/>
      <c r="E793" s="201"/>
    </row>
    <row r="794" spans="1:5" ht="15" customHeight="1" x14ac:dyDescent="0.2">
      <c r="A794" s="202" t="s">
        <v>368</v>
      </c>
      <c r="B794" s="202"/>
      <c r="C794" s="202"/>
      <c r="D794" s="202"/>
      <c r="E794" s="202"/>
    </row>
    <row r="795" spans="1:5" ht="15" customHeight="1" x14ac:dyDescent="0.2">
      <c r="A795" s="202"/>
      <c r="B795" s="202"/>
      <c r="C795" s="202"/>
      <c r="D795" s="202"/>
      <c r="E795" s="202"/>
    </row>
    <row r="796" spans="1:5" ht="15" customHeight="1" x14ac:dyDescent="0.2">
      <c r="A796" s="202"/>
      <c r="B796" s="202"/>
      <c r="C796" s="202"/>
      <c r="D796" s="202"/>
      <c r="E796" s="202"/>
    </row>
    <row r="797" spans="1:5" ht="15" customHeight="1" x14ac:dyDescent="0.2">
      <c r="A797" s="202"/>
      <c r="B797" s="202"/>
      <c r="C797" s="202"/>
      <c r="D797" s="202"/>
      <c r="E797" s="202"/>
    </row>
    <row r="798" spans="1:5" ht="15" customHeight="1" x14ac:dyDescent="0.2">
      <c r="A798" s="202"/>
      <c r="B798" s="202"/>
      <c r="C798" s="202"/>
      <c r="D798" s="202"/>
      <c r="E798" s="202"/>
    </row>
    <row r="799" spans="1:5" ht="15" customHeight="1" x14ac:dyDescent="0.2">
      <c r="A799" s="202"/>
      <c r="B799" s="202"/>
      <c r="C799" s="202"/>
      <c r="D799" s="202"/>
      <c r="E799" s="202"/>
    </row>
    <row r="800" spans="1:5" ht="15" customHeight="1" x14ac:dyDescent="0.2">
      <c r="A800" s="202"/>
      <c r="B800" s="202"/>
      <c r="C800" s="202"/>
      <c r="D800" s="202"/>
      <c r="E800" s="202"/>
    </row>
    <row r="801" spans="1:5" ht="15" customHeight="1" x14ac:dyDescent="0.2">
      <c r="A801" s="202"/>
      <c r="B801" s="202"/>
      <c r="C801" s="202"/>
      <c r="D801" s="202"/>
      <c r="E801" s="202"/>
    </row>
    <row r="802" spans="1:5" ht="15" customHeight="1" x14ac:dyDescent="0.2"/>
    <row r="803" spans="1:5" ht="15" customHeight="1" x14ac:dyDescent="0.25">
      <c r="A803" s="40" t="s">
        <v>17</v>
      </c>
      <c r="B803" s="41"/>
      <c r="C803" s="41"/>
      <c r="D803" s="41"/>
      <c r="E803" s="77"/>
    </row>
    <row r="804" spans="1:5" ht="15" customHeight="1" x14ac:dyDescent="0.2">
      <c r="A804" s="42" t="s">
        <v>66</v>
      </c>
      <c r="B804" s="56"/>
      <c r="C804" s="56"/>
      <c r="D804" s="56"/>
      <c r="E804" s="77" t="s">
        <v>67</v>
      </c>
    </row>
    <row r="805" spans="1:5" ht="15" customHeight="1" x14ac:dyDescent="0.2"/>
    <row r="806" spans="1:5" ht="15" customHeight="1" x14ac:dyDescent="0.2">
      <c r="B806" s="72" t="s">
        <v>47</v>
      </c>
      <c r="C806" s="45" t="s">
        <v>48</v>
      </c>
      <c r="D806" s="78" t="s">
        <v>49</v>
      </c>
      <c r="E806" s="47" t="s">
        <v>50</v>
      </c>
    </row>
    <row r="807" spans="1:5" ht="15" customHeight="1" x14ac:dyDescent="0.2">
      <c r="B807" s="73">
        <v>300</v>
      </c>
      <c r="C807" s="79"/>
      <c r="D807" s="80" t="s">
        <v>68</v>
      </c>
      <c r="E807" s="81">
        <v>-54</v>
      </c>
    </row>
    <row r="808" spans="1:5" ht="15" customHeight="1" x14ac:dyDescent="0.2">
      <c r="B808" s="73">
        <v>301</v>
      </c>
      <c r="C808" s="79"/>
      <c r="D808" s="80" t="s">
        <v>68</v>
      </c>
      <c r="E808" s="81">
        <v>54</v>
      </c>
    </row>
    <row r="809" spans="1:5" ht="15" customHeight="1" x14ac:dyDescent="0.2">
      <c r="B809" s="82"/>
      <c r="C809" s="53" t="s">
        <v>52</v>
      </c>
      <c r="D809" s="67"/>
      <c r="E809" s="68">
        <f>SUM(E807:E808)</f>
        <v>0</v>
      </c>
    </row>
    <row r="810" spans="1:5" ht="15" customHeight="1" x14ac:dyDescent="0.2"/>
    <row r="811" spans="1:5" ht="15" customHeight="1" x14ac:dyDescent="0.2"/>
    <row r="812" spans="1:5" ht="15" customHeight="1" x14ac:dyDescent="0.25">
      <c r="A812" s="38" t="s">
        <v>325</v>
      </c>
    </row>
    <row r="813" spans="1:5" ht="15" customHeight="1" x14ac:dyDescent="0.2">
      <c r="A813" s="201" t="s">
        <v>65</v>
      </c>
      <c r="B813" s="201"/>
      <c r="C813" s="201"/>
      <c r="D813" s="201"/>
      <c r="E813" s="201"/>
    </row>
    <row r="814" spans="1:5" ht="15" customHeight="1" x14ac:dyDescent="0.2">
      <c r="A814" s="201"/>
      <c r="B814" s="201"/>
      <c r="C814" s="201"/>
      <c r="D814" s="201"/>
      <c r="E814" s="201"/>
    </row>
    <row r="815" spans="1:5" ht="15" customHeight="1" x14ac:dyDescent="0.2">
      <c r="A815" s="202" t="s">
        <v>369</v>
      </c>
      <c r="B815" s="202"/>
      <c r="C815" s="202"/>
      <c r="D815" s="202"/>
      <c r="E815" s="202"/>
    </row>
    <row r="816" spans="1:5" ht="15" customHeight="1" x14ac:dyDescent="0.2">
      <c r="A816" s="202"/>
      <c r="B816" s="202"/>
      <c r="C816" s="202"/>
      <c r="D816" s="202"/>
      <c r="E816" s="202"/>
    </row>
    <row r="817" spans="1:5" ht="15" customHeight="1" x14ac:dyDescent="0.2">
      <c r="A817" s="202"/>
      <c r="B817" s="202"/>
      <c r="C817" s="202"/>
      <c r="D817" s="202"/>
      <c r="E817" s="202"/>
    </row>
    <row r="818" spans="1:5" ht="15" customHeight="1" x14ac:dyDescent="0.2">
      <c r="A818" s="202"/>
      <c r="B818" s="202"/>
      <c r="C818" s="202"/>
      <c r="D818" s="202"/>
      <c r="E818" s="202"/>
    </row>
    <row r="819" spans="1:5" ht="15" customHeight="1" x14ac:dyDescent="0.2">
      <c r="A819" s="202"/>
      <c r="B819" s="202"/>
      <c r="C819" s="202"/>
      <c r="D819" s="202"/>
      <c r="E819" s="202"/>
    </row>
    <row r="820" spans="1:5" ht="15" customHeight="1" x14ac:dyDescent="0.2">
      <c r="A820" s="202"/>
      <c r="B820" s="202"/>
      <c r="C820" s="202"/>
      <c r="D820" s="202"/>
      <c r="E820" s="202"/>
    </row>
    <row r="821" spans="1:5" ht="15" customHeight="1" x14ac:dyDescent="0.2">
      <c r="A821" s="202"/>
      <c r="B821" s="202"/>
      <c r="C821" s="202"/>
      <c r="D821" s="202"/>
      <c r="E821" s="202"/>
    </row>
    <row r="822" spans="1:5" ht="15" customHeight="1" x14ac:dyDescent="0.2">
      <c r="A822" s="202"/>
      <c r="B822" s="202"/>
      <c r="C822" s="202"/>
      <c r="D822" s="202"/>
      <c r="E822" s="202"/>
    </row>
    <row r="823" spans="1:5" ht="15" customHeight="1" x14ac:dyDescent="0.2"/>
    <row r="824" spans="1:5" ht="15" customHeight="1" x14ac:dyDescent="0.25">
      <c r="A824" s="40" t="s">
        <v>17</v>
      </c>
      <c r="B824" s="41"/>
      <c r="C824" s="41"/>
      <c r="D824" s="41"/>
      <c r="E824" s="77"/>
    </row>
    <row r="825" spans="1:5" ht="15" customHeight="1" x14ac:dyDescent="0.2">
      <c r="A825" s="42" t="s">
        <v>66</v>
      </c>
      <c r="B825" s="56"/>
      <c r="C825" s="56"/>
      <c r="D825" s="56"/>
      <c r="E825" s="77" t="s">
        <v>67</v>
      </c>
    </row>
    <row r="826" spans="1:5" ht="15" customHeight="1" x14ac:dyDescent="0.2"/>
    <row r="827" spans="1:5" ht="15" customHeight="1" x14ac:dyDescent="0.2">
      <c r="B827" s="72" t="s">
        <v>47</v>
      </c>
      <c r="C827" s="45" t="s">
        <v>48</v>
      </c>
      <c r="D827" s="78" t="s">
        <v>49</v>
      </c>
      <c r="E827" s="47" t="s">
        <v>50</v>
      </c>
    </row>
    <row r="828" spans="1:5" ht="15" customHeight="1" x14ac:dyDescent="0.2">
      <c r="B828" s="73">
        <v>300</v>
      </c>
      <c r="C828" s="79"/>
      <c r="D828" s="80" t="s">
        <v>68</v>
      </c>
      <c r="E828" s="81">
        <v>-16045</v>
      </c>
    </row>
    <row r="829" spans="1:5" ht="15" customHeight="1" x14ac:dyDescent="0.2">
      <c r="B829" s="73">
        <v>301</v>
      </c>
      <c r="C829" s="79"/>
      <c r="D829" s="80" t="s">
        <v>68</v>
      </c>
      <c r="E829" s="81">
        <v>16045</v>
      </c>
    </row>
    <row r="830" spans="1:5" ht="15" customHeight="1" x14ac:dyDescent="0.2">
      <c r="B830" s="82"/>
      <c r="C830" s="53" t="s">
        <v>52</v>
      </c>
      <c r="D830" s="67"/>
      <c r="E830" s="68">
        <f>SUM(E828:E829)</f>
        <v>0</v>
      </c>
    </row>
    <row r="831" spans="1:5" ht="15" customHeight="1" x14ac:dyDescent="0.2"/>
    <row r="832" spans="1:5" ht="15" customHeight="1" x14ac:dyDescent="0.2"/>
    <row r="833" spans="1:5" ht="15" customHeight="1" x14ac:dyDescent="0.2"/>
    <row r="834" spans="1:5" ht="15" customHeight="1" x14ac:dyDescent="0.25">
      <c r="A834" s="38" t="s">
        <v>326</v>
      </c>
    </row>
    <row r="835" spans="1:5" ht="15" customHeight="1" x14ac:dyDescent="0.2">
      <c r="A835" s="201" t="s">
        <v>65</v>
      </c>
      <c r="B835" s="201"/>
      <c r="C835" s="201"/>
      <c r="D835" s="201"/>
      <c r="E835" s="201"/>
    </row>
    <row r="836" spans="1:5" ht="15" customHeight="1" x14ac:dyDescent="0.2">
      <c r="A836" s="201"/>
      <c r="B836" s="201"/>
      <c r="C836" s="201"/>
      <c r="D836" s="201"/>
      <c r="E836" s="201"/>
    </row>
    <row r="837" spans="1:5" ht="15" customHeight="1" x14ac:dyDescent="0.2">
      <c r="A837" s="202" t="s">
        <v>370</v>
      </c>
      <c r="B837" s="202"/>
      <c r="C837" s="202"/>
      <c r="D837" s="202"/>
      <c r="E837" s="202"/>
    </row>
    <row r="838" spans="1:5" ht="15" customHeight="1" x14ac:dyDescent="0.2">
      <c r="A838" s="202"/>
      <c r="B838" s="202"/>
      <c r="C838" s="202"/>
      <c r="D838" s="202"/>
      <c r="E838" s="202"/>
    </row>
    <row r="839" spans="1:5" ht="15" customHeight="1" x14ac:dyDescent="0.2">
      <c r="A839" s="202"/>
      <c r="B839" s="202"/>
      <c r="C839" s="202"/>
      <c r="D839" s="202"/>
      <c r="E839" s="202"/>
    </row>
    <row r="840" spans="1:5" ht="15" customHeight="1" x14ac:dyDescent="0.2">
      <c r="A840" s="202"/>
      <c r="B840" s="202"/>
      <c r="C840" s="202"/>
      <c r="D840" s="202"/>
      <c r="E840" s="202"/>
    </row>
    <row r="841" spans="1:5" ht="15" customHeight="1" x14ac:dyDescent="0.2">
      <c r="A841" s="202"/>
      <c r="B841" s="202"/>
      <c r="C841" s="202"/>
      <c r="D841" s="202"/>
      <c r="E841" s="202"/>
    </row>
    <row r="842" spans="1:5" ht="15" customHeight="1" x14ac:dyDescent="0.2">
      <c r="A842" s="202"/>
      <c r="B842" s="202"/>
      <c r="C842" s="202"/>
      <c r="D842" s="202"/>
      <c r="E842" s="202"/>
    </row>
    <row r="843" spans="1:5" ht="15" customHeight="1" x14ac:dyDescent="0.2">
      <c r="A843" s="202"/>
      <c r="B843" s="202"/>
      <c r="C843" s="202"/>
      <c r="D843" s="202"/>
      <c r="E843" s="202"/>
    </row>
    <row r="844" spans="1:5" ht="15" customHeight="1" x14ac:dyDescent="0.2">
      <c r="A844" s="202"/>
      <c r="B844" s="202"/>
      <c r="C844" s="202"/>
      <c r="D844" s="202"/>
      <c r="E844" s="202"/>
    </row>
    <row r="845" spans="1:5" ht="15" customHeight="1" x14ac:dyDescent="0.2">
      <c r="A845" s="202"/>
      <c r="B845" s="202"/>
      <c r="C845" s="202"/>
      <c r="D845" s="202"/>
      <c r="E845" s="202"/>
    </row>
    <row r="846" spans="1:5" ht="15" customHeight="1" x14ac:dyDescent="0.2"/>
    <row r="847" spans="1:5" ht="15" customHeight="1" x14ac:dyDescent="0.25">
      <c r="A847" s="40" t="s">
        <v>17</v>
      </c>
      <c r="B847" s="41"/>
      <c r="C847" s="41"/>
      <c r="D847" s="41"/>
      <c r="E847" s="77"/>
    </row>
    <row r="848" spans="1:5" ht="15" customHeight="1" x14ac:dyDescent="0.2">
      <c r="A848" s="42" t="s">
        <v>66</v>
      </c>
      <c r="B848" s="56"/>
      <c r="C848" s="56"/>
      <c r="D848" s="56"/>
      <c r="E848" s="77" t="s">
        <v>67</v>
      </c>
    </row>
    <row r="849" spans="1:5" ht="15" customHeight="1" x14ac:dyDescent="0.2"/>
    <row r="850" spans="1:5" ht="15" customHeight="1" x14ac:dyDescent="0.2">
      <c r="B850" s="72" t="s">
        <v>47</v>
      </c>
      <c r="C850" s="45" t="s">
        <v>48</v>
      </c>
      <c r="D850" s="78" t="s">
        <v>49</v>
      </c>
      <c r="E850" s="47" t="s">
        <v>50</v>
      </c>
    </row>
    <row r="851" spans="1:5" ht="15" customHeight="1" x14ac:dyDescent="0.2">
      <c r="B851" s="73">
        <v>307</v>
      </c>
      <c r="C851" s="79"/>
      <c r="D851" s="80" t="s">
        <v>68</v>
      </c>
      <c r="E851" s="81">
        <v>-5071000</v>
      </c>
    </row>
    <row r="852" spans="1:5" ht="15" customHeight="1" x14ac:dyDescent="0.2">
      <c r="B852" s="73">
        <v>300</v>
      </c>
      <c r="C852" s="79"/>
      <c r="D852" s="80" t="s">
        <v>68</v>
      </c>
      <c r="E852" s="81">
        <f>73000+179000+192000+595000+32000+302000+336000</f>
        <v>1709000</v>
      </c>
    </row>
    <row r="853" spans="1:5" ht="15" customHeight="1" x14ac:dyDescent="0.2">
      <c r="B853" s="73">
        <v>301</v>
      </c>
      <c r="C853" s="79"/>
      <c r="D853" s="80" t="s">
        <v>68</v>
      </c>
      <c r="E853" s="81">
        <f>934000+840000+90000+264000+533000+497000+204000</f>
        <v>3362000</v>
      </c>
    </row>
    <row r="854" spans="1:5" ht="15" customHeight="1" x14ac:dyDescent="0.2">
      <c r="B854" s="82"/>
      <c r="C854" s="53" t="s">
        <v>52</v>
      </c>
      <c r="D854" s="67"/>
      <c r="E854" s="68">
        <f>SUM(E851:E853)</f>
        <v>0</v>
      </c>
    </row>
    <row r="855" spans="1:5" ht="15" customHeight="1" x14ac:dyDescent="0.2"/>
    <row r="856" spans="1:5" ht="15" customHeight="1" x14ac:dyDescent="0.2"/>
    <row r="857" spans="1:5" ht="15" customHeight="1" x14ac:dyDescent="0.25">
      <c r="A857" s="38" t="s">
        <v>327</v>
      </c>
    </row>
    <row r="858" spans="1:5" ht="15" customHeight="1" x14ac:dyDescent="0.2">
      <c r="A858" s="201" t="s">
        <v>65</v>
      </c>
      <c r="B858" s="201"/>
      <c r="C858" s="201"/>
      <c r="D858" s="201"/>
      <c r="E858" s="201"/>
    </row>
    <row r="859" spans="1:5" ht="15" customHeight="1" x14ac:dyDescent="0.2">
      <c r="A859" s="201"/>
      <c r="B859" s="201"/>
      <c r="C859" s="201"/>
      <c r="D859" s="201"/>
      <c r="E859" s="201"/>
    </row>
    <row r="860" spans="1:5" ht="15" customHeight="1" x14ac:dyDescent="0.2">
      <c r="A860" s="202" t="s">
        <v>371</v>
      </c>
      <c r="B860" s="202"/>
      <c r="C860" s="202"/>
      <c r="D860" s="202"/>
      <c r="E860" s="202"/>
    </row>
    <row r="861" spans="1:5" ht="15" customHeight="1" x14ac:dyDescent="0.2">
      <c r="A861" s="202"/>
      <c r="B861" s="202"/>
      <c r="C861" s="202"/>
      <c r="D861" s="202"/>
      <c r="E861" s="202"/>
    </row>
    <row r="862" spans="1:5" ht="15" customHeight="1" x14ac:dyDescent="0.2">
      <c r="A862" s="202"/>
      <c r="B862" s="202"/>
      <c r="C862" s="202"/>
      <c r="D862" s="202"/>
      <c r="E862" s="202"/>
    </row>
    <row r="863" spans="1:5" ht="15" customHeight="1" x14ac:dyDescent="0.2">
      <c r="A863" s="202"/>
      <c r="B863" s="202"/>
      <c r="C863" s="202"/>
      <c r="D863" s="202"/>
      <c r="E863" s="202"/>
    </row>
    <row r="864" spans="1:5" ht="15" customHeight="1" x14ac:dyDescent="0.2">
      <c r="A864" s="202"/>
      <c r="B864" s="202"/>
      <c r="C864" s="202"/>
      <c r="D864" s="202"/>
      <c r="E864" s="202"/>
    </row>
    <row r="865" spans="1:5" ht="15" customHeight="1" x14ac:dyDescent="0.2">
      <c r="A865" s="202"/>
      <c r="B865" s="202"/>
      <c r="C865" s="202"/>
      <c r="D865" s="202"/>
      <c r="E865" s="202"/>
    </row>
    <row r="866" spans="1:5" ht="15" customHeight="1" x14ac:dyDescent="0.2">
      <c r="A866" s="202"/>
      <c r="B866" s="202"/>
      <c r="C866" s="202"/>
      <c r="D866" s="202"/>
      <c r="E866" s="202"/>
    </row>
    <row r="867" spans="1:5" ht="15" customHeight="1" x14ac:dyDescent="0.2">
      <c r="A867" s="202"/>
      <c r="B867" s="202"/>
      <c r="C867" s="202"/>
      <c r="D867" s="202"/>
      <c r="E867" s="202"/>
    </row>
    <row r="868" spans="1:5" ht="15" customHeight="1" x14ac:dyDescent="0.2">
      <c r="A868" s="202"/>
      <c r="B868" s="202"/>
      <c r="C868" s="202"/>
      <c r="D868" s="202"/>
      <c r="E868" s="202"/>
    </row>
    <row r="869" spans="1:5" ht="15" customHeight="1" x14ac:dyDescent="0.2"/>
    <row r="870" spans="1:5" ht="15" customHeight="1" x14ac:dyDescent="0.25">
      <c r="A870" s="40" t="s">
        <v>17</v>
      </c>
      <c r="B870" s="41"/>
      <c r="C870" s="41"/>
      <c r="D870" s="41"/>
      <c r="E870" s="77"/>
    </row>
    <row r="871" spans="1:5" ht="15" customHeight="1" x14ac:dyDescent="0.2">
      <c r="A871" s="42" t="s">
        <v>66</v>
      </c>
      <c r="B871" s="56"/>
      <c r="C871" s="56"/>
      <c r="D871" s="56"/>
      <c r="E871" s="77" t="s">
        <v>67</v>
      </c>
    </row>
    <row r="872" spans="1:5" ht="15" customHeight="1" x14ac:dyDescent="0.2"/>
    <row r="873" spans="1:5" ht="15" customHeight="1" x14ac:dyDescent="0.2">
      <c r="B873" s="72" t="s">
        <v>47</v>
      </c>
      <c r="C873" s="45" t="s">
        <v>48</v>
      </c>
      <c r="D873" s="78" t="s">
        <v>49</v>
      </c>
      <c r="E873" s="47" t="s">
        <v>50</v>
      </c>
    </row>
    <row r="874" spans="1:5" ht="15" customHeight="1" x14ac:dyDescent="0.2">
      <c r="B874" s="73">
        <v>307</v>
      </c>
      <c r="C874" s="79"/>
      <c r="D874" s="80" t="s">
        <v>68</v>
      </c>
      <c r="E874" s="81">
        <v>-40014</v>
      </c>
    </row>
    <row r="875" spans="1:5" ht="15" customHeight="1" x14ac:dyDescent="0.2">
      <c r="B875" s="73">
        <v>10</v>
      </c>
      <c r="C875" s="79"/>
      <c r="D875" s="80" t="s">
        <v>68</v>
      </c>
      <c r="E875" s="81">
        <v>40014</v>
      </c>
    </row>
    <row r="876" spans="1:5" ht="15" customHeight="1" x14ac:dyDescent="0.2">
      <c r="B876" s="82"/>
      <c r="C876" s="53" t="s">
        <v>52</v>
      </c>
      <c r="D876" s="67"/>
      <c r="E876" s="68">
        <f>SUM(E874:E875)</f>
        <v>0</v>
      </c>
    </row>
    <row r="877" spans="1:5" ht="15" customHeight="1" x14ac:dyDescent="0.2"/>
    <row r="878" spans="1:5" ht="15" customHeight="1" x14ac:dyDescent="0.2"/>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38" t="s">
        <v>328</v>
      </c>
    </row>
    <row r="887" spans="1:5" ht="15" customHeight="1" x14ac:dyDescent="0.2">
      <c r="A887" s="201" t="s">
        <v>65</v>
      </c>
      <c r="B887" s="201"/>
      <c r="C887" s="201"/>
      <c r="D887" s="201"/>
      <c r="E887" s="201"/>
    </row>
    <row r="888" spans="1:5" ht="15" customHeight="1" x14ac:dyDescent="0.2">
      <c r="A888" s="201"/>
      <c r="B888" s="201"/>
      <c r="C888" s="201"/>
      <c r="D888" s="201"/>
      <c r="E888" s="201"/>
    </row>
    <row r="889" spans="1:5" ht="15" customHeight="1" x14ac:dyDescent="0.2">
      <c r="A889" s="202" t="s">
        <v>372</v>
      </c>
      <c r="B889" s="202"/>
      <c r="C889" s="202"/>
      <c r="D889" s="202"/>
      <c r="E889" s="202"/>
    </row>
    <row r="890" spans="1:5" ht="15" customHeight="1" x14ac:dyDescent="0.2">
      <c r="A890" s="202"/>
      <c r="B890" s="202"/>
      <c r="C890" s="202"/>
      <c r="D890" s="202"/>
      <c r="E890" s="202"/>
    </row>
    <row r="891" spans="1:5" ht="15" customHeight="1" x14ac:dyDescent="0.2">
      <c r="A891" s="202"/>
      <c r="B891" s="202"/>
      <c r="C891" s="202"/>
      <c r="D891" s="202"/>
      <c r="E891" s="202"/>
    </row>
    <row r="892" spans="1:5" ht="15" customHeight="1" x14ac:dyDescent="0.2">
      <c r="A892" s="202"/>
      <c r="B892" s="202"/>
      <c r="C892" s="202"/>
      <c r="D892" s="202"/>
      <c r="E892" s="202"/>
    </row>
    <row r="893" spans="1:5" ht="15" customHeight="1" x14ac:dyDescent="0.2">
      <c r="A893" s="202"/>
      <c r="B893" s="202"/>
      <c r="C893" s="202"/>
      <c r="D893" s="202"/>
      <c r="E893" s="202"/>
    </row>
    <row r="894" spans="1:5" ht="15" customHeight="1" x14ac:dyDescent="0.2">
      <c r="A894" s="202"/>
      <c r="B894" s="202"/>
      <c r="C894" s="202"/>
      <c r="D894" s="202"/>
      <c r="E894" s="202"/>
    </row>
    <row r="895" spans="1:5" ht="15" customHeight="1" x14ac:dyDescent="0.2">
      <c r="A895" s="202"/>
      <c r="B895" s="202"/>
      <c r="C895" s="202"/>
      <c r="D895" s="202"/>
      <c r="E895" s="202"/>
    </row>
    <row r="896" spans="1:5" ht="15" customHeight="1" x14ac:dyDescent="0.2">
      <c r="A896" s="202"/>
      <c r="B896" s="202"/>
      <c r="C896" s="202"/>
      <c r="D896" s="202"/>
      <c r="E896" s="202"/>
    </row>
    <row r="897" spans="1:5" ht="15" customHeight="1" x14ac:dyDescent="0.2">
      <c r="A897" s="202"/>
      <c r="B897" s="202"/>
      <c r="C897" s="202"/>
      <c r="D897" s="202"/>
      <c r="E897" s="202"/>
    </row>
    <row r="898" spans="1:5" ht="15" customHeight="1" x14ac:dyDescent="0.2"/>
    <row r="899" spans="1:5" ht="15" customHeight="1" x14ac:dyDescent="0.25">
      <c r="A899" s="40" t="s">
        <v>17</v>
      </c>
      <c r="B899" s="41"/>
      <c r="C899" s="41"/>
      <c r="D899" s="41"/>
      <c r="E899" s="77"/>
    </row>
    <row r="900" spans="1:5" ht="15" customHeight="1" x14ac:dyDescent="0.2">
      <c r="A900" s="42" t="s">
        <v>66</v>
      </c>
      <c r="B900" s="56"/>
      <c r="C900" s="56"/>
      <c r="D900" s="56"/>
      <c r="E900" s="77" t="s">
        <v>67</v>
      </c>
    </row>
    <row r="901" spans="1:5" ht="15" customHeight="1" x14ac:dyDescent="0.2"/>
    <row r="902" spans="1:5" ht="15" customHeight="1" x14ac:dyDescent="0.2">
      <c r="B902" s="72" t="s">
        <v>47</v>
      </c>
      <c r="C902" s="45" t="s">
        <v>48</v>
      </c>
      <c r="D902" s="78" t="s">
        <v>49</v>
      </c>
      <c r="E902" s="47" t="s">
        <v>50</v>
      </c>
    </row>
    <row r="903" spans="1:5" ht="15" customHeight="1" x14ac:dyDescent="0.2">
      <c r="B903" s="73">
        <v>307</v>
      </c>
      <c r="C903" s="79"/>
      <c r="D903" s="80" t="s">
        <v>68</v>
      </c>
      <c r="E903" s="81">
        <v>-99950</v>
      </c>
    </row>
    <row r="904" spans="1:5" ht="15" customHeight="1" x14ac:dyDescent="0.2">
      <c r="B904" s="73">
        <v>303</v>
      </c>
      <c r="C904" s="79"/>
      <c r="D904" s="80" t="s">
        <v>68</v>
      </c>
      <c r="E904" s="81">
        <v>99950</v>
      </c>
    </row>
    <row r="905" spans="1:5" ht="15" customHeight="1" x14ac:dyDescent="0.2">
      <c r="B905" s="82"/>
      <c r="C905" s="53" t="s">
        <v>52</v>
      </c>
      <c r="D905" s="67"/>
      <c r="E905" s="68">
        <f>SUM(E903:E904)</f>
        <v>0</v>
      </c>
    </row>
    <row r="906" spans="1:5" ht="15" customHeight="1" x14ac:dyDescent="0.2"/>
    <row r="907" spans="1:5" ht="15" customHeight="1" x14ac:dyDescent="0.2"/>
    <row r="908" spans="1:5" ht="15" customHeight="1" x14ac:dyDescent="0.25">
      <c r="A908" s="38" t="s">
        <v>329</v>
      </c>
    </row>
    <row r="909" spans="1:5" ht="15" customHeight="1" x14ac:dyDescent="0.2">
      <c r="A909" s="201" t="s">
        <v>65</v>
      </c>
      <c r="B909" s="201"/>
      <c r="C909" s="201"/>
      <c r="D909" s="201"/>
      <c r="E909" s="201"/>
    </row>
    <row r="910" spans="1:5" ht="15" customHeight="1" x14ac:dyDescent="0.2">
      <c r="A910" s="201"/>
      <c r="B910" s="201"/>
      <c r="C910" s="201"/>
      <c r="D910" s="201"/>
      <c r="E910" s="201"/>
    </row>
    <row r="911" spans="1:5" ht="15" customHeight="1" x14ac:dyDescent="0.2">
      <c r="A911" s="202" t="s">
        <v>373</v>
      </c>
      <c r="B911" s="202"/>
      <c r="C911" s="202"/>
      <c r="D911" s="202"/>
      <c r="E911" s="202"/>
    </row>
    <row r="912" spans="1:5" ht="15" customHeight="1" x14ac:dyDescent="0.2">
      <c r="A912" s="202"/>
      <c r="B912" s="202"/>
      <c r="C912" s="202"/>
      <c r="D912" s="202"/>
      <c r="E912" s="202"/>
    </row>
    <row r="913" spans="1:5" ht="15" customHeight="1" x14ac:dyDescent="0.2">
      <c r="A913" s="202"/>
      <c r="B913" s="202"/>
      <c r="C913" s="202"/>
      <c r="D913" s="202"/>
      <c r="E913" s="202"/>
    </row>
    <row r="914" spans="1:5" ht="15" customHeight="1" x14ac:dyDescent="0.2">
      <c r="A914" s="202"/>
      <c r="B914" s="202"/>
      <c r="C914" s="202"/>
      <c r="D914" s="202"/>
      <c r="E914" s="202"/>
    </row>
    <row r="915" spans="1:5" ht="15" customHeight="1" x14ac:dyDescent="0.2">
      <c r="A915" s="202"/>
      <c r="B915" s="202"/>
      <c r="C915" s="202"/>
      <c r="D915" s="202"/>
      <c r="E915" s="202"/>
    </row>
    <row r="916" spans="1:5" ht="15" customHeight="1" x14ac:dyDescent="0.2">
      <c r="A916" s="202"/>
      <c r="B916" s="202"/>
      <c r="C916" s="202"/>
      <c r="D916" s="202"/>
      <c r="E916" s="202"/>
    </row>
    <row r="917" spans="1:5" ht="15" customHeight="1" x14ac:dyDescent="0.2">
      <c r="A917" s="202"/>
      <c r="B917" s="202"/>
      <c r="C917" s="202"/>
      <c r="D917" s="202"/>
      <c r="E917" s="202"/>
    </row>
    <row r="918" spans="1:5" ht="15" customHeight="1" x14ac:dyDescent="0.2">
      <c r="A918" s="202"/>
      <c r="B918" s="202"/>
      <c r="C918" s="202"/>
      <c r="D918" s="202"/>
      <c r="E918" s="202"/>
    </row>
    <row r="919" spans="1:5" ht="15" customHeight="1" x14ac:dyDescent="0.2">
      <c r="A919" s="202"/>
      <c r="B919" s="202"/>
      <c r="C919" s="202"/>
      <c r="D919" s="202"/>
      <c r="E919" s="202"/>
    </row>
    <row r="920" spans="1:5" ht="15" customHeight="1" x14ac:dyDescent="0.2">
      <c r="A920" s="202"/>
      <c r="B920" s="202"/>
      <c r="C920" s="202"/>
      <c r="D920" s="202"/>
      <c r="E920" s="202"/>
    </row>
    <row r="921" spans="1:5" ht="15" customHeight="1" x14ac:dyDescent="0.2"/>
    <row r="922" spans="1:5" ht="15" customHeight="1" x14ac:dyDescent="0.25">
      <c r="A922" s="40" t="s">
        <v>17</v>
      </c>
      <c r="B922" s="41"/>
      <c r="C922" s="41"/>
      <c r="D922" s="41"/>
      <c r="E922" s="77"/>
    </row>
    <row r="923" spans="1:5" ht="15" customHeight="1" x14ac:dyDescent="0.2">
      <c r="A923" s="42" t="s">
        <v>66</v>
      </c>
      <c r="B923" s="56"/>
      <c r="C923" s="56"/>
      <c r="D923" s="56"/>
      <c r="E923" s="77" t="s">
        <v>67</v>
      </c>
    </row>
    <row r="924" spans="1:5" ht="15" customHeight="1" x14ac:dyDescent="0.2"/>
    <row r="925" spans="1:5" ht="15" customHeight="1" x14ac:dyDescent="0.2">
      <c r="B925" s="72" t="s">
        <v>47</v>
      </c>
      <c r="C925" s="45" t="s">
        <v>48</v>
      </c>
      <c r="D925" s="78" t="s">
        <v>49</v>
      </c>
      <c r="E925" s="47" t="s">
        <v>50</v>
      </c>
    </row>
    <row r="926" spans="1:5" ht="15" customHeight="1" x14ac:dyDescent="0.2">
      <c r="B926" s="73">
        <v>11</v>
      </c>
      <c r="C926" s="79"/>
      <c r="D926" s="65" t="s">
        <v>190</v>
      </c>
      <c r="E926" s="81">
        <v>-500000</v>
      </c>
    </row>
    <row r="927" spans="1:5" ht="15" customHeight="1" x14ac:dyDescent="0.2">
      <c r="B927" s="73">
        <v>11</v>
      </c>
      <c r="C927" s="79"/>
      <c r="D927" s="65" t="s">
        <v>190</v>
      </c>
      <c r="E927" s="81">
        <v>278000</v>
      </c>
    </row>
    <row r="928" spans="1:5" ht="15" customHeight="1" x14ac:dyDescent="0.2">
      <c r="B928" s="73">
        <v>307</v>
      </c>
      <c r="C928" s="79"/>
      <c r="D928" s="80" t="s">
        <v>68</v>
      </c>
      <c r="E928" s="81">
        <v>222000</v>
      </c>
    </row>
    <row r="929" spans="1:5" ht="15" customHeight="1" x14ac:dyDescent="0.2">
      <c r="B929" s="82"/>
      <c r="C929" s="53" t="s">
        <v>52</v>
      </c>
      <c r="D929" s="67"/>
      <c r="E929" s="68">
        <f>SUM(E926:E928)</f>
        <v>0</v>
      </c>
    </row>
    <row r="930" spans="1:5" ht="15" customHeight="1" x14ac:dyDescent="0.2"/>
    <row r="931" spans="1:5" ht="15" customHeight="1" x14ac:dyDescent="0.2"/>
    <row r="932" spans="1:5" ht="15" customHeight="1" x14ac:dyDescent="0.2"/>
    <row r="933" spans="1:5" ht="15" customHeight="1" x14ac:dyDescent="0.2"/>
    <row r="934" spans="1:5" ht="15" customHeight="1" x14ac:dyDescent="0.2"/>
    <row r="935" spans="1:5" ht="15" customHeight="1" x14ac:dyDescent="0.2"/>
    <row r="936" spans="1:5" ht="15" customHeight="1" x14ac:dyDescent="0.2"/>
    <row r="937" spans="1:5" ht="15" customHeight="1" x14ac:dyDescent="0.2"/>
    <row r="938" spans="1:5" ht="15" customHeight="1" x14ac:dyDescent="0.25">
      <c r="A938" s="38" t="s">
        <v>330</v>
      </c>
    </row>
    <row r="939" spans="1:5" ht="15" customHeight="1" x14ac:dyDescent="0.2">
      <c r="A939" s="203" t="s">
        <v>178</v>
      </c>
      <c r="B939" s="203"/>
      <c r="C939" s="203"/>
      <c r="D939" s="203"/>
      <c r="E939" s="203"/>
    </row>
    <row r="940" spans="1:5" ht="15" customHeight="1" x14ac:dyDescent="0.2">
      <c r="A940" s="203"/>
      <c r="B940" s="203"/>
      <c r="C940" s="203"/>
      <c r="D940" s="203"/>
      <c r="E940" s="203"/>
    </row>
    <row r="941" spans="1:5" ht="15" customHeight="1" x14ac:dyDescent="0.2">
      <c r="A941" s="202" t="s">
        <v>331</v>
      </c>
      <c r="B941" s="202"/>
      <c r="C941" s="202"/>
      <c r="D941" s="202"/>
      <c r="E941" s="202"/>
    </row>
    <row r="942" spans="1:5" ht="15" customHeight="1" x14ac:dyDescent="0.2">
      <c r="A942" s="202"/>
      <c r="B942" s="202"/>
      <c r="C942" s="202"/>
      <c r="D942" s="202"/>
      <c r="E942" s="202"/>
    </row>
    <row r="943" spans="1:5" ht="15" customHeight="1" x14ac:dyDescent="0.2">
      <c r="A943" s="202"/>
      <c r="B943" s="202"/>
      <c r="C943" s="202"/>
      <c r="D943" s="202"/>
      <c r="E943" s="202"/>
    </row>
    <row r="944" spans="1:5" ht="15" customHeight="1" x14ac:dyDescent="0.2">
      <c r="A944" s="202"/>
      <c r="B944" s="202"/>
      <c r="C944" s="202"/>
      <c r="D944" s="202"/>
      <c r="E944" s="202"/>
    </row>
    <row r="945" spans="1:5" ht="15" customHeight="1" x14ac:dyDescent="0.2">
      <c r="A945" s="202"/>
      <c r="B945" s="202"/>
      <c r="C945" s="202"/>
      <c r="D945" s="202"/>
      <c r="E945" s="202"/>
    </row>
    <row r="946" spans="1:5" ht="15" customHeight="1" x14ac:dyDescent="0.2">
      <c r="A946" s="202"/>
      <c r="B946" s="202"/>
      <c r="C946" s="202"/>
      <c r="D946" s="202"/>
      <c r="E946" s="202"/>
    </row>
    <row r="947" spans="1:5" ht="15" customHeight="1" x14ac:dyDescent="0.2">
      <c r="A947" s="202"/>
      <c r="B947" s="202"/>
      <c r="C947" s="202"/>
      <c r="D947" s="202"/>
      <c r="E947" s="202"/>
    </row>
    <row r="948" spans="1:5" ht="15" customHeight="1" x14ac:dyDescent="0.2">
      <c r="A948" s="202"/>
      <c r="B948" s="202"/>
      <c r="C948" s="202"/>
      <c r="D948" s="202"/>
      <c r="E948" s="202"/>
    </row>
    <row r="949" spans="1:5" ht="15" customHeight="1" x14ac:dyDescent="0.2">
      <c r="A949" s="202"/>
      <c r="B949" s="202"/>
      <c r="C949" s="202"/>
      <c r="D949" s="202"/>
      <c r="E949" s="202"/>
    </row>
    <row r="950" spans="1:5" ht="15" customHeight="1" x14ac:dyDescent="0.2">
      <c r="A950" s="155"/>
      <c r="B950" s="155"/>
      <c r="C950" s="155"/>
      <c r="D950" s="155"/>
      <c r="E950" s="155"/>
    </row>
    <row r="951" spans="1:5" ht="15" customHeight="1" x14ac:dyDescent="0.25">
      <c r="A951" s="85" t="s">
        <v>17</v>
      </c>
      <c r="B951" s="70"/>
      <c r="C951" s="70"/>
      <c r="D951" s="77"/>
      <c r="E951" s="77"/>
    </row>
    <row r="952" spans="1:5" ht="15" customHeight="1" x14ac:dyDescent="0.2">
      <c r="A952" s="69" t="s">
        <v>170</v>
      </c>
      <c r="B952" s="70"/>
      <c r="C952" s="70"/>
      <c r="D952" s="70"/>
      <c r="E952" s="71" t="s">
        <v>231</v>
      </c>
    </row>
    <row r="953" spans="1:5" ht="15" customHeight="1" x14ac:dyDescent="0.2">
      <c r="A953" s="86"/>
      <c r="B953" s="124"/>
      <c r="C953" s="70"/>
      <c r="D953" s="86"/>
      <c r="E953" s="141"/>
    </row>
    <row r="954" spans="1:5" ht="15" customHeight="1" x14ac:dyDescent="0.2">
      <c r="A954" s="60"/>
      <c r="B954" s="59"/>
      <c r="C954" s="72" t="s">
        <v>48</v>
      </c>
      <c r="D954" s="112" t="s">
        <v>55</v>
      </c>
      <c r="E954" s="72" t="s">
        <v>50</v>
      </c>
    </row>
    <row r="955" spans="1:5" ht="15" customHeight="1" x14ac:dyDescent="0.2">
      <c r="A955" s="161"/>
      <c r="B955" s="109"/>
      <c r="C955" s="79">
        <v>3121</v>
      </c>
      <c r="D955" s="162" t="s">
        <v>117</v>
      </c>
      <c r="E955" s="81">
        <v>-3567000</v>
      </c>
    </row>
    <row r="956" spans="1:5" ht="15" customHeight="1" x14ac:dyDescent="0.2">
      <c r="A956" s="161"/>
      <c r="B956" s="109"/>
      <c r="C956" s="79">
        <v>3122</v>
      </c>
      <c r="D956" s="162" t="s">
        <v>117</v>
      </c>
      <c r="E956" s="81">
        <v>-1335000</v>
      </c>
    </row>
    <row r="957" spans="1:5" ht="15" customHeight="1" x14ac:dyDescent="0.2">
      <c r="A957" s="161"/>
      <c r="B957" s="109"/>
      <c r="C957" s="79">
        <v>3123</v>
      </c>
      <c r="D957" s="162" t="s">
        <v>117</v>
      </c>
      <c r="E957" s="81">
        <v>-5902000</v>
      </c>
    </row>
    <row r="958" spans="1:5" ht="15" customHeight="1" x14ac:dyDescent="0.2">
      <c r="A958" s="161"/>
      <c r="B958" s="109"/>
      <c r="C958" s="79">
        <v>3121</v>
      </c>
      <c r="D958" s="162" t="s">
        <v>117</v>
      </c>
      <c r="E958" s="81">
        <v>3567000</v>
      </c>
    </row>
    <row r="959" spans="1:5" ht="15" customHeight="1" x14ac:dyDescent="0.2">
      <c r="A959" s="161"/>
      <c r="B959" s="109"/>
      <c r="C959" s="79">
        <v>3122</v>
      </c>
      <c r="D959" s="162" t="s">
        <v>117</v>
      </c>
      <c r="E959" s="81">
        <v>1335000</v>
      </c>
    </row>
    <row r="960" spans="1:5" ht="15" customHeight="1" x14ac:dyDescent="0.2">
      <c r="A960" s="161"/>
      <c r="B960" s="109"/>
      <c r="C960" s="79">
        <v>3123</v>
      </c>
      <c r="D960" s="162" t="s">
        <v>117</v>
      </c>
      <c r="E960" s="81">
        <v>5902000</v>
      </c>
    </row>
    <row r="961" spans="1:5" ht="15" customHeight="1" x14ac:dyDescent="0.2">
      <c r="A961" s="102"/>
      <c r="B961" s="142"/>
      <c r="C961" s="90" t="s">
        <v>52</v>
      </c>
      <c r="D961" s="143"/>
      <c r="E961" s="144">
        <f>SUM(E955:E960)</f>
        <v>0</v>
      </c>
    </row>
    <row r="962" spans="1:5" ht="15" customHeight="1" x14ac:dyDescent="0.2"/>
    <row r="963" spans="1:5" ht="15" customHeight="1" x14ac:dyDescent="0.25">
      <c r="A963" s="85" t="s">
        <v>17</v>
      </c>
      <c r="B963" s="70"/>
      <c r="C963" s="70"/>
      <c r="D963" s="70"/>
      <c r="E963" s="70"/>
    </row>
    <row r="964" spans="1:5" ht="15" customHeight="1" x14ac:dyDescent="0.2">
      <c r="A964" s="69" t="s">
        <v>45</v>
      </c>
      <c r="B964" s="70"/>
      <c r="C964" s="70"/>
      <c r="D964" s="70"/>
      <c r="E964" s="71" t="s">
        <v>46</v>
      </c>
    </row>
    <row r="965" spans="1:5" ht="15" customHeight="1" x14ac:dyDescent="0.25">
      <c r="A965" s="86"/>
      <c r="B965" s="85"/>
      <c r="C965" s="70"/>
      <c r="D965" s="70"/>
      <c r="E965" s="87"/>
    </row>
    <row r="966" spans="1:5" ht="15" customHeight="1" x14ac:dyDescent="0.2">
      <c r="A966" s="60"/>
      <c r="B966" s="59"/>
      <c r="C966" s="72" t="s">
        <v>48</v>
      </c>
      <c r="D966" s="112" t="s">
        <v>55</v>
      </c>
      <c r="E966" s="72" t="s">
        <v>50</v>
      </c>
    </row>
    <row r="967" spans="1:5" ht="15" customHeight="1" x14ac:dyDescent="0.2">
      <c r="A967" s="109"/>
      <c r="B967" s="110"/>
      <c r="C967" s="79">
        <v>6409</v>
      </c>
      <c r="D967" s="65" t="s">
        <v>99</v>
      </c>
      <c r="E967" s="81">
        <f>-5902000-3567000-1335000</f>
        <v>-10804000</v>
      </c>
    </row>
    <row r="968" spans="1:5" ht="15" customHeight="1" x14ac:dyDescent="0.2">
      <c r="A968" s="109"/>
      <c r="B968" s="110"/>
      <c r="C968" s="79">
        <v>6409</v>
      </c>
      <c r="D968" s="65" t="s">
        <v>99</v>
      </c>
      <c r="E968" s="81">
        <v>10804000</v>
      </c>
    </row>
    <row r="969" spans="1:5" ht="15" customHeight="1" x14ac:dyDescent="0.2">
      <c r="A969" s="102"/>
      <c r="B969" s="142"/>
      <c r="C969" s="90" t="s">
        <v>52</v>
      </c>
      <c r="D969" s="143"/>
      <c r="E969" s="144">
        <f>SUM(E967:E968)</f>
        <v>0</v>
      </c>
    </row>
    <row r="970" spans="1:5" ht="15" customHeight="1" x14ac:dyDescent="0.25">
      <c r="A970" s="38"/>
    </row>
    <row r="971" spans="1:5" ht="15" customHeight="1" x14ac:dyDescent="0.25">
      <c r="A971" s="38"/>
    </row>
    <row r="972" spans="1:5" ht="15" customHeight="1" x14ac:dyDescent="0.25">
      <c r="A972" s="38" t="s">
        <v>332</v>
      </c>
    </row>
    <row r="973" spans="1:5" ht="15" customHeight="1" x14ac:dyDescent="0.2">
      <c r="A973" s="201" t="s">
        <v>168</v>
      </c>
      <c r="B973" s="201"/>
      <c r="C973" s="201"/>
      <c r="D973" s="201"/>
      <c r="E973" s="201"/>
    </row>
    <row r="974" spans="1:5" ht="15" customHeight="1" x14ac:dyDescent="0.2">
      <c r="A974" s="201"/>
      <c r="B974" s="201"/>
      <c r="C974" s="201"/>
      <c r="D974" s="201"/>
      <c r="E974" s="201"/>
    </row>
    <row r="975" spans="1:5" ht="15" customHeight="1" x14ac:dyDescent="0.2">
      <c r="A975" s="204" t="s">
        <v>333</v>
      </c>
      <c r="B975" s="204"/>
      <c r="C975" s="204"/>
      <c r="D975" s="204"/>
      <c r="E975" s="204"/>
    </row>
    <row r="976" spans="1:5" ht="15" customHeight="1" x14ac:dyDescent="0.2">
      <c r="A976" s="204"/>
      <c r="B976" s="204"/>
      <c r="C976" s="204"/>
      <c r="D976" s="204"/>
      <c r="E976" s="204"/>
    </row>
    <row r="977" spans="1:5" ht="15" customHeight="1" x14ac:dyDescent="0.2">
      <c r="A977" s="204"/>
      <c r="B977" s="204"/>
      <c r="C977" s="204"/>
      <c r="D977" s="204"/>
      <c r="E977" s="204"/>
    </row>
    <row r="978" spans="1:5" ht="15" customHeight="1" x14ac:dyDescent="0.2">
      <c r="A978" s="204"/>
      <c r="B978" s="204"/>
      <c r="C978" s="204"/>
      <c r="D978" s="204"/>
      <c r="E978" s="204"/>
    </row>
    <row r="979" spans="1:5" ht="15" customHeight="1" x14ac:dyDescent="0.2">
      <c r="A979" s="204"/>
      <c r="B979" s="204"/>
      <c r="C979" s="204"/>
      <c r="D979" s="204"/>
      <c r="E979" s="204"/>
    </row>
    <row r="980" spans="1:5" ht="15" customHeight="1" x14ac:dyDescent="0.2">
      <c r="A980" s="204"/>
      <c r="B980" s="204"/>
      <c r="C980" s="204"/>
      <c r="D980" s="204"/>
      <c r="E980" s="204"/>
    </row>
    <row r="981" spans="1:5" ht="15" customHeight="1" x14ac:dyDescent="0.2">
      <c r="A981" s="159"/>
      <c r="B981" s="159"/>
      <c r="C981" s="159"/>
      <c r="D981" s="159"/>
      <c r="E981" s="159"/>
    </row>
    <row r="982" spans="1:5" ht="15" customHeight="1" x14ac:dyDescent="0.25">
      <c r="A982" s="40" t="s">
        <v>17</v>
      </c>
      <c r="B982" s="41"/>
      <c r="C982" s="41"/>
      <c r="D982" s="41"/>
      <c r="E982" s="41"/>
    </row>
    <row r="983" spans="1:5" ht="15" customHeight="1" x14ac:dyDescent="0.2">
      <c r="A983" s="69" t="s">
        <v>170</v>
      </c>
      <c r="B983" s="41"/>
      <c r="C983" s="41"/>
      <c r="D983" s="41"/>
      <c r="E983" s="43" t="s">
        <v>171</v>
      </c>
    </row>
    <row r="984" spans="1:5" ht="15" customHeight="1" x14ac:dyDescent="0.2">
      <c r="A984" s="149"/>
      <c r="B984" s="147"/>
      <c r="C984" s="41"/>
      <c r="D984" s="41"/>
      <c r="E984" s="44"/>
    </row>
    <row r="985" spans="1:5" ht="15" customHeight="1" x14ac:dyDescent="0.25">
      <c r="A985" s="38"/>
      <c r="B985" s="45" t="s">
        <v>172</v>
      </c>
      <c r="C985" s="45" t="s">
        <v>48</v>
      </c>
      <c r="D985" s="46" t="s">
        <v>55</v>
      </c>
      <c r="E985" s="72" t="s">
        <v>50</v>
      </c>
    </row>
    <row r="986" spans="1:5" ht="15" customHeight="1" x14ac:dyDescent="0.25">
      <c r="A986" s="38"/>
      <c r="B986" s="160">
        <v>14</v>
      </c>
      <c r="C986" s="79"/>
      <c r="D986" s="65" t="s">
        <v>117</v>
      </c>
      <c r="E986" s="51">
        <v>-1300000</v>
      </c>
    </row>
    <row r="987" spans="1:5" ht="15" customHeight="1" x14ac:dyDescent="0.25">
      <c r="A987" s="38"/>
      <c r="B987" s="160"/>
      <c r="C987" s="53" t="s">
        <v>52</v>
      </c>
      <c r="D987" s="54"/>
      <c r="E987" s="55">
        <f>SUM(E986:E986)</f>
        <v>-1300000</v>
      </c>
    </row>
    <row r="988" spans="1:5" ht="15" customHeight="1" x14ac:dyDescent="0.2"/>
    <row r="989" spans="1:5" ht="15" customHeight="1" x14ac:dyDescent="0.25">
      <c r="A989" s="40" t="s">
        <v>17</v>
      </c>
      <c r="B989" s="41"/>
      <c r="C989" s="41"/>
      <c r="D989" s="41"/>
      <c r="E989" s="41"/>
    </row>
    <row r="990" spans="1:5" ht="15" customHeight="1" x14ac:dyDescent="0.2">
      <c r="A990" s="69" t="s">
        <v>170</v>
      </c>
      <c r="B990" s="41"/>
      <c r="C990" s="41"/>
      <c r="D990" s="41"/>
      <c r="E990" s="43" t="s">
        <v>231</v>
      </c>
    </row>
    <row r="991" spans="1:5" ht="15" customHeight="1" x14ac:dyDescent="0.2">
      <c r="A991" s="149"/>
      <c r="B991" s="147"/>
      <c r="C991" s="41"/>
      <c r="D991" s="41"/>
      <c r="E991" s="44"/>
    </row>
    <row r="992" spans="1:5" ht="15" customHeight="1" x14ac:dyDescent="0.25">
      <c r="A992" s="38"/>
      <c r="B992" s="59"/>
      <c r="C992" s="45" t="s">
        <v>48</v>
      </c>
      <c r="D992" s="46" t="s">
        <v>55</v>
      </c>
      <c r="E992" s="72" t="s">
        <v>50</v>
      </c>
    </row>
    <row r="993" spans="1:5" ht="15" customHeight="1" x14ac:dyDescent="0.25">
      <c r="A993" s="38"/>
      <c r="B993" s="148"/>
      <c r="C993" s="79">
        <v>3533</v>
      </c>
      <c r="D993" s="65" t="s">
        <v>117</v>
      </c>
      <c r="E993" s="51">
        <v>1300000</v>
      </c>
    </row>
    <row r="994" spans="1:5" ht="15" customHeight="1" x14ac:dyDescent="0.25">
      <c r="A994" s="38"/>
      <c r="B994" s="148"/>
      <c r="C994" s="53" t="s">
        <v>52</v>
      </c>
      <c r="D994" s="54"/>
      <c r="E994" s="55">
        <f>SUM(E993:E993)</f>
        <v>1300000</v>
      </c>
    </row>
    <row r="995" spans="1:5" ht="15" customHeight="1" x14ac:dyDescent="0.25">
      <c r="A995" s="38"/>
    </row>
    <row r="996" spans="1:5" ht="15" customHeight="1" x14ac:dyDescent="0.25">
      <c r="A996" s="38"/>
    </row>
    <row r="997" spans="1:5" ht="15" customHeight="1" x14ac:dyDescent="0.25">
      <c r="A997" s="38" t="s">
        <v>334</v>
      </c>
    </row>
    <row r="998" spans="1:5" ht="15" customHeight="1" x14ac:dyDescent="0.2">
      <c r="A998" s="201" t="s">
        <v>140</v>
      </c>
      <c r="B998" s="201"/>
      <c r="C998" s="201"/>
      <c r="D998" s="201"/>
      <c r="E998" s="201"/>
    </row>
    <row r="999" spans="1:5" ht="15" customHeight="1" x14ac:dyDescent="0.2">
      <c r="A999" s="201"/>
      <c r="B999" s="201"/>
      <c r="C999" s="201"/>
      <c r="D999" s="201"/>
      <c r="E999" s="201"/>
    </row>
    <row r="1000" spans="1:5" ht="15" customHeight="1" x14ac:dyDescent="0.2">
      <c r="A1000" s="202" t="s">
        <v>335</v>
      </c>
      <c r="B1000" s="202"/>
      <c r="C1000" s="202"/>
      <c r="D1000" s="202"/>
      <c r="E1000" s="202"/>
    </row>
    <row r="1001" spans="1:5" ht="15" customHeight="1" x14ac:dyDescent="0.2">
      <c r="A1001" s="202"/>
      <c r="B1001" s="202"/>
      <c r="C1001" s="202"/>
      <c r="D1001" s="202"/>
      <c r="E1001" s="202"/>
    </row>
    <row r="1002" spans="1:5" ht="15" customHeight="1" x14ac:dyDescent="0.2">
      <c r="A1002" s="202"/>
      <c r="B1002" s="202"/>
      <c r="C1002" s="202"/>
      <c r="D1002" s="202"/>
      <c r="E1002" s="202"/>
    </row>
    <row r="1003" spans="1:5" ht="15" customHeight="1" x14ac:dyDescent="0.2">
      <c r="A1003" s="202"/>
      <c r="B1003" s="202"/>
      <c r="C1003" s="202"/>
      <c r="D1003" s="202"/>
      <c r="E1003" s="202"/>
    </row>
    <row r="1004" spans="1:5" ht="15" customHeight="1" x14ac:dyDescent="0.2">
      <c r="A1004" s="202"/>
      <c r="B1004" s="202"/>
      <c r="C1004" s="202"/>
      <c r="D1004" s="202"/>
      <c r="E1004" s="202"/>
    </row>
    <row r="1005" spans="1:5" ht="15" customHeight="1" x14ac:dyDescent="0.2">
      <c r="A1005" s="202"/>
      <c r="B1005" s="202"/>
      <c r="C1005" s="202"/>
      <c r="D1005" s="202"/>
      <c r="E1005" s="202"/>
    </row>
    <row r="1006" spans="1:5" ht="15" customHeight="1" x14ac:dyDescent="0.2"/>
    <row r="1007" spans="1:5" ht="15" customHeight="1" x14ac:dyDescent="0.25">
      <c r="A1007" s="85" t="s">
        <v>1</v>
      </c>
      <c r="B1007" s="41"/>
      <c r="C1007" s="41"/>
      <c r="D1007" s="41"/>
      <c r="E1007" s="41"/>
    </row>
    <row r="1008" spans="1:5" ht="15" customHeight="1" x14ac:dyDescent="0.2">
      <c r="A1008" s="42" t="s">
        <v>142</v>
      </c>
      <c r="B1008" s="41"/>
      <c r="C1008" s="41"/>
      <c r="D1008" s="41"/>
      <c r="E1008" s="43" t="s">
        <v>143</v>
      </c>
    </row>
    <row r="1009" spans="1:5" ht="15" customHeight="1" x14ac:dyDescent="0.2">
      <c r="A1009" s="149"/>
      <c r="B1009" s="147"/>
      <c r="C1009" s="41"/>
      <c r="D1009" s="41"/>
      <c r="E1009" s="44"/>
    </row>
    <row r="1010" spans="1:5" ht="15" customHeight="1" x14ac:dyDescent="0.2">
      <c r="A1010" s="59"/>
      <c r="B1010" s="72" t="s">
        <v>47</v>
      </c>
      <c r="C1010" s="45" t="s">
        <v>48</v>
      </c>
      <c r="D1010" s="46" t="s">
        <v>49</v>
      </c>
      <c r="E1010" s="47" t="s">
        <v>50</v>
      </c>
    </row>
    <row r="1011" spans="1:5" ht="15" customHeight="1" x14ac:dyDescent="0.2">
      <c r="A1011" s="109"/>
      <c r="B1011" s="73"/>
      <c r="C1011" s="181">
        <v>3719</v>
      </c>
      <c r="D1011" s="111" t="s">
        <v>260</v>
      </c>
      <c r="E1011" s="130">
        <v>-2000000</v>
      </c>
    </row>
    <row r="1012" spans="1:5" ht="15" customHeight="1" x14ac:dyDescent="0.2">
      <c r="A1012" s="109"/>
      <c r="B1012" s="73">
        <v>170</v>
      </c>
      <c r="C1012" s="181"/>
      <c r="D1012" s="184" t="s">
        <v>336</v>
      </c>
      <c r="E1012" s="130">
        <v>2000000</v>
      </c>
    </row>
    <row r="1013" spans="1:5" ht="15" customHeight="1" x14ac:dyDescent="0.2">
      <c r="A1013" s="109"/>
      <c r="B1013" s="76"/>
      <c r="C1013" s="53" t="s">
        <v>52</v>
      </c>
      <c r="D1013" s="54"/>
      <c r="E1013" s="55">
        <f>SUM(E1011:E1012)</f>
        <v>0</v>
      </c>
    </row>
    <row r="1014" spans="1:5" ht="15" customHeight="1" x14ac:dyDescent="0.25">
      <c r="A1014" s="38"/>
    </row>
    <row r="1015" spans="1:5" ht="15" customHeight="1" x14ac:dyDescent="0.25">
      <c r="A1015" s="38"/>
    </row>
    <row r="1016" spans="1:5" ht="15" customHeight="1" x14ac:dyDescent="0.25">
      <c r="A1016" s="38" t="s">
        <v>337</v>
      </c>
    </row>
    <row r="1017" spans="1:5" ht="15" customHeight="1" x14ac:dyDescent="0.2">
      <c r="A1017" s="203" t="s">
        <v>42</v>
      </c>
      <c r="B1017" s="203"/>
      <c r="C1017" s="203"/>
      <c r="D1017" s="203"/>
      <c r="E1017" s="203"/>
    </row>
    <row r="1018" spans="1:5" ht="15" customHeight="1" x14ac:dyDescent="0.2">
      <c r="A1018" s="203" t="s">
        <v>338</v>
      </c>
      <c r="B1018" s="203"/>
      <c r="C1018" s="203"/>
      <c r="D1018" s="203"/>
      <c r="E1018" s="203"/>
    </row>
    <row r="1019" spans="1:5" ht="15" customHeight="1" x14ac:dyDescent="0.2">
      <c r="A1019" s="204" t="s">
        <v>339</v>
      </c>
      <c r="B1019" s="204"/>
      <c r="C1019" s="204"/>
      <c r="D1019" s="204"/>
      <c r="E1019" s="204"/>
    </row>
    <row r="1020" spans="1:5" ht="15" customHeight="1" x14ac:dyDescent="0.2">
      <c r="A1020" s="204"/>
      <c r="B1020" s="204"/>
      <c r="C1020" s="204"/>
      <c r="D1020" s="204"/>
      <c r="E1020" s="204"/>
    </row>
    <row r="1021" spans="1:5" ht="15" customHeight="1" x14ac:dyDescent="0.2">
      <c r="A1021" s="204"/>
      <c r="B1021" s="204"/>
      <c r="C1021" s="204"/>
      <c r="D1021" s="204"/>
      <c r="E1021" s="204"/>
    </row>
    <row r="1022" spans="1:5" ht="15" customHeight="1" x14ac:dyDescent="0.2">
      <c r="A1022" s="204"/>
      <c r="B1022" s="204"/>
      <c r="C1022" s="204"/>
      <c r="D1022" s="204"/>
      <c r="E1022" s="204"/>
    </row>
    <row r="1023" spans="1:5" ht="15" customHeight="1" x14ac:dyDescent="0.2">
      <c r="A1023" s="204"/>
      <c r="B1023" s="204"/>
      <c r="C1023" s="204"/>
      <c r="D1023" s="204"/>
      <c r="E1023" s="204"/>
    </row>
    <row r="1024" spans="1:5" ht="15" customHeight="1" x14ac:dyDescent="0.2">
      <c r="A1024" s="204"/>
      <c r="B1024" s="204"/>
      <c r="C1024" s="204"/>
      <c r="D1024" s="204"/>
      <c r="E1024" s="204"/>
    </row>
    <row r="1025" spans="1:5 16383:16383" ht="15" customHeight="1" x14ac:dyDescent="0.2">
      <c r="A1025" s="204"/>
      <c r="B1025" s="204"/>
      <c r="C1025" s="204"/>
      <c r="D1025" s="204"/>
      <c r="E1025" s="204"/>
    </row>
    <row r="1026" spans="1:5 16383:16383" ht="15" customHeight="1" x14ac:dyDescent="0.2"/>
    <row r="1027" spans="1:5 16383:16383" ht="15" customHeight="1" x14ac:dyDescent="0.25">
      <c r="A1027" s="40" t="s">
        <v>1</v>
      </c>
      <c r="B1027" s="41"/>
      <c r="C1027" s="41"/>
      <c r="D1027" s="41"/>
      <c r="E1027" s="41"/>
    </row>
    <row r="1028" spans="1:5 16383:16383" ht="15" customHeight="1" x14ac:dyDescent="0.2">
      <c r="A1028" s="42" t="s">
        <v>45</v>
      </c>
      <c r="B1028" s="41"/>
      <c r="C1028" s="41"/>
      <c r="D1028" s="41"/>
      <c r="E1028" s="43" t="s">
        <v>46</v>
      </c>
    </row>
    <row r="1029" spans="1:5 16383:16383" ht="15" customHeight="1" x14ac:dyDescent="0.25">
      <c r="A1029" s="77"/>
      <c r="B1029" s="40"/>
      <c r="C1029" s="41"/>
      <c r="D1029" s="41"/>
      <c r="E1029" s="44"/>
    </row>
    <row r="1030" spans="1:5 16383:16383" ht="15" customHeight="1" x14ac:dyDescent="0.2">
      <c r="A1030" s="77"/>
      <c r="B1030" s="45" t="s">
        <v>47</v>
      </c>
      <c r="C1030" s="45" t="s">
        <v>48</v>
      </c>
      <c r="D1030" s="46" t="s">
        <v>49</v>
      </c>
      <c r="E1030" s="45" t="s">
        <v>50</v>
      </c>
    </row>
    <row r="1031" spans="1:5 16383:16383" ht="15" customHeight="1" x14ac:dyDescent="0.2">
      <c r="A1031" s="77"/>
      <c r="B1031" s="185">
        <v>27355</v>
      </c>
      <c r="C1031" s="74"/>
      <c r="D1031" s="186" t="s">
        <v>62</v>
      </c>
      <c r="E1031" s="81">
        <v>219965730</v>
      </c>
      <c r="XFC1031" s="187">
        <f>SUM(B1031:XFB1031)</f>
        <v>219993085</v>
      </c>
    </row>
    <row r="1032" spans="1:5 16383:16383" ht="15" customHeight="1" x14ac:dyDescent="0.2">
      <c r="A1032" s="77"/>
      <c r="B1032" s="166"/>
      <c r="C1032" s="53" t="s">
        <v>52</v>
      </c>
      <c r="D1032" s="54"/>
      <c r="E1032" s="55">
        <f>SUM(E1031)</f>
        <v>219965730</v>
      </c>
      <c r="XFC1032" s="188">
        <f>SUM(B1032:XFB1032)</f>
        <v>219965730</v>
      </c>
    </row>
    <row r="1033" spans="1:5 16383:16383" ht="15" customHeight="1" x14ac:dyDescent="0.2"/>
    <row r="1034" spans="1:5 16383:16383" ht="15" customHeight="1" x14ac:dyDescent="0.25">
      <c r="A1034" s="40" t="s">
        <v>17</v>
      </c>
      <c r="B1034" s="41"/>
      <c r="C1034" s="41"/>
      <c r="D1034" s="41"/>
      <c r="E1034" s="41"/>
    </row>
    <row r="1035" spans="1:5 16383:16383" ht="15" customHeight="1" x14ac:dyDescent="0.2">
      <c r="A1035" s="42" t="s">
        <v>86</v>
      </c>
      <c r="B1035" s="41"/>
      <c r="C1035" s="41"/>
      <c r="D1035" s="41"/>
      <c r="E1035" s="43" t="s">
        <v>87</v>
      </c>
    </row>
    <row r="1036" spans="1:5 16383:16383" ht="15" customHeight="1" x14ac:dyDescent="0.2"/>
    <row r="1037" spans="1:5 16383:16383" ht="15" customHeight="1" x14ac:dyDescent="0.2">
      <c r="B1037" s="72" t="s">
        <v>47</v>
      </c>
      <c r="C1037" s="72" t="s">
        <v>48</v>
      </c>
      <c r="D1037" s="88" t="s">
        <v>49</v>
      </c>
      <c r="E1037" s="72" t="s">
        <v>50</v>
      </c>
    </row>
    <row r="1038" spans="1:5 16383:16383" ht="15" customHeight="1" x14ac:dyDescent="0.2">
      <c r="B1038" s="185">
        <v>27355</v>
      </c>
      <c r="C1038" s="89"/>
      <c r="D1038" s="75" t="s">
        <v>111</v>
      </c>
      <c r="E1038" s="81">
        <v>219965730</v>
      </c>
      <c r="XFC1038" s="187">
        <f>SUM(B1038:XFB1038)</f>
        <v>219993085</v>
      </c>
    </row>
    <row r="1039" spans="1:5 16383:16383" ht="15" customHeight="1" x14ac:dyDescent="0.2">
      <c r="B1039" s="76"/>
      <c r="C1039" s="90" t="s">
        <v>52</v>
      </c>
      <c r="D1039" s="91"/>
      <c r="E1039" s="92">
        <f>SUM(E1038:E1038)</f>
        <v>219965730</v>
      </c>
      <c r="XFC1039" s="188">
        <f>SUM(B1039:XFB1039)</f>
        <v>219965730</v>
      </c>
    </row>
    <row r="1040" spans="1:5 16383:16383" ht="15" customHeight="1" x14ac:dyDescent="0.2"/>
    <row r="1041" spans="1:5 16383:16383" ht="15" customHeight="1" x14ac:dyDescent="0.2"/>
    <row r="1042" spans="1:5 16383:16383" ht="15" customHeight="1" x14ac:dyDescent="0.25">
      <c r="A1042" s="38" t="s">
        <v>340</v>
      </c>
    </row>
    <row r="1043" spans="1:5 16383:16383" ht="15" customHeight="1" x14ac:dyDescent="0.2">
      <c r="A1043" s="203" t="s">
        <v>42</v>
      </c>
      <c r="B1043" s="203"/>
      <c r="C1043" s="203"/>
      <c r="D1043" s="203"/>
      <c r="E1043" s="203"/>
    </row>
    <row r="1044" spans="1:5 16383:16383" ht="15" customHeight="1" x14ac:dyDescent="0.2">
      <c r="A1044" s="203" t="s">
        <v>238</v>
      </c>
      <c r="B1044" s="203"/>
      <c r="C1044" s="203"/>
      <c r="D1044" s="203"/>
      <c r="E1044" s="203"/>
    </row>
    <row r="1045" spans="1:5 16383:16383" ht="15" customHeight="1" x14ac:dyDescent="0.2">
      <c r="A1045" s="202" t="s">
        <v>341</v>
      </c>
      <c r="B1045" s="202"/>
      <c r="C1045" s="202"/>
      <c r="D1045" s="202"/>
      <c r="E1045" s="202"/>
    </row>
    <row r="1046" spans="1:5 16383:16383" ht="15" customHeight="1" x14ac:dyDescent="0.2">
      <c r="A1046" s="202"/>
      <c r="B1046" s="202"/>
      <c r="C1046" s="202"/>
      <c r="D1046" s="202"/>
      <c r="E1046" s="202"/>
    </row>
    <row r="1047" spans="1:5 16383:16383" ht="15" customHeight="1" x14ac:dyDescent="0.2">
      <c r="A1047" s="202"/>
      <c r="B1047" s="202"/>
      <c r="C1047" s="202"/>
      <c r="D1047" s="202"/>
      <c r="E1047" s="202"/>
    </row>
    <row r="1048" spans="1:5 16383:16383" ht="15" customHeight="1" x14ac:dyDescent="0.2">
      <c r="A1048" s="202"/>
      <c r="B1048" s="202"/>
      <c r="C1048" s="202"/>
      <c r="D1048" s="202"/>
      <c r="E1048" s="202"/>
    </row>
    <row r="1049" spans="1:5 16383:16383" ht="15" customHeight="1" x14ac:dyDescent="0.2">
      <c r="A1049" s="202"/>
      <c r="B1049" s="202"/>
      <c r="C1049" s="202"/>
      <c r="D1049" s="202"/>
      <c r="E1049" s="202"/>
    </row>
    <row r="1050" spans="1:5 16383:16383" ht="15" customHeight="1" x14ac:dyDescent="0.2">
      <c r="A1050" s="189"/>
      <c r="B1050" s="189"/>
      <c r="C1050" s="189"/>
      <c r="D1050" s="189"/>
      <c r="E1050" s="189"/>
    </row>
    <row r="1051" spans="1:5 16383:16383" ht="15" customHeight="1" x14ac:dyDescent="0.25">
      <c r="A1051" s="85" t="s">
        <v>1</v>
      </c>
      <c r="B1051" s="70"/>
      <c r="C1051" s="70"/>
      <c r="D1051" s="70"/>
      <c r="E1051" s="70"/>
    </row>
    <row r="1052" spans="1:5 16383:16383" ht="15" customHeight="1" x14ac:dyDescent="0.2">
      <c r="A1052" s="42" t="s">
        <v>45</v>
      </c>
      <c r="B1052" s="70"/>
      <c r="C1052" s="70"/>
      <c r="D1052" s="70"/>
      <c r="E1052" s="71" t="s">
        <v>46</v>
      </c>
    </row>
    <row r="1053" spans="1:5 16383:16383" ht="15" customHeight="1" x14ac:dyDescent="0.25">
      <c r="A1053" s="77"/>
      <c r="B1053" s="40"/>
      <c r="C1053" s="41"/>
      <c r="D1053" s="41"/>
      <c r="E1053" s="44"/>
    </row>
    <row r="1054" spans="1:5 16383:16383" ht="15" customHeight="1" x14ac:dyDescent="0.2">
      <c r="A1054" s="77"/>
      <c r="B1054" s="45" t="s">
        <v>47</v>
      </c>
      <c r="C1054" s="45" t="s">
        <v>48</v>
      </c>
      <c r="D1054" s="46" t="s">
        <v>49</v>
      </c>
      <c r="E1054" s="47" t="s">
        <v>50</v>
      </c>
    </row>
    <row r="1055" spans="1:5 16383:16383" ht="15" customHeight="1" x14ac:dyDescent="0.2">
      <c r="A1055" s="77"/>
      <c r="B1055" s="128">
        <v>13016</v>
      </c>
      <c r="C1055" s="89"/>
      <c r="D1055" s="75" t="s">
        <v>62</v>
      </c>
      <c r="E1055" s="81">
        <v>630000</v>
      </c>
      <c r="XFC1055" s="190">
        <f>SUM(B1055:XFB1055)</f>
        <v>643016</v>
      </c>
    </row>
    <row r="1056" spans="1:5 16383:16383" ht="15" customHeight="1" x14ac:dyDescent="0.2">
      <c r="A1056" s="77"/>
      <c r="B1056" s="166"/>
      <c r="C1056" s="53" t="s">
        <v>52</v>
      </c>
      <c r="D1056" s="54"/>
      <c r="E1056" s="55">
        <f>SUM(E1055:E1055)</f>
        <v>630000</v>
      </c>
      <c r="XFC1056" s="188">
        <f>SUM(B1056:XFB1056)</f>
        <v>630000</v>
      </c>
    </row>
    <row r="1057" spans="1:5 16383:16383" ht="15" customHeight="1" x14ac:dyDescent="0.25">
      <c r="A1057" s="93"/>
      <c r="B1057" s="86"/>
      <c r="C1057" s="86"/>
      <c r="D1057" s="86"/>
      <c r="E1057" s="86"/>
    </row>
    <row r="1058" spans="1:5 16383:16383" ht="15" customHeight="1" x14ac:dyDescent="0.25">
      <c r="A1058" s="40" t="s">
        <v>17</v>
      </c>
      <c r="B1058" s="41"/>
      <c r="C1058" s="41"/>
      <c r="D1058" s="41"/>
      <c r="E1058" s="41"/>
    </row>
    <row r="1059" spans="1:5 16383:16383" ht="15" customHeight="1" x14ac:dyDescent="0.2">
      <c r="A1059" s="42" t="s">
        <v>109</v>
      </c>
      <c r="B1059" s="77"/>
      <c r="C1059" s="77"/>
      <c r="D1059" s="77"/>
      <c r="E1059" s="77" t="s">
        <v>110</v>
      </c>
    </row>
    <row r="1060" spans="1:5 16383:16383" ht="15" customHeight="1" x14ac:dyDescent="0.2">
      <c r="A1060" s="77"/>
      <c r="B1060" s="57"/>
      <c r="C1060" s="41"/>
      <c r="D1060" s="77"/>
      <c r="E1060" s="58"/>
    </row>
    <row r="1061" spans="1:5 16383:16383" ht="15" customHeight="1" x14ac:dyDescent="0.2">
      <c r="C1061" s="45" t="s">
        <v>48</v>
      </c>
      <c r="D1061" s="61" t="s">
        <v>55</v>
      </c>
      <c r="E1061" s="47" t="s">
        <v>50</v>
      </c>
    </row>
    <row r="1062" spans="1:5 16383:16383" ht="15" customHeight="1" x14ac:dyDescent="0.2">
      <c r="C1062" s="64">
        <v>4399</v>
      </c>
      <c r="D1062" s="65" t="s">
        <v>56</v>
      </c>
      <c r="E1062" s="51">
        <v>630000</v>
      </c>
      <c r="XFC1062">
        <f>SUM(B1062:XFB1062)</f>
        <v>634399</v>
      </c>
    </row>
    <row r="1063" spans="1:5 16383:16383" ht="15" customHeight="1" x14ac:dyDescent="0.2">
      <c r="C1063" s="53" t="s">
        <v>52</v>
      </c>
      <c r="D1063" s="67"/>
      <c r="E1063" s="68">
        <f>SUM(E1062:E1062)</f>
        <v>630000</v>
      </c>
      <c r="XFC1063">
        <f>SUM(B1063:XFB1063)</f>
        <v>630000</v>
      </c>
    </row>
    <row r="1064" spans="1:5 16383:16383" ht="15" customHeight="1" x14ac:dyDescent="0.2"/>
    <row r="1065" spans="1:5 16383:16383" ht="15" customHeight="1" x14ac:dyDescent="0.2"/>
    <row r="1066" spans="1:5 16383:16383" ht="15" customHeight="1" x14ac:dyDescent="0.25">
      <c r="A1066" s="38" t="s">
        <v>342</v>
      </c>
    </row>
    <row r="1067" spans="1:5 16383:16383" ht="15" customHeight="1" x14ac:dyDescent="0.2">
      <c r="A1067" s="203" t="s">
        <v>42</v>
      </c>
      <c r="B1067" s="203"/>
      <c r="C1067" s="203"/>
      <c r="D1067" s="203"/>
      <c r="E1067" s="203"/>
    </row>
    <row r="1068" spans="1:5 16383:16383" ht="15" customHeight="1" x14ac:dyDescent="0.2">
      <c r="A1068" s="203" t="s">
        <v>58</v>
      </c>
      <c r="B1068" s="203"/>
      <c r="C1068" s="203"/>
      <c r="D1068" s="203"/>
      <c r="E1068" s="203"/>
    </row>
    <row r="1069" spans="1:5 16383:16383" ht="15" customHeight="1" x14ac:dyDescent="0.2">
      <c r="A1069" s="204" t="s">
        <v>343</v>
      </c>
      <c r="B1069" s="204"/>
      <c r="C1069" s="204"/>
      <c r="D1069" s="204"/>
      <c r="E1069" s="204"/>
    </row>
    <row r="1070" spans="1:5 16383:16383" ht="15" customHeight="1" x14ac:dyDescent="0.2">
      <c r="A1070" s="204"/>
      <c r="B1070" s="204"/>
      <c r="C1070" s="204"/>
      <c r="D1070" s="204"/>
      <c r="E1070" s="204"/>
    </row>
    <row r="1071" spans="1:5 16383:16383" ht="15" customHeight="1" x14ac:dyDescent="0.2">
      <c r="A1071" s="204"/>
      <c r="B1071" s="204"/>
      <c r="C1071" s="204"/>
      <c r="D1071" s="204"/>
      <c r="E1071" s="204"/>
    </row>
    <row r="1072" spans="1:5 16383:16383" ht="15" customHeight="1" x14ac:dyDescent="0.2">
      <c r="A1072" s="204"/>
      <c r="B1072" s="204"/>
      <c r="C1072" s="204"/>
      <c r="D1072" s="204"/>
      <c r="E1072" s="204"/>
    </row>
    <row r="1073" spans="1:5" ht="15" customHeight="1" x14ac:dyDescent="0.2">
      <c r="A1073" s="204"/>
      <c r="B1073" s="204"/>
      <c r="C1073" s="204"/>
      <c r="D1073" s="204"/>
      <c r="E1073" s="204"/>
    </row>
    <row r="1074" spans="1:5" ht="15" customHeight="1" x14ac:dyDescent="0.2">
      <c r="A1074" s="204"/>
      <c r="B1074" s="204"/>
      <c r="C1074" s="204"/>
      <c r="D1074" s="204"/>
      <c r="E1074" s="204"/>
    </row>
    <row r="1075" spans="1:5" ht="15" customHeight="1" x14ac:dyDescent="0.2">
      <c r="A1075" s="39"/>
      <c r="B1075" s="39"/>
      <c r="C1075" s="39"/>
      <c r="D1075" s="39"/>
      <c r="E1075" s="39"/>
    </row>
    <row r="1076" spans="1:5" ht="15" customHeight="1" x14ac:dyDescent="0.25">
      <c r="A1076" s="40" t="s">
        <v>1</v>
      </c>
      <c r="B1076" s="41"/>
      <c r="C1076" s="41"/>
      <c r="D1076" s="41"/>
      <c r="E1076" s="41"/>
    </row>
    <row r="1077" spans="1:5" ht="15" customHeight="1" x14ac:dyDescent="0.2">
      <c r="A1077" s="42" t="s">
        <v>45</v>
      </c>
      <c r="B1077" s="41"/>
      <c r="C1077" s="41"/>
      <c r="D1077" s="41"/>
      <c r="E1077" s="43" t="s">
        <v>46</v>
      </c>
    </row>
    <row r="1078" spans="1:5" ht="15" customHeight="1" x14ac:dyDescent="0.25">
      <c r="B1078" s="40"/>
      <c r="C1078" s="41"/>
      <c r="D1078" s="41"/>
      <c r="E1078" s="44"/>
    </row>
    <row r="1079" spans="1:5" ht="15" customHeight="1" x14ac:dyDescent="0.2">
      <c r="B1079" s="72" t="s">
        <v>47</v>
      </c>
      <c r="C1079" s="45" t="s">
        <v>48</v>
      </c>
      <c r="D1079" s="46" t="s">
        <v>49</v>
      </c>
      <c r="E1079" s="47" t="s">
        <v>50</v>
      </c>
    </row>
    <row r="1080" spans="1:5" ht="15" customHeight="1" x14ac:dyDescent="0.2">
      <c r="B1080" s="73">
        <v>34070</v>
      </c>
      <c r="C1080" s="74"/>
      <c r="D1080" s="75" t="s">
        <v>62</v>
      </c>
      <c r="E1080" s="51">
        <v>30000</v>
      </c>
    </row>
    <row r="1081" spans="1:5" ht="15" customHeight="1" x14ac:dyDescent="0.2">
      <c r="B1081" s="76"/>
      <c r="C1081" s="53" t="s">
        <v>52</v>
      </c>
      <c r="D1081" s="54"/>
      <c r="E1081" s="55">
        <f>SUM(E1080:E1080)</f>
        <v>30000</v>
      </c>
    </row>
    <row r="1082" spans="1:5" ht="15" customHeight="1" x14ac:dyDescent="0.2">
      <c r="A1082" s="77"/>
      <c r="B1082" s="77"/>
      <c r="C1082" s="77"/>
      <c r="D1082" s="77"/>
    </row>
    <row r="1083" spans="1:5" ht="15" customHeight="1" x14ac:dyDescent="0.2">
      <c r="A1083" s="77"/>
      <c r="B1083" s="77"/>
      <c r="C1083" s="77"/>
      <c r="D1083" s="77"/>
    </row>
    <row r="1084" spans="1:5" ht="15" customHeight="1" x14ac:dyDescent="0.25">
      <c r="A1084" s="40" t="s">
        <v>17</v>
      </c>
      <c r="B1084" s="41"/>
      <c r="C1084" s="41"/>
      <c r="D1084" s="41"/>
      <c r="E1084" s="41"/>
    </row>
    <row r="1085" spans="1:5" ht="15" customHeight="1" x14ac:dyDescent="0.2">
      <c r="A1085" s="42" t="s">
        <v>109</v>
      </c>
      <c r="B1085" s="56"/>
      <c r="C1085" s="56"/>
      <c r="D1085" s="56"/>
      <c r="E1085" s="56" t="s">
        <v>110</v>
      </c>
    </row>
    <row r="1086" spans="1:5" ht="15" customHeight="1" x14ac:dyDescent="0.2">
      <c r="A1086" s="77"/>
      <c r="B1086" s="57"/>
      <c r="C1086" s="41"/>
      <c r="E1086" s="58"/>
    </row>
    <row r="1087" spans="1:5" ht="15" customHeight="1" x14ac:dyDescent="0.2">
      <c r="B1087" s="45" t="s">
        <v>47</v>
      </c>
      <c r="C1087" s="45" t="s">
        <v>48</v>
      </c>
      <c r="D1087" s="78" t="s">
        <v>49</v>
      </c>
      <c r="E1087" s="47" t="s">
        <v>50</v>
      </c>
    </row>
    <row r="1088" spans="1:5" ht="15" customHeight="1" x14ac:dyDescent="0.2">
      <c r="B1088" s="48">
        <v>34070</v>
      </c>
      <c r="C1088" s="79"/>
      <c r="D1088" s="80" t="s">
        <v>63</v>
      </c>
      <c r="E1088" s="137">
        <v>30000</v>
      </c>
    </row>
    <row r="1089" spans="1:5" ht="15" customHeight="1" x14ac:dyDescent="0.2">
      <c r="B1089" s="52"/>
      <c r="C1089" s="53" t="s">
        <v>52</v>
      </c>
      <c r="D1089" s="67"/>
      <c r="E1089" s="68">
        <f>SUM(E1088:E1088)</f>
        <v>30000</v>
      </c>
    </row>
    <row r="1090" spans="1:5" ht="15" customHeight="1" x14ac:dyDescent="0.25">
      <c r="A1090" s="38"/>
    </row>
    <row r="1091" spans="1:5" ht="15" customHeight="1" x14ac:dyDescent="0.25">
      <c r="A1091" s="38"/>
    </row>
    <row r="1092" spans="1:5" ht="15" customHeight="1" x14ac:dyDescent="0.25">
      <c r="A1092" s="38"/>
    </row>
    <row r="1093" spans="1:5" ht="15" customHeight="1" x14ac:dyDescent="0.25">
      <c r="A1093" s="38"/>
    </row>
    <row r="1094" spans="1:5" ht="15" customHeight="1" x14ac:dyDescent="0.25">
      <c r="A1094" s="38" t="s">
        <v>344</v>
      </c>
    </row>
    <row r="1095" spans="1:5" ht="15" customHeight="1" x14ac:dyDescent="0.2">
      <c r="A1095" s="203" t="s">
        <v>42</v>
      </c>
      <c r="B1095" s="203"/>
      <c r="C1095" s="203"/>
      <c r="D1095" s="203"/>
      <c r="E1095" s="203"/>
    </row>
    <row r="1096" spans="1:5" ht="15" customHeight="1" x14ac:dyDescent="0.2">
      <c r="A1096" s="203" t="s">
        <v>58</v>
      </c>
      <c r="B1096" s="203"/>
      <c r="C1096" s="203"/>
      <c r="D1096" s="203"/>
      <c r="E1096" s="203"/>
    </row>
    <row r="1097" spans="1:5" ht="15" customHeight="1" x14ac:dyDescent="0.2">
      <c r="A1097" s="202" t="s">
        <v>345</v>
      </c>
      <c r="B1097" s="202"/>
      <c r="C1097" s="202"/>
      <c r="D1097" s="202"/>
      <c r="E1097" s="202"/>
    </row>
    <row r="1098" spans="1:5" ht="15" customHeight="1" x14ac:dyDescent="0.2">
      <c r="A1098" s="202"/>
      <c r="B1098" s="202"/>
      <c r="C1098" s="202"/>
      <c r="D1098" s="202"/>
      <c r="E1098" s="202"/>
    </row>
    <row r="1099" spans="1:5" ht="15" customHeight="1" x14ac:dyDescent="0.2">
      <c r="A1099" s="202"/>
      <c r="B1099" s="202"/>
      <c r="C1099" s="202"/>
      <c r="D1099" s="202"/>
      <c r="E1099" s="202"/>
    </row>
    <row r="1100" spans="1:5" ht="15" customHeight="1" x14ac:dyDescent="0.2">
      <c r="A1100" s="202"/>
      <c r="B1100" s="202"/>
      <c r="C1100" s="202"/>
      <c r="D1100" s="202"/>
      <c r="E1100" s="202"/>
    </row>
    <row r="1101" spans="1:5" ht="15" customHeight="1" x14ac:dyDescent="0.2">
      <c r="A1101" s="202"/>
      <c r="B1101" s="202"/>
      <c r="C1101" s="202"/>
      <c r="D1101" s="202"/>
      <c r="E1101" s="202"/>
    </row>
    <row r="1102" spans="1:5" ht="15" customHeight="1" x14ac:dyDescent="0.2">
      <c r="A1102" s="202"/>
      <c r="B1102" s="202"/>
      <c r="C1102" s="202"/>
      <c r="D1102" s="202"/>
      <c r="E1102" s="202"/>
    </row>
    <row r="1103" spans="1:5" ht="15" customHeight="1" x14ac:dyDescent="0.2">
      <c r="A1103" s="202"/>
      <c r="B1103" s="202"/>
      <c r="C1103" s="202"/>
      <c r="D1103" s="202"/>
      <c r="E1103" s="202"/>
    </row>
    <row r="1104" spans="1:5" ht="15" customHeight="1" x14ac:dyDescent="0.2">
      <c r="A1104" s="101"/>
      <c r="B1104" s="101"/>
      <c r="C1104" s="101"/>
      <c r="D1104" s="101"/>
      <c r="E1104" s="101"/>
    </row>
    <row r="1105" spans="1:5 16383:16383" ht="15" customHeight="1" x14ac:dyDescent="0.25">
      <c r="A1105" s="85" t="s">
        <v>1</v>
      </c>
      <c r="B1105" s="70"/>
      <c r="C1105" s="70"/>
      <c r="D1105" s="70"/>
      <c r="E1105" s="70"/>
    </row>
    <row r="1106" spans="1:5 16383:16383" ht="15" customHeight="1" x14ac:dyDescent="0.2">
      <c r="A1106" s="69" t="s">
        <v>60</v>
      </c>
      <c r="B1106" s="70"/>
      <c r="C1106" s="70"/>
      <c r="D1106" s="70"/>
      <c r="E1106" s="71" t="s">
        <v>61</v>
      </c>
    </row>
    <row r="1107" spans="1:5 16383:16383" ht="15" customHeight="1" x14ac:dyDescent="0.25">
      <c r="A1107" s="86"/>
      <c r="B1107" s="85"/>
      <c r="C1107" s="70"/>
      <c r="D1107" s="70"/>
      <c r="E1107" s="87"/>
    </row>
    <row r="1108" spans="1:5 16383:16383" ht="15" customHeight="1" x14ac:dyDescent="0.2">
      <c r="A1108" s="77"/>
      <c r="B1108" s="72" t="s">
        <v>47</v>
      </c>
      <c r="C1108" s="72" t="s">
        <v>48</v>
      </c>
      <c r="D1108" s="88" t="s">
        <v>49</v>
      </c>
      <c r="E1108" s="72" t="s">
        <v>50</v>
      </c>
    </row>
    <row r="1109" spans="1:5 16383:16383" ht="15" customHeight="1" x14ac:dyDescent="0.2">
      <c r="A1109" s="77"/>
      <c r="B1109" s="73">
        <v>34013</v>
      </c>
      <c r="C1109" s="89"/>
      <c r="D1109" s="75" t="s">
        <v>62</v>
      </c>
      <c r="E1109" s="81">
        <v>60000</v>
      </c>
      <c r="XFC1109" s="190">
        <f>SUM(B1109:XFB1109)</f>
        <v>94013</v>
      </c>
    </row>
    <row r="1110" spans="1:5 16383:16383" ht="15" customHeight="1" x14ac:dyDescent="0.2">
      <c r="A1110" s="77"/>
      <c r="B1110" s="76"/>
      <c r="C1110" s="90" t="s">
        <v>52</v>
      </c>
      <c r="D1110" s="91"/>
      <c r="E1110" s="92">
        <f>SUM(E1109:E1109)</f>
        <v>60000</v>
      </c>
      <c r="XFC1110" s="188">
        <f>SUM(B1110:XFB1110)</f>
        <v>60000</v>
      </c>
    </row>
    <row r="1111" spans="1:5 16383:16383" ht="15" customHeight="1" x14ac:dyDescent="0.2">
      <c r="A1111" s="77"/>
      <c r="B1111" s="102"/>
      <c r="C1111" s="103"/>
      <c r="D1111" s="70"/>
      <c r="E1111" s="104"/>
    </row>
    <row r="1112" spans="1:5 16383:16383" ht="15" customHeight="1" x14ac:dyDescent="0.25">
      <c r="A1112" s="85" t="s">
        <v>17</v>
      </c>
      <c r="B1112" s="191"/>
      <c r="C1112" s="70"/>
      <c r="D1112" s="70"/>
      <c r="E1112" s="192"/>
      <c r="XFC1112" s="187">
        <f>SUM(B1112:XFB1112)</f>
        <v>0</v>
      </c>
    </row>
    <row r="1113" spans="1:5 16383:16383" ht="15" customHeight="1" x14ac:dyDescent="0.2">
      <c r="A1113" s="69" t="s">
        <v>60</v>
      </c>
      <c r="B1113" s="70"/>
      <c r="C1113" s="70"/>
      <c r="D1113" s="70"/>
      <c r="E1113" s="71" t="s">
        <v>61</v>
      </c>
    </row>
    <row r="1114" spans="1:5 16383:16383" ht="15" customHeight="1" x14ac:dyDescent="0.2"/>
    <row r="1115" spans="1:5 16383:16383" ht="15" customHeight="1" x14ac:dyDescent="0.2">
      <c r="B1115" s="72" t="s">
        <v>47</v>
      </c>
      <c r="C1115" s="72" t="s">
        <v>48</v>
      </c>
      <c r="D1115" s="88" t="s">
        <v>49</v>
      </c>
      <c r="E1115" s="72" t="s">
        <v>50</v>
      </c>
    </row>
    <row r="1116" spans="1:5 16383:16383" ht="15" customHeight="1" x14ac:dyDescent="0.2">
      <c r="B1116" s="73">
        <v>34013</v>
      </c>
      <c r="C1116" s="89"/>
      <c r="D1116" s="75" t="s">
        <v>111</v>
      </c>
      <c r="E1116" s="81">
        <v>60000</v>
      </c>
    </row>
    <row r="1117" spans="1:5 16383:16383" ht="15" customHeight="1" x14ac:dyDescent="0.2">
      <c r="B1117" s="76"/>
      <c r="C1117" s="90" t="s">
        <v>52</v>
      </c>
      <c r="D1117" s="91"/>
      <c r="E1117" s="92">
        <f>SUM(E1116:E1116)</f>
        <v>60000</v>
      </c>
    </row>
    <row r="1118" spans="1:5 16383:16383" ht="15" customHeight="1" x14ac:dyDescent="0.2"/>
    <row r="1119" spans="1:5 16383:16383" ht="15" customHeight="1" x14ac:dyDescent="0.2"/>
    <row r="1120" spans="1:5 16383:16383" ht="15" customHeight="1" x14ac:dyDescent="0.25">
      <c r="A1120" s="38" t="s">
        <v>346</v>
      </c>
    </row>
    <row r="1121" spans="1:5" ht="15" customHeight="1" x14ac:dyDescent="0.2">
      <c r="A1121" s="203" t="s">
        <v>42</v>
      </c>
      <c r="B1121" s="203"/>
      <c r="C1121" s="203"/>
      <c r="D1121" s="203"/>
      <c r="E1121" s="203"/>
    </row>
    <row r="1122" spans="1:5" ht="15" customHeight="1" x14ac:dyDescent="0.2">
      <c r="A1122" s="203" t="s">
        <v>58</v>
      </c>
      <c r="B1122" s="203"/>
      <c r="C1122" s="203"/>
      <c r="D1122" s="203"/>
      <c r="E1122" s="203"/>
    </row>
    <row r="1123" spans="1:5" ht="15" customHeight="1" x14ac:dyDescent="0.2">
      <c r="A1123" s="202" t="s">
        <v>347</v>
      </c>
      <c r="B1123" s="202"/>
      <c r="C1123" s="202"/>
      <c r="D1123" s="202"/>
      <c r="E1123" s="202"/>
    </row>
    <row r="1124" spans="1:5" ht="15" customHeight="1" x14ac:dyDescent="0.2">
      <c r="A1124" s="202"/>
      <c r="B1124" s="202"/>
      <c r="C1124" s="202"/>
      <c r="D1124" s="202"/>
      <c r="E1124" s="202"/>
    </row>
    <row r="1125" spans="1:5" ht="15" customHeight="1" x14ac:dyDescent="0.2">
      <c r="A1125" s="202"/>
      <c r="B1125" s="202"/>
      <c r="C1125" s="202"/>
      <c r="D1125" s="202"/>
      <c r="E1125" s="202"/>
    </row>
    <row r="1126" spans="1:5" ht="15" customHeight="1" x14ac:dyDescent="0.2">
      <c r="A1126" s="202"/>
      <c r="B1126" s="202"/>
      <c r="C1126" s="202"/>
      <c r="D1126" s="202"/>
      <c r="E1126" s="202"/>
    </row>
    <row r="1127" spans="1:5" ht="15" customHeight="1" x14ac:dyDescent="0.2">
      <c r="A1127" s="202"/>
      <c r="B1127" s="202"/>
      <c r="C1127" s="202"/>
      <c r="D1127" s="202"/>
      <c r="E1127" s="202"/>
    </row>
    <row r="1128" spans="1:5" ht="15" customHeight="1" x14ac:dyDescent="0.2">
      <c r="A1128" s="202"/>
      <c r="B1128" s="202"/>
      <c r="C1128" s="202"/>
      <c r="D1128" s="202"/>
      <c r="E1128" s="202"/>
    </row>
    <row r="1129" spans="1:5" ht="15" customHeight="1" x14ac:dyDescent="0.2">
      <c r="A1129" s="202"/>
      <c r="B1129" s="202"/>
      <c r="C1129" s="202"/>
      <c r="D1129" s="202"/>
      <c r="E1129" s="202"/>
    </row>
    <row r="1130" spans="1:5" ht="15" customHeight="1" x14ac:dyDescent="0.2">
      <c r="A1130" s="101"/>
      <c r="B1130" s="101"/>
      <c r="C1130" s="101"/>
      <c r="D1130" s="101"/>
      <c r="E1130" s="101"/>
    </row>
    <row r="1131" spans="1:5" ht="15" customHeight="1" x14ac:dyDescent="0.25">
      <c r="A1131" s="85" t="s">
        <v>1</v>
      </c>
      <c r="B1131" s="70"/>
      <c r="C1131" s="70"/>
      <c r="D1131" s="70"/>
      <c r="E1131" s="70"/>
    </row>
    <row r="1132" spans="1:5" ht="15" customHeight="1" x14ac:dyDescent="0.2">
      <c r="A1132" s="69" t="s">
        <v>60</v>
      </c>
      <c r="B1132" s="70"/>
      <c r="C1132" s="70"/>
      <c r="D1132" s="70"/>
      <c r="E1132" s="71" t="s">
        <v>61</v>
      </c>
    </row>
    <row r="1133" spans="1:5" ht="15" customHeight="1" x14ac:dyDescent="0.25">
      <c r="A1133" s="86"/>
      <c r="B1133" s="85"/>
      <c r="C1133" s="70"/>
      <c r="D1133" s="70"/>
      <c r="E1133" s="87"/>
    </row>
    <row r="1134" spans="1:5" ht="15" customHeight="1" x14ac:dyDescent="0.2">
      <c r="A1134" s="77"/>
      <c r="B1134" s="72" t="s">
        <v>47</v>
      </c>
      <c r="C1134" s="72" t="s">
        <v>48</v>
      </c>
      <c r="D1134" s="88" t="s">
        <v>49</v>
      </c>
      <c r="E1134" s="72" t="s">
        <v>50</v>
      </c>
    </row>
    <row r="1135" spans="1:5" ht="15" customHeight="1" x14ac:dyDescent="0.2">
      <c r="A1135" s="77"/>
      <c r="B1135" s="73">
        <v>34013</v>
      </c>
      <c r="C1135" s="89"/>
      <c r="D1135" s="75" t="s">
        <v>62</v>
      </c>
      <c r="E1135" s="81">
        <v>17000</v>
      </c>
    </row>
    <row r="1136" spans="1:5" ht="15" customHeight="1" x14ac:dyDescent="0.2">
      <c r="A1136" s="77"/>
      <c r="B1136" s="76"/>
      <c r="C1136" s="90" t="s">
        <v>52</v>
      </c>
      <c r="D1136" s="91"/>
      <c r="E1136" s="92">
        <f>SUM(E1135:E1135)</f>
        <v>17000</v>
      </c>
    </row>
    <row r="1137" spans="1:5" ht="15" customHeight="1" x14ac:dyDescent="0.2">
      <c r="A1137" s="77"/>
      <c r="B1137" s="102"/>
      <c r="C1137" s="103"/>
      <c r="D1137" s="70"/>
      <c r="E1137" s="104"/>
    </row>
    <row r="1138" spans="1:5" ht="15" customHeight="1" x14ac:dyDescent="0.25">
      <c r="A1138" s="85" t="s">
        <v>17</v>
      </c>
      <c r="B1138" s="70"/>
      <c r="C1138" s="70"/>
      <c r="D1138" s="70"/>
      <c r="E1138" s="86"/>
    </row>
    <row r="1139" spans="1:5" ht="15" customHeight="1" x14ac:dyDescent="0.2">
      <c r="A1139" s="69" t="s">
        <v>60</v>
      </c>
      <c r="B1139" s="70"/>
      <c r="C1139" s="70"/>
      <c r="D1139" s="70"/>
      <c r="E1139" s="71" t="s">
        <v>61</v>
      </c>
    </row>
    <row r="1140" spans="1:5" ht="15" customHeight="1" x14ac:dyDescent="0.2"/>
    <row r="1141" spans="1:5" ht="15" customHeight="1" x14ac:dyDescent="0.2">
      <c r="B1141" s="72" t="s">
        <v>47</v>
      </c>
      <c r="C1141" s="72" t="s">
        <v>48</v>
      </c>
      <c r="D1141" s="88" t="s">
        <v>49</v>
      </c>
      <c r="E1141" s="72" t="s">
        <v>50</v>
      </c>
    </row>
    <row r="1142" spans="1:5" ht="15" customHeight="1" x14ac:dyDescent="0.2">
      <c r="B1142" s="73">
        <v>34013</v>
      </c>
      <c r="C1142" s="89"/>
      <c r="D1142" s="75" t="s">
        <v>111</v>
      </c>
      <c r="E1142" s="81">
        <v>17000</v>
      </c>
    </row>
    <row r="1143" spans="1:5" ht="15" customHeight="1" x14ac:dyDescent="0.2">
      <c r="B1143" s="76"/>
      <c r="C1143" s="90" t="s">
        <v>52</v>
      </c>
      <c r="D1143" s="91"/>
      <c r="E1143" s="92">
        <f>SUM(E1142:E1142)</f>
        <v>17000</v>
      </c>
    </row>
    <row r="1144" spans="1:5" ht="15" customHeight="1" x14ac:dyDescent="0.2"/>
    <row r="1145" spans="1:5" ht="15" customHeight="1" x14ac:dyDescent="0.25">
      <c r="A1145" s="38" t="s">
        <v>348</v>
      </c>
    </row>
    <row r="1146" spans="1:5" ht="15" customHeight="1" x14ac:dyDescent="0.2">
      <c r="A1146" s="203" t="s">
        <v>42</v>
      </c>
      <c r="B1146" s="203"/>
      <c r="C1146" s="203"/>
      <c r="D1146" s="203"/>
      <c r="E1146" s="203"/>
    </row>
    <row r="1147" spans="1:5" ht="15" customHeight="1" x14ac:dyDescent="0.2">
      <c r="A1147" s="203" t="s">
        <v>58</v>
      </c>
      <c r="B1147" s="203"/>
      <c r="C1147" s="203"/>
      <c r="D1147" s="203"/>
      <c r="E1147" s="203"/>
    </row>
    <row r="1148" spans="1:5" ht="15" customHeight="1" x14ac:dyDescent="0.2">
      <c r="A1148" s="202" t="s">
        <v>349</v>
      </c>
      <c r="B1148" s="202"/>
      <c r="C1148" s="202"/>
      <c r="D1148" s="202"/>
      <c r="E1148" s="202"/>
    </row>
    <row r="1149" spans="1:5" ht="15" customHeight="1" x14ac:dyDescent="0.2">
      <c r="A1149" s="202"/>
      <c r="B1149" s="202"/>
      <c r="C1149" s="202"/>
      <c r="D1149" s="202"/>
      <c r="E1149" s="202"/>
    </row>
    <row r="1150" spans="1:5" ht="15" customHeight="1" x14ac:dyDescent="0.2">
      <c r="A1150" s="202"/>
      <c r="B1150" s="202"/>
      <c r="C1150" s="202"/>
      <c r="D1150" s="202"/>
      <c r="E1150" s="202"/>
    </row>
    <row r="1151" spans="1:5" ht="15" customHeight="1" x14ac:dyDescent="0.2">
      <c r="A1151" s="202"/>
      <c r="B1151" s="202"/>
      <c r="C1151" s="202"/>
      <c r="D1151" s="202"/>
      <c r="E1151" s="202"/>
    </row>
    <row r="1152" spans="1:5" ht="15" customHeight="1" x14ac:dyDescent="0.2">
      <c r="A1152" s="202"/>
      <c r="B1152" s="202"/>
      <c r="C1152" s="202"/>
      <c r="D1152" s="202"/>
      <c r="E1152" s="202"/>
    </row>
    <row r="1153" spans="1:5" ht="15" customHeight="1" x14ac:dyDescent="0.2">
      <c r="A1153" s="202"/>
      <c r="B1153" s="202"/>
      <c r="C1153" s="202"/>
      <c r="D1153" s="202"/>
      <c r="E1153" s="202"/>
    </row>
    <row r="1154" spans="1:5" ht="15" customHeight="1" x14ac:dyDescent="0.2">
      <c r="A1154" s="202"/>
      <c r="B1154" s="202"/>
      <c r="C1154" s="202"/>
      <c r="D1154" s="202"/>
      <c r="E1154" s="202"/>
    </row>
    <row r="1155" spans="1:5" ht="15" customHeight="1" x14ac:dyDescent="0.2">
      <c r="A1155" s="101"/>
      <c r="B1155" s="101"/>
      <c r="C1155" s="101"/>
      <c r="D1155" s="101"/>
      <c r="E1155" s="101"/>
    </row>
    <row r="1156" spans="1:5" ht="15" customHeight="1" x14ac:dyDescent="0.25">
      <c r="A1156" s="85" t="s">
        <v>1</v>
      </c>
      <c r="B1156" s="70"/>
      <c r="C1156" s="70"/>
      <c r="D1156" s="70"/>
      <c r="E1156" s="70"/>
    </row>
    <row r="1157" spans="1:5" ht="15" customHeight="1" x14ac:dyDescent="0.2">
      <c r="A1157" s="69" t="s">
        <v>60</v>
      </c>
      <c r="B1157" s="70"/>
      <c r="C1157" s="70"/>
      <c r="D1157" s="70"/>
      <c r="E1157" s="71" t="s">
        <v>61</v>
      </c>
    </row>
    <row r="1158" spans="1:5" ht="15" customHeight="1" x14ac:dyDescent="0.25">
      <c r="A1158" s="86"/>
      <c r="B1158" s="85"/>
      <c r="C1158" s="70"/>
      <c r="D1158" s="70"/>
      <c r="E1158" s="87"/>
    </row>
    <row r="1159" spans="1:5" ht="15" customHeight="1" x14ac:dyDescent="0.2">
      <c r="A1159" s="77"/>
      <c r="B1159" s="72" t="s">
        <v>47</v>
      </c>
      <c r="C1159" s="72" t="s">
        <v>48</v>
      </c>
      <c r="D1159" s="88" t="s">
        <v>49</v>
      </c>
      <c r="E1159" s="72" t="s">
        <v>50</v>
      </c>
    </row>
    <row r="1160" spans="1:5" ht="15" customHeight="1" x14ac:dyDescent="0.2">
      <c r="A1160" s="77"/>
      <c r="B1160" s="73">
        <v>34013</v>
      </c>
      <c r="C1160" s="89"/>
      <c r="D1160" s="75" t="s">
        <v>62</v>
      </c>
      <c r="E1160" s="81">
        <v>98000</v>
      </c>
    </row>
    <row r="1161" spans="1:5" ht="15" customHeight="1" x14ac:dyDescent="0.2">
      <c r="A1161" s="77"/>
      <c r="B1161" s="76"/>
      <c r="C1161" s="90" t="s">
        <v>52</v>
      </c>
      <c r="D1161" s="91"/>
      <c r="E1161" s="92">
        <f>SUM(E1160:E1160)</f>
        <v>98000</v>
      </c>
    </row>
    <row r="1162" spans="1:5" ht="15" customHeight="1" x14ac:dyDescent="0.2">
      <c r="A1162" s="77"/>
      <c r="B1162" s="102"/>
      <c r="C1162" s="103"/>
      <c r="D1162" s="70"/>
      <c r="E1162" s="104"/>
    </row>
    <row r="1163" spans="1:5" ht="15" customHeight="1" x14ac:dyDescent="0.25">
      <c r="A1163" s="85" t="s">
        <v>17</v>
      </c>
      <c r="B1163" s="70"/>
      <c r="C1163" s="70"/>
      <c r="D1163" s="70"/>
      <c r="E1163" s="86"/>
    </row>
    <row r="1164" spans="1:5" ht="15" customHeight="1" x14ac:dyDescent="0.2">
      <c r="A1164" s="69" t="s">
        <v>60</v>
      </c>
      <c r="B1164" s="70"/>
      <c r="C1164" s="70"/>
      <c r="D1164" s="70"/>
      <c r="E1164" s="71" t="s">
        <v>61</v>
      </c>
    </row>
    <row r="1165" spans="1:5" ht="15" customHeight="1" x14ac:dyDescent="0.2"/>
    <row r="1166" spans="1:5" ht="15" customHeight="1" x14ac:dyDescent="0.2">
      <c r="B1166" s="72" t="s">
        <v>47</v>
      </c>
      <c r="C1166" s="72" t="s">
        <v>48</v>
      </c>
      <c r="D1166" s="88" t="s">
        <v>49</v>
      </c>
      <c r="E1166" s="72" t="s">
        <v>50</v>
      </c>
    </row>
    <row r="1167" spans="1:5" ht="15" customHeight="1" x14ac:dyDescent="0.2">
      <c r="B1167" s="73">
        <v>34013</v>
      </c>
      <c r="C1167" s="89"/>
      <c r="D1167" s="75" t="s">
        <v>111</v>
      </c>
      <c r="E1167" s="81">
        <v>98000</v>
      </c>
    </row>
    <row r="1168" spans="1:5" ht="15" customHeight="1" x14ac:dyDescent="0.2">
      <c r="B1168" s="76"/>
      <c r="C1168" s="90" t="s">
        <v>52</v>
      </c>
      <c r="D1168" s="91"/>
      <c r="E1168" s="92">
        <f>SUM(E1167:E1167)</f>
        <v>98000</v>
      </c>
    </row>
    <row r="1169" spans="1:5" ht="15" customHeight="1" x14ac:dyDescent="0.2"/>
    <row r="1170" spans="1:5" ht="15" customHeight="1" x14ac:dyDescent="0.2"/>
    <row r="1171" spans="1:5" ht="15" customHeight="1" x14ac:dyDescent="0.25">
      <c r="A1171" s="38" t="s">
        <v>350</v>
      </c>
    </row>
    <row r="1172" spans="1:5" ht="15" customHeight="1" x14ac:dyDescent="0.2">
      <c r="A1172" s="203" t="s">
        <v>42</v>
      </c>
      <c r="B1172" s="203"/>
      <c r="C1172" s="203"/>
      <c r="D1172" s="203"/>
      <c r="E1172" s="203"/>
    </row>
    <row r="1173" spans="1:5" ht="15" customHeight="1" x14ac:dyDescent="0.2">
      <c r="A1173" s="203" t="s">
        <v>238</v>
      </c>
      <c r="B1173" s="203"/>
      <c r="C1173" s="203"/>
      <c r="D1173" s="203"/>
      <c r="E1173" s="203"/>
    </row>
    <row r="1174" spans="1:5" ht="15" customHeight="1" x14ac:dyDescent="0.2">
      <c r="A1174" s="202" t="s">
        <v>351</v>
      </c>
      <c r="B1174" s="202"/>
      <c r="C1174" s="202"/>
      <c r="D1174" s="202"/>
      <c r="E1174" s="202"/>
    </row>
    <row r="1175" spans="1:5" ht="15" customHeight="1" x14ac:dyDescent="0.2">
      <c r="A1175" s="202"/>
      <c r="B1175" s="202"/>
      <c r="C1175" s="202"/>
      <c r="D1175" s="202"/>
      <c r="E1175" s="202"/>
    </row>
    <row r="1176" spans="1:5" ht="15" customHeight="1" x14ac:dyDescent="0.2">
      <c r="A1176" s="202"/>
      <c r="B1176" s="202"/>
      <c r="C1176" s="202"/>
      <c r="D1176" s="202"/>
      <c r="E1176" s="202"/>
    </row>
    <row r="1177" spans="1:5" ht="15" customHeight="1" x14ac:dyDescent="0.2">
      <c r="A1177" s="202"/>
      <c r="B1177" s="202"/>
      <c r="C1177" s="202"/>
      <c r="D1177" s="202"/>
      <c r="E1177" s="202"/>
    </row>
    <row r="1178" spans="1:5" ht="15" customHeight="1" x14ac:dyDescent="0.2">
      <c r="A1178" s="202"/>
      <c r="B1178" s="202"/>
      <c r="C1178" s="202"/>
      <c r="D1178" s="202"/>
      <c r="E1178" s="202"/>
    </row>
    <row r="1179" spans="1:5" ht="15" customHeight="1" x14ac:dyDescent="0.2">
      <c r="A1179" s="202"/>
      <c r="B1179" s="202"/>
      <c r="C1179" s="202"/>
      <c r="D1179" s="202"/>
      <c r="E1179" s="202"/>
    </row>
    <row r="1180" spans="1:5" ht="15" customHeight="1" x14ac:dyDescent="0.2">
      <c r="A1180" s="189"/>
      <c r="B1180" s="189"/>
      <c r="C1180" s="189"/>
      <c r="D1180" s="189"/>
      <c r="E1180" s="189"/>
    </row>
    <row r="1181" spans="1:5" ht="15" customHeight="1" x14ac:dyDescent="0.25">
      <c r="A1181" s="85" t="s">
        <v>1</v>
      </c>
      <c r="B1181" s="70"/>
      <c r="C1181" s="70"/>
      <c r="D1181" s="70"/>
      <c r="E1181" s="70"/>
    </row>
    <row r="1182" spans="1:5" ht="15" customHeight="1" x14ac:dyDescent="0.2">
      <c r="A1182" s="42" t="s">
        <v>45</v>
      </c>
      <c r="B1182" s="70"/>
      <c r="C1182" s="70"/>
      <c r="D1182" s="70"/>
      <c r="E1182" s="71" t="s">
        <v>46</v>
      </c>
    </row>
    <row r="1183" spans="1:5" ht="15" customHeight="1" x14ac:dyDescent="0.25">
      <c r="A1183" s="77"/>
      <c r="B1183" s="40"/>
      <c r="C1183" s="41"/>
      <c r="D1183" s="41"/>
      <c r="E1183" s="44"/>
    </row>
    <row r="1184" spans="1:5" ht="15" customHeight="1" x14ac:dyDescent="0.2">
      <c r="A1184" s="77"/>
      <c r="B1184" s="45" t="s">
        <v>47</v>
      </c>
      <c r="C1184" s="45" t="s">
        <v>48</v>
      </c>
      <c r="D1184" s="46" t="s">
        <v>49</v>
      </c>
      <c r="E1184" s="47" t="s">
        <v>50</v>
      </c>
    </row>
    <row r="1185" spans="1:5" ht="15" customHeight="1" x14ac:dyDescent="0.2">
      <c r="A1185" s="77"/>
      <c r="B1185" s="115">
        <v>104513013</v>
      </c>
      <c r="C1185" s="89"/>
      <c r="D1185" s="75" t="s">
        <v>62</v>
      </c>
      <c r="E1185" s="81">
        <v>214150.06</v>
      </c>
    </row>
    <row r="1186" spans="1:5" ht="15" customHeight="1" x14ac:dyDescent="0.2">
      <c r="A1186" s="77"/>
      <c r="B1186" s="115">
        <v>104113013</v>
      </c>
      <c r="C1186" s="89"/>
      <c r="D1186" s="193" t="s">
        <v>62</v>
      </c>
      <c r="E1186" s="81">
        <v>25194.12</v>
      </c>
    </row>
    <row r="1187" spans="1:5" ht="15" customHeight="1" x14ac:dyDescent="0.2">
      <c r="A1187" s="77"/>
      <c r="B1187" s="166"/>
      <c r="C1187" s="53" t="s">
        <v>52</v>
      </c>
      <c r="D1187" s="54"/>
      <c r="E1187" s="55">
        <f>SUM(E1185:E1186)</f>
        <v>239344.18</v>
      </c>
    </row>
    <row r="1188" spans="1:5" ht="15" customHeight="1" x14ac:dyDescent="0.25">
      <c r="A1188" s="93"/>
      <c r="B1188" s="86"/>
      <c r="C1188" s="86"/>
      <c r="D1188" s="86"/>
      <c r="E1188" s="86"/>
    </row>
    <row r="1189" spans="1:5" ht="15" customHeight="1" x14ac:dyDescent="0.25">
      <c r="A1189" s="40" t="s">
        <v>17</v>
      </c>
      <c r="B1189" s="41"/>
      <c r="C1189" s="41"/>
      <c r="D1189" s="41"/>
      <c r="E1189" s="41"/>
    </row>
    <row r="1190" spans="1:5" ht="15" customHeight="1" x14ac:dyDescent="0.2">
      <c r="A1190" s="42" t="s">
        <v>109</v>
      </c>
      <c r="B1190" s="77"/>
      <c r="C1190" s="77"/>
      <c r="D1190" s="77"/>
      <c r="E1190" s="77" t="s">
        <v>110</v>
      </c>
    </row>
    <row r="1191" spans="1:5" ht="15" customHeight="1" x14ac:dyDescent="0.2">
      <c r="A1191" s="77"/>
      <c r="B1191" s="57"/>
      <c r="C1191" s="41"/>
      <c r="D1191" s="77"/>
      <c r="E1191" s="58"/>
    </row>
    <row r="1192" spans="1:5" ht="15" customHeight="1" x14ac:dyDescent="0.2">
      <c r="A1192" s="77"/>
      <c r="B1192" s="72" t="s">
        <v>47</v>
      </c>
      <c r="C1192" s="45" t="s">
        <v>48</v>
      </c>
      <c r="D1192" s="78" t="s">
        <v>49</v>
      </c>
      <c r="E1192" s="47" t="s">
        <v>50</v>
      </c>
    </row>
    <row r="1193" spans="1:5" ht="15" customHeight="1" x14ac:dyDescent="0.2">
      <c r="A1193" s="77"/>
      <c r="B1193" s="115">
        <v>104513013</v>
      </c>
      <c r="C1193" s="120"/>
      <c r="D1193" s="80" t="s">
        <v>111</v>
      </c>
      <c r="E1193" s="81">
        <v>214150.06</v>
      </c>
    </row>
    <row r="1194" spans="1:5" ht="15" customHeight="1" x14ac:dyDescent="0.2">
      <c r="A1194" s="77"/>
      <c r="B1194" s="115">
        <v>104113013</v>
      </c>
      <c r="C1194" s="120"/>
      <c r="D1194" s="80" t="s">
        <v>111</v>
      </c>
      <c r="E1194" s="81">
        <v>25194.12</v>
      </c>
    </row>
    <row r="1195" spans="1:5" ht="15" customHeight="1" x14ac:dyDescent="0.2">
      <c r="A1195" s="77"/>
      <c r="B1195" s="166"/>
      <c r="C1195" s="53" t="s">
        <v>52</v>
      </c>
      <c r="D1195" s="67"/>
      <c r="E1195" s="68">
        <f>SUM(E1193:E1194)</f>
        <v>239344.18</v>
      </c>
    </row>
    <row r="1196" spans="1:5" ht="15" customHeight="1" x14ac:dyDescent="0.2"/>
    <row r="1197" spans="1:5" ht="15" customHeight="1" x14ac:dyDescent="0.2"/>
    <row r="1198" spans="1:5" ht="15" customHeight="1" x14ac:dyDescent="0.25">
      <c r="A1198" s="38" t="s">
        <v>352</v>
      </c>
    </row>
    <row r="1199" spans="1:5" ht="15" customHeight="1" x14ac:dyDescent="0.2">
      <c r="A1199" s="203" t="s">
        <v>42</v>
      </c>
      <c r="B1199" s="203"/>
      <c r="C1199" s="203"/>
      <c r="D1199" s="203"/>
      <c r="E1199" s="203"/>
    </row>
    <row r="1200" spans="1:5" ht="15" customHeight="1" x14ac:dyDescent="0.2">
      <c r="A1200" s="203" t="s">
        <v>43</v>
      </c>
      <c r="B1200" s="203"/>
      <c r="C1200" s="203"/>
      <c r="D1200" s="203"/>
      <c r="E1200" s="203"/>
    </row>
    <row r="1201" spans="1:5" ht="15" customHeight="1" x14ac:dyDescent="0.2">
      <c r="A1201" s="204" t="s">
        <v>353</v>
      </c>
      <c r="B1201" s="204"/>
      <c r="C1201" s="204"/>
      <c r="D1201" s="204"/>
      <c r="E1201" s="204"/>
    </row>
    <row r="1202" spans="1:5" ht="15" customHeight="1" x14ac:dyDescent="0.2">
      <c r="A1202" s="204"/>
      <c r="B1202" s="204"/>
      <c r="C1202" s="204"/>
      <c r="D1202" s="204"/>
      <c r="E1202" s="204"/>
    </row>
    <row r="1203" spans="1:5" ht="15" customHeight="1" x14ac:dyDescent="0.2">
      <c r="A1203" s="204"/>
      <c r="B1203" s="204"/>
      <c r="C1203" s="204"/>
      <c r="D1203" s="204"/>
      <c r="E1203" s="204"/>
    </row>
    <row r="1204" spans="1:5" ht="15" customHeight="1" x14ac:dyDescent="0.2">
      <c r="A1204" s="204"/>
      <c r="B1204" s="204"/>
      <c r="C1204" s="204"/>
      <c r="D1204" s="204"/>
      <c r="E1204" s="204"/>
    </row>
    <row r="1205" spans="1:5" ht="15" customHeight="1" x14ac:dyDescent="0.2">
      <c r="A1205" s="204"/>
      <c r="B1205" s="204"/>
      <c r="C1205" s="204"/>
      <c r="D1205" s="204"/>
      <c r="E1205" s="204"/>
    </row>
    <row r="1206" spans="1:5" ht="15" customHeight="1" x14ac:dyDescent="0.2">
      <c r="A1206" s="39"/>
      <c r="B1206" s="194"/>
      <c r="C1206" s="39"/>
      <c r="D1206" s="39"/>
      <c r="E1206" s="39"/>
    </row>
    <row r="1207" spans="1:5" ht="15" customHeight="1" x14ac:dyDescent="0.25">
      <c r="A1207" s="40" t="s">
        <v>1</v>
      </c>
      <c r="B1207" s="108"/>
      <c r="C1207" s="41"/>
      <c r="D1207" s="41"/>
      <c r="E1207" s="41"/>
    </row>
    <row r="1208" spans="1:5" ht="15" customHeight="1" x14ac:dyDescent="0.2">
      <c r="A1208" s="42" t="s">
        <v>45</v>
      </c>
      <c r="B1208" s="108"/>
      <c r="C1208" s="41"/>
      <c r="D1208" s="41"/>
      <c r="E1208" s="43" t="s">
        <v>46</v>
      </c>
    </row>
    <row r="1209" spans="1:5" ht="15" customHeight="1" x14ac:dyDescent="0.25">
      <c r="B1209" s="195"/>
      <c r="C1209" s="41"/>
      <c r="D1209" s="41"/>
      <c r="E1209" s="44"/>
    </row>
    <row r="1210" spans="1:5" ht="15" customHeight="1" x14ac:dyDescent="0.2">
      <c r="B1210" s="45" t="s">
        <v>47</v>
      </c>
      <c r="C1210" s="45" t="s">
        <v>48</v>
      </c>
      <c r="D1210" s="46" t="s">
        <v>49</v>
      </c>
      <c r="E1210" s="72" t="s">
        <v>50</v>
      </c>
    </row>
    <row r="1211" spans="1:5" ht="15" customHeight="1" x14ac:dyDescent="0.2">
      <c r="B1211" s="48">
        <v>98297</v>
      </c>
      <c r="C1211" s="49"/>
      <c r="D1211" s="50" t="s">
        <v>51</v>
      </c>
      <c r="E1211" s="51">
        <v>224473.35</v>
      </c>
    </row>
    <row r="1212" spans="1:5" ht="15" customHeight="1" x14ac:dyDescent="0.2">
      <c r="B1212" s="52"/>
      <c r="C1212" s="53" t="s">
        <v>52</v>
      </c>
      <c r="D1212" s="54"/>
      <c r="E1212" s="55">
        <f>SUM(E1211:E1211)</f>
        <v>224473.35</v>
      </c>
    </row>
    <row r="1213" spans="1:5" ht="15" customHeight="1" x14ac:dyDescent="0.2">
      <c r="A1213" s="56"/>
      <c r="B1213" s="196"/>
      <c r="C1213" s="56"/>
      <c r="D1213" s="56"/>
    </row>
    <row r="1214" spans="1:5" ht="15" customHeight="1" x14ac:dyDescent="0.25">
      <c r="A1214" s="40" t="s">
        <v>17</v>
      </c>
      <c r="B1214" s="108"/>
      <c r="C1214" s="41"/>
      <c r="D1214" s="41"/>
      <c r="E1214" s="41"/>
    </row>
    <row r="1215" spans="1:5" ht="15" customHeight="1" x14ac:dyDescent="0.2">
      <c r="A1215" s="42" t="s">
        <v>53</v>
      </c>
      <c r="B1215" s="197"/>
      <c r="E1215" t="s">
        <v>54</v>
      </c>
    </row>
    <row r="1216" spans="1:5" ht="15" customHeight="1" x14ac:dyDescent="0.2">
      <c r="A1216" s="56"/>
      <c r="B1216" s="165"/>
      <c r="C1216" s="41"/>
      <c r="E1216" s="58"/>
    </row>
    <row r="1217" spans="1:5" ht="15" customHeight="1" x14ac:dyDescent="0.2">
      <c r="B1217" s="59"/>
      <c r="C1217" s="45" t="s">
        <v>48</v>
      </c>
      <c r="D1217" s="61" t="s">
        <v>55</v>
      </c>
      <c r="E1217" s="72" t="s">
        <v>50</v>
      </c>
    </row>
    <row r="1218" spans="1:5" ht="15" customHeight="1" x14ac:dyDescent="0.2">
      <c r="B1218" s="198"/>
      <c r="C1218" s="64">
        <v>3599</v>
      </c>
      <c r="D1218" s="65" t="s">
        <v>56</v>
      </c>
      <c r="E1218" s="51">
        <v>224473.35</v>
      </c>
    </row>
    <row r="1219" spans="1:5" ht="15" customHeight="1" x14ac:dyDescent="0.2">
      <c r="B1219" s="198"/>
      <c r="C1219" s="53" t="s">
        <v>52</v>
      </c>
      <c r="D1219" s="67"/>
      <c r="E1219" s="68">
        <f>SUM(E1218:E1218)</f>
        <v>224473.35</v>
      </c>
    </row>
    <row r="1220" spans="1:5" ht="15" customHeight="1" x14ac:dyDescent="0.2"/>
    <row r="1221" spans="1:5" ht="15" customHeight="1" x14ac:dyDescent="0.2"/>
    <row r="1222" spans="1:5" ht="15" customHeight="1" x14ac:dyDescent="0.25">
      <c r="A1222" s="38" t="s">
        <v>354</v>
      </c>
    </row>
    <row r="1223" spans="1:5" ht="15" customHeight="1" x14ac:dyDescent="0.2">
      <c r="A1223" s="201" t="s">
        <v>355</v>
      </c>
      <c r="B1223" s="201"/>
      <c r="C1223" s="201"/>
      <c r="D1223" s="201"/>
      <c r="E1223" s="201"/>
    </row>
    <row r="1224" spans="1:5" ht="15" customHeight="1" x14ac:dyDescent="0.2">
      <c r="A1224" s="201"/>
      <c r="B1224" s="201"/>
      <c r="C1224" s="201"/>
      <c r="D1224" s="201"/>
      <c r="E1224" s="201"/>
    </row>
    <row r="1225" spans="1:5" ht="15" customHeight="1" x14ac:dyDescent="0.2">
      <c r="A1225" s="204" t="s">
        <v>356</v>
      </c>
      <c r="B1225" s="204"/>
      <c r="C1225" s="204"/>
      <c r="D1225" s="204"/>
      <c r="E1225" s="204"/>
    </row>
    <row r="1226" spans="1:5" ht="15" customHeight="1" x14ac:dyDescent="0.2">
      <c r="A1226" s="204"/>
      <c r="B1226" s="204"/>
      <c r="C1226" s="204"/>
      <c r="D1226" s="204"/>
      <c r="E1226" s="204"/>
    </row>
    <row r="1227" spans="1:5" ht="15" customHeight="1" x14ac:dyDescent="0.2">
      <c r="A1227" s="204"/>
      <c r="B1227" s="204"/>
      <c r="C1227" s="204"/>
      <c r="D1227" s="204"/>
      <c r="E1227" s="204"/>
    </row>
    <row r="1228" spans="1:5" ht="15" customHeight="1" x14ac:dyDescent="0.2">
      <c r="A1228" s="204"/>
      <c r="B1228" s="204"/>
      <c r="C1228" s="204"/>
      <c r="D1228" s="204"/>
      <c r="E1228" s="204"/>
    </row>
    <row r="1229" spans="1:5" ht="15" customHeight="1" x14ac:dyDescent="0.2">
      <c r="A1229" s="204"/>
      <c r="B1229" s="204"/>
      <c r="C1229" s="204"/>
      <c r="D1229" s="204"/>
      <c r="E1229" s="204"/>
    </row>
    <row r="1230" spans="1:5" ht="15" customHeight="1" x14ac:dyDescent="0.2">
      <c r="A1230" s="204"/>
      <c r="B1230" s="204"/>
      <c r="C1230" s="204"/>
      <c r="D1230" s="204"/>
      <c r="E1230" s="204"/>
    </row>
    <row r="1231" spans="1:5" ht="15" customHeight="1" x14ac:dyDescent="0.2"/>
    <row r="1232" spans="1:5" ht="15" customHeight="1" x14ac:dyDescent="0.25">
      <c r="A1232" s="40" t="s">
        <v>17</v>
      </c>
      <c r="B1232" s="41"/>
      <c r="C1232" s="41"/>
      <c r="D1232" s="41"/>
      <c r="E1232" s="41"/>
    </row>
    <row r="1233" spans="1:5" ht="15" customHeight="1" x14ac:dyDescent="0.2">
      <c r="A1233" s="42" t="s">
        <v>357</v>
      </c>
      <c r="B1233" s="41"/>
      <c r="C1233" s="41"/>
      <c r="D1233" s="41"/>
      <c r="E1233" s="43" t="s">
        <v>358</v>
      </c>
    </row>
    <row r="1234" spans="1:5" ht="15" customHeight="1" x14ac:dyDescent="0.2">
      <c r="A1234" s="149"/>
      <c r="B1234" s="147"/>
      <c r="C1234" s="41"/>
      <c r="D1234" s="41"/>
      <c r="E1234" s="44"/>
    </row>
    <row r="1235" spans="1:5" ht="15" customHeight="1" x14ac:dyDescent="0.2">
      <c r="A1235" s="59"/>
      <c r="B1235" s="59"/>
      <c r="C1235" s="45" t="s">
        <v>48</v>
      </c>
      <c r="D1235" s="46" t="s">
        <v>55</v>
      </c>
      <c r="E1235" s="72" t="s">
        <v>50</v>
      </c>
    </row>
    <row r="1236" spans="1:5" ht="15" customHeight="1" x14ac:dyDescent="0.2">
      <c r="A1236" s="109"/>
      <c r="B1236" s="118"/>
      <c r="C1236" s="79">
        <v>6172</v>
      </c>
      <c r="D1236" s="152" t="s">
        <v>138</v>
      </c>
      <c r="E1236" s="81">
        <v>-160000</v>
      </c>
    </row>
    <row r="1237" spans="1:5" ht="15" customHeight="1" x14ac:dyDescent="0.2">
      <c r="A1237" s="109"/>
      <c r="B1237" s="118"/>
      <c r="C1237" s="79">
        <v>6172</v>
      </c>
      <c r="D1237" s="65" t="s">
        <v>56</v>
      </c>
      <c r="E1237" s="81">
        <v>160000</v>
      </c>
    </row>
    <row r="1238" spans="1:5" ht="15" customHeight="1" x14ac:dyDescent="0.2">
      <c r="C1238" s="53" t="s">
        <v>52</v>
      </c>
      <c r="D1238" s="54"/>
      <c r="E1238" s="55">
        <f>SUM(E1236:E1237)</f>
        <v>0</v>
      </c>
    </row>
    <row r="1239" spans="1:5" ht="15" customHeight="1" x14ac:dyDescent="0.2"/>
    <row r="1240" spans="1:5" ht="15" customHeight="1" x14ac:dyDescent="0.2"/>
    <row r="1241" spans="1:5" ht="15" customHeight="1" x14ac:dyDescent="0.2"/>
    <row r="1242" spans="1:5" ht="15" customHeight="1" x14ac:dyDescent="0.2"/>
    <row r="1243" spans="1:5" ht="15" customHeight="1" x14ac:dyDescent="0.2"/>
    <row r="1244" spans="1:5" ht="15" customHeight="1" x14ac:dyDescent="0.2"/>
    <row r="1245" spans="1:5" ht="15" customHeight="1" x14ac:dyDescent="0.2"/>
    <row r="1246" spans="1:5" ht="15" customHeight="1" x14ac:dyDescent="0.2"/>
    <row r="1247" spans="1:5" ht="15" customHeight="1" x14ac:dyDescent="0.2"/>
    <row r="1248" spans="1:5"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sheetData>
  <mergeCells count="111">
    <mergeCell ref="A2:E2"/>
    <mergeCell ref="A3:E3"/>
    <mergeCell ref="A4:E8"/>
    <mergeCell ref="A24:E24"/>
    <mergeCell ref="A25:E25"/>
    <mergeCell ref="A26:E31"/>
    <mergeCell ref="A107:E107"/>
    <mergeCell ref="A108:E108"/>
    <mergeCell ref="A109:E113"/>
    <mergeCell ref="A132:E132"/>
    <mergeCell ref="A133:E133"/>
    <mergeCell ref="A134:E139"/>
    <mergeCell ref="A54:E54"/>
    <mergeCell ref="A55:E55"/>
    <mergeCell ref="A56:E61"/>
    <mergeCell ref="A79:E79"/>
    <mergeCell ref="A80:E80"/>
    <mergeCell ref="A81:E87"/>
    <mergeCell ref="A230:E236"/>
    <mergeCell ref="A263:E264"/>
    <mergeCell ref="A265:E271"/>
    <mergeCell ref="A289:E289"/>
    <mergeCell ref="A290:E296"/>
    <mergeCell ref="A315:E316"/>
    <mergeCell ref="A159:E159"/>
    <mergeCell ref="A160:E166"/>
    <mergeCell ref="A185:E185"/>
    <mergeCell ref="A186:E186"/>
    <mergeCell ref="A187:E196"/>
    <mergeCell ref="A229:E229"/>
    <mergeCell ref="A403:E410"/>
    <mergeCell ref="A434:E435"/>
    <mergeCell ref="A436:E445"/>
    <mergeCell ref="A471:E472"/>
    <mergeCell ref="A473:E483"/>
    <mergeCell ref="A502:E503"/>
    <mergeCell ref="A317:E324"/>
    <mergeCell ref="A342:E343"/>
    <mergeCell ref="A344:E352"/>
    <mergeCell ref="A382:E383"/>
    <mergeCell ref="A384:E389"/>
    <mergeCell ref="A401:E402"/>
    <mergeCell ref="A577:E582"/>
    <mergeCell ref="A594:E595"/>
    <mergeCell ref="A596:E601"/>
    <mergeCell ref="A613:E614"/>
    <mergeCell ref="A615:E620"/>
    <mergeCell ref="A640:E641"/>
    <mergeCell ref="A504:E511"/>
    <mergeCell ref="A531:E532"/>
    <mergeCell ref="A533:E537"/>
    <mergeCell ref="A549:E550"/>
    <mergeCell ref="A551:E557"/>
    <mergeCell ref="A575:E576"/>
    <mergeCell ref="A700:E705"/>
    <mergeCell ref="A717:E718"/>
    <mergeCell ref="A719:E724"/>
    <mergeCell ref="A745:E746"/>
    <mergeCell ref="A747:E756"/>
    <mergeCell ref="A770:E771"/>
    <mergeCell ref="A642:E647"/>
    <mergeCell ref="A659:E660"/>
    <mergeCell ref="A661:E666"/>
    <mergeCell ref="A679:E680"/>
    <mergeCell ref="A681:E686"/>
    <mergeCell ref="A698:E699"/>
    <mergeCell ref="A837:E845"/>
    <mergeCell ref="A858:E859"/>
    <mergeCell ref="A860:E868"/>
    <mergeCell ref="A887:E888"/>
    <mergeCell ref="A889:E897"/>
    <mergeCell ref="A909:E910"/>
    <mergeCell ref="A772:E779"/>
    <mergeCell ref="A792:E793"/>
    <mergeCell ref="A794:E801"/>
    <mergeCell ref="A813:E814"/>
    <mergeCell ref="A815:E822"/>
    <mergeCell ref="A835:E836"/>
    <mergeCell ref="A1000:E1005"/>
    <mergeCell ref="A1017:E1017"/>
    <mergeCell ref="A1018:E1018"/>
    <mergeCell ref="A1019:E1025"/>
    <mergeCell ref="A1043:E1043"/>
    <mergeCell ref="A1044:E1044"/>
    <mergeCell ref="A911:E920"/>
    <mergeCell ref="A939:E940"/>
    <mergeCell ref="A941:E949"/>
    <mergeCell ref="A973:E974"/>
    <mergeCell ref="A975:E980"/>
    <mergeCell ref="A998:E999"/>
    <mergeCell ref="A1097:E1103"/>
    <mergeCell ref="A1121:E1121"/>
    <mergeCell ref="A1122:E1122"/>
    <mergeCell ref="A1123:E1129"/>
    <mergeCell ref="A1146:E1146"/>
    <mergeCell ref="A1147:E1147"/>
    <mergeCell ref="A1045:E1049"/>
    <mergeCell ref="A1067:E1067"/>
    <mergeCell ref="A1068:E1068"/>
    <mergeCell ref="A1069:E1074"/>
    <mergeCell ref="A1095:E1095"/>
    <mergeCell ref="A1096:E1096"/>
    <mergeCell ref="A1201:E1205"/>
    <mergeCell ref="A1223:E1224"/>
    <mergeCell ref="A1225:E1230"/>
    <mergeCell ref="A1148:E1154"/>
    <mergeCell ref="A1172:E1172"/>
    <mergeCell ref="A1173:E1173"/>
    <mergeCell ref="A1174:E1179"/>
    <mergeCell ref="A1199:E1199"/>
    <mergeCell ref="A1200:E1200"/>
  </mergeCells>
  <pageMargins left="0.98425196850393704" right="0.98425196850393704" top="0.98425196850393704" bottom="0.98425196850393704" header="0.51181102362204722" footer="0.51181102362204722"/>
  <pageSetup paperSize="9" scale="92" firstPageNumber="38" orientation="portrait" useFirstPageNumber="1" r:id="rId1"/>
  <headerFooter alignWithMargins="0">
    <oddHeader>&amp;C&amp;"Arial,Kurzíva"Příloha č. 3: Rozpočtové změny č. 337/17 - 384/17 schválené Radou Olomouckého kraje 14.8.2017</oddHeader>
    <oddFooter xml:space="preserve">&amp;L&amp;"Arial,Kurzíva"Zastupitelstvo OK 18.9.2017
5.1. - Rozpočet Olomouckého kraje 2017 - rozpočtové změny 
Příloha č. 3: Rozpočtové změny č. 337/17 - 384/17 schválené Radou Olomouckého kraje 14.8.2017&amp;R&amp;"Arial,Kurzíva"Strana &amp;P (celkem 77)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1"/>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8" t="s">
        <v>374</v>
      </c>
    </row>
    <row r="2" spans="1:5" ht="15" customHeight="1" x14ac:dyDescent="0.2">
      <c r="A2" s="203" t="s">
        <v>42</v>
      </c>
      <c r="B2" s="203"/>
      <c r="C2" s="203"/>
      <c r="D2" s="203"/>
      <c r="E2" s="203"/>
    </row>
    <row r="3" spans="1:5" ht="15" customHeight="1" x14ac:dyDescent="0.2">
      <c r="A3" s="203" t="s">
        <v>58</v>
      </c>
      <c r="B3" s="203"/>
      <c r="C3" s="203"/>
      <c r="D3" s="203"/>
      <c r="E3" s="203"/>
    </row>
    <row r="4" spans="1:5" ht="15" customHeight="1" x14ac:dyDescent="0.2">
      <c r="A4" s="204" t="s">
        <v>375</v>
      </c>
      <c r="B4" s="204"/>
      <c r="C4" s="204"/>
      <c r="D4" s="204"/>
      <c r="E4" s="204"/>
    </row>
    <row r="5" spans="1:5" ht="15" customHeight="1" x14ac:dyDescent="0.2">
      <c r="A5" s="204"/>
      <c r="B5" s="204"/>
      <c r="C5" s="204"/>
      <c r="D5" s="204"/>
      <c r="E5" s="204"/>
    </row>
    <row r="6" spans="1:5" ht="15" customHeight="1" x14ac:dyDescent="0.2">
      <c r="A6" s="204"/>
      <c r="B6" s="204"/>
      <c r="C6" s="204"/>
      <c r="D6" s="204"/>
      <c r="E6" s="204"/>
    </row>
    <row r="7" spans="1:5" ht="15" customHeight="1" x14ac:dyDescent="0.2">
      <c r="A7" s="204"/>
      <c r="B7" s="204"/>
      <c r="C7" s="204"/>
      <c r="D7" s="204"/>
      <c r="E7" s="204"/>
    </row>
    <row r="8" spans="1:5" ht="15" customHeight="1" x14ac:dyDescent="0.2">
      <c r="A8" s="204"/>
      <c r="B8" s="204"/>
      <c r="C8" s="204"/>
      <c r="D8" s="204"/>
      <c r="E8" s="204"/>
    </row>
    <row r="9" spans="1:5" ht="15" customHeight="1" x14ac:dyDescent="0.2">
      <c r="A9" s="204"/>
      <c r="B9" s="204"/>
      <c r="C9" s="204"/>
      <c r="D9" s="204"/>
      <c r="E9" s="204"/>
    </row>
    <row r="10" spans="1:5" ht="15" customHeight="1" x14ac:dyDescent="0.2">
      <c r="A10" s="204"/>
      <c r="B10" s="204"/>
      <c r="C10" s="204"/>
      <c r="D10" s="204"/>
      <c r="E10" s="204"/>
    </row>
    <row r="11" spans="1:5" ht="15" customHeight="1" x14ac:dyDescent="0.2">
      <c r="A11" s="39"/>
      <c r="B11" s="39"/>
      <c r="C11" s="39"/>
      <c r="D11" s="39"/>
      <c r="E11" s="39"/>
    </row>
    <row r="12" spans="1:5" ht="15" customHeight="1" x14ac:dyDescent="0.25">
      <c r="A12" s="40" t="s">
        <v>1</v>
      </c>
      <c r="B12" s="41"/>
      <c r="C12" s="41"/>
      <c r="D12" s="41"/>
      <c r="E12" s="41"/>
    </row>
    <row r="13" spans="1:5" ht="15" customHeight="1" x14ac:dyDescent="0.2">
      <c r="A13" s="69" t="s">
        <v>60</v>
      </c>
      <c r="B13" s="70"/>
      <c r="C13" s="70"/>
      <c r="D13" s="70"/>
      <c r="E13" s="71" t="s">
        <v>61</v>
      </c>
    </row>
    <row r="14" spans="1:5" ht="15" customHeight="1" x14ac:dyDescent="0.25">
      <c r="B14" s="40"/>
      <c r="C14" s="41"/>
      <c r="D14" s="41"/>
      <c r="E14" s="44"/>
    </row>
    <row r="15" spans="1:5" ht="15" customHeight="1" x14ac:dyDescent="0.2">
      <c r="B15" s="72" t="s">
        <v>47</v>
      </c>
      <c r="C15" s="45" t="s">
        <v>48</v>
      </c>
      <c r="D15" s="46" t="s">
        <v>49</v>
      </c>
      <c r="E15" s="47" t="s">
        <v>50</v>
      </c>
    </row>
    <row r="16" spans="1:5" ht="15" customHeight="1" x14ac:dyDescent="0.2">
      <c r="B16" s="73">
        <v>34070</v>
      </c>
      <c r="C16" s="74"/>
      <c r="D16" s="75" t="s">
        <v>62</v>
      </c>
      <c r="E16" s="51">
        <v>54000</v>
      </c>
    </row>
    <row r="17" spans="1:5" ht="15" customHeight="1" x14ac:dyDescent="0.2">
      <c r="B17" s="76"/>
      <c r="C17" s="53" t="s">
        <v>52</v>
      </c>
      <c r="D17" s="54"/>
      <c r="E17" s="55">
        <f>SUM(E16:E16)</f>
        <v>54000</v>
      </c>
    </row>
    <row r="18" spans="1:5" ht="15" customHeight="1" x14ac:dyDescent="0.2">
      <c r="A18" s="77"/>
      <c r="B18" s="77"/>
      <c r="C18" s="77"/>
      <c r="D18" s="77"/>
    </row>
    <row r="19" spans="1:5" ht="15" customHeight="1" x14ac:dyDescent="0.25">
      <c r="A19" s="40" t="s">
        <v>17</v>
      </c>
      <c r="B19" s="41"/>
      <c r="C19" s="41"/>
      <c r="D19" s="41"/>
      <c r="E19" s="41"/>
    </row>
    <row r="20" spans="1:5" ht="15" customHeight="1" x14ac:dyDescent="0.2">
      <c r="A20" s="69" t="s">
        <v>60</v>
      </c>
      <c r="B20" s="70"/>
      <c r="C20" s="70"/>
      <c r="D20" s="70"/>
      <c r="E20" s="71" t="s">
        <v>61</v>
      </c>
    </row>
    <row r="21" spans="1:5" ht="15" customHeight="1" x14ac:dyDescent="0.2">
      <c r="A21" s="77"/>
      <c r="B21" s="57"/>
      <c r="C21" s="41"/>
      <c r="E21" s="58"/>
    </row>
    <row r="22" spans="1:5" ht="15" customHeight="1" x14ac:dyDescent="0.2">
      <c r="B22" s="45" t="s">
        <v>47</v>
      </c>
      <c r="C22" s="45" t="s">
        <v>48</v>
      </c>
      <c r="D22" s="78" t="s">
        <v>49</v>
      </c>
      <c r="E22" s="47" t="s">
        <v>50</v>
      </c>
    </row>
    <row r="23" spans="1:5" ht="15" customHeight="1" x14ac:dyDescent="0.2">
      <c r="B23" s="48">
        <v>34070</v>
      </c>
      <c r="C23" s="79"/>
      <c r="D23" s="80" t="s">
        <v>63</v>
      </c>
      <c r="E23" s="137">
        <v>54000</v>
      </c>
    </row>
    <row r="24" spans="1:5" ht="15" customHeight="1" x14ac:dyDescent="0.2">
      <c r="B24" s="52"/>
      <c r="C24" s="53" t="s">
        <v>52</v>
      </c>
      <c r="D24" s="67"/>
      <c r="E24" s="68">
        <f>SUM(E23:E23)</f>
        <v>54000</v>
      </c>
    </row>
    <row r="25" spans="1:5" ht="15" customHeight="1" x14ac:dyDescent="0.2"/>
    <row r="26" spans="1:5" ht="15" customHeight="1" x14ac:dyDescent="0.2"/>
    <row r="27" spans="1:5" ht="15" customHeight="1" x14ac:dyDescent="0.25">
      <c r="A27" s="38" t="s">
        <v>376</v>
      </c>
    </row>
    <row r="28" spans="1:5" ht="15" customHeight="1" x14ac:dyDescent="0.2">
      <c r="A28" s="203" t="s">
        <v>42</v>
      </c>
      <c r="B28" s="203"/>
      <c r="C28" s="203"/>
      <c r="D28" s="203"/>
      <c r="E28" s="203"/>
    </row>
    <row r="29" spans="1:5" ht="15" customHeight="1" x14ac:dyDescent="0.2">
      <c r="A29" s="203" t="s">
        <v>71</v>
      </c>
      <c r="B29" s="203"/>
      <c r="C29" s="203"/>
      <c r="D29" s="203"/>
      <c r="E29" s="203"/>
    </row>
    <row r="30" spans="1:5" ht="15" customHeight="1" x14ac:dyDescent="0.2">
      <c r="A30" s="202" t="s">
        <v>377</v>
      </c>
      <c r="B30" s="202"/>
      <c r="C30" s="202"/>
      <c r="D30" s="202"/>
      <c r="E30" s="202"/>
    </row>
    <row r="31" spans="1:5" ht="15" customHeight="1" x14ac:dyDescent="0.2">
      <c r="A31" s="202"/>
      <c r="B31" s="202"/>
      <c r="C31" s="202"/>
      <c r="D31" s="202"/>
      <c r="E31" s="202"/>
    </row>
    <row r="32" spans="1:5" ht="15" customHeight="1" x14ac:dyDescent="0.2">
      <c r="A32" s="202"/>
      <c r="B32" s="202"/>
      <c r="C32" s="202"/>
      <c r="D32" s="202"/>
      <c r="E32" s="202"/>
    </row>
    <row r="33" spans="1:5" ht="15" customHeight="1" x14ac:dyDescent="0.2">
      <c r="A33" s="202"/>
      <c r="B33" s="202"/>
      <c r="C33" s="202"/>
      <c r="D33" s="202"/>
      <c r="E33" s="202"/>
    </row>
    <row r="34" spans="1:5" ht="15" customHeight="1" x14ac:dyDescent="0.2">
      <c r="A34" s="202"/>
      <c r="B34" s="202"/>
      <c r="C34" s="202"/>
      <c r="D34" s="202"/>
      <c r="E34" s="202"/>
    </row>
    <row r="35" spans="1:5" ht="15" customHeight="1" x14ac:dyDescent="0.2">
      <c r="A35" s="202"/>
      <c r="B35" s="202"/>
      <c r="C35" s="202"/>
      <c r="D35" s="202"/>
      <c r="E35" s="202"/>
    </row>
    <row r="36" spans="1:5" ht="15" customHeight="1" x14ac:dyDescent="0.2">
      <c r="A36" s="84"/>
      <c r="B36" s="84"/>
      <c r="C36" s="84"/>
      <c r="D36" s="84"/>
      <c r="E36" s="84"/>
    </row>
    <row r="37" spans="1:5" ht="15" customHeight="1" x14ac:dyDescent="0.25">
      <c r="A37" s="85" t="s">
        <v>1</v>
      </c>
      <c r="B37" s="70"/>
      <c r="C37" s="70"/>
      <c r="D37" s="70"/>
      <c r="E37" s="70"/>
    </row>
    <row r="38" spans="1:5" ht="15" customHeight="1" x14ac:dyDescent="0.2">
      <c r="A38" s="69" t="s">
        <v>60</v>
      </c>
      <c r="B38" s="41"/>
      <c r="C38" s="41"/>
      <c r="D38" s="41"/>
      <c r="E38" s="43" t="s">
        <v>61</v>
      </c>
    </row>
    <row r="39" spans="1:5" ht="15" customHeight="1" x14ac:dyDescent="0.25">
      <c r="A39" s="97"/>
      <c r="B39" s="85"/>
      <c r="C39" s="70"/>
      <c r="D39" s="70"/>
      <c r="E39" s="87"/>
    </row>
    <row r="40" spans="1:5" ht="15" customHeight="1" x14ac:dyDescent="0.2">
      <c r="B40" s="72" t="s">
        <v>47</v>
      </c>
      <c r="C40" s="72" t="s">
        <v>48</v>
      </c>
      <c r="D40" s="88" t="s">
        <v>49</v>
      </c>
      <c r="E40" s="72" t="s">
        <v>50</v>
      </c>
    </row>
    <row r="41" spans="1:5" ht="15" customHeight="1" x14ac:dyDescent="0.2">
      <c r="B41" s="98">
        <v>103533063</v>
      </c>
      <c r="C41" s="99"/>
      <c r="D41" s="75" t="s">
        <v>62</v>
      </c>
      <c r="E41" s="81">
        <v>2202879.67</v>
      </c>
    </row>
    <row r="42" spans="1:5" ht="15" customHeight="1" x14ac:dyDescent="0.2">
      <c r="B42" s="98">
        <v>103133063</v>
      </c>
      <c r="C42" s="99"/>
      <c r="D42" s="75" t="s">
        <v>62</v>
      </c>
      <c r="E42" s="81">
        <v>388743.53</v>
      </c>
    </row>
    <row r="43" spans="1:5" ht="15" customHeight="1" x14ac:dyDescent="0.2">
      <c r="B43" s="100"/>
      <c r="C43" s="90" t="s">
        <v>52</v>
      </c>
      <c r="D43" s="91"/>
      <c r="E43" s="92">
        <f>SUM(E41:E42)</f>
        <v>2591623.2000000002</v>
      </c>
    </row>
    <row r="44" spans="1:5" ht="15" customHeight="1" x14ac:dyDescent="0.25">
      <c r="A44" s="93"/>
      <c r="B44" s="94"/>
      <c r="C44" s="94"/>
      <c r="D44" s="94"/>
      <c r="E44" s="94"/>
    </row>
    <row r="45" spans="1:5" ht="15" customHeight="1" x14ac:dyDescent="0.25">
      <c r="A45" s="85" t="s">
        <v>17</v>
      </c>
      <c r="B45" s="70"/>
      <c r="C45" s="70"/>
      <c r="D45" s="70"/>
      <c r="E45" s="97"/>
    </row>
    <row r="46" spans="1:5" ht="15" customHeight="1" x14ac:dyDescent="0.2">
      <c r="A46" s="69" t="s">
        <v>60</v>
      </c>
      <c r="B46" s="41"/>
      <c r="C46" s="41"/>
      <c r="D46" s="41"/>
      <c r="E46" s="43" t="s">
        <v>61</v>
      </c>
    </row>
    <row r="47" spans="1:5" ht="15" customHeight="1" x14ac:dyDescent="0.25">
      <c r="A47" s="97"/>
      <c r="B47" s="85"/>
      <c r="C47" s="70"/>
      <c r="D47" s="70"/>
      <c r="E47" s="87"/>
    </row>
    <row r="48" spans="1:5" ht="15" customHeight="1" x14ac:dyDescent="0.2">
      <c r="B48" s="72" t="s">
        <v>47</v>
      </c>
      <c r="C48" s="72" t="s">
        <v>48</v>
      </c>
      <c r="D48" s="88" t="s">
        <v>49</v>
      </c>
      <c r="E48" s="72" t="s">
        <v>50</v>
      </c>
    </row>
    <row r="49" spans="1:5" ht="15" customHeight="1" x14ac:dyDescent="0.2">
      <c r="B49" s="98">
        <v>103533063</v>
      </c>
      <c r="C49" s="99"/>
      <c r="D49" s="80" t="s">
        <v>63</v>
      </c>
      <c r="E49" s="81">
        <f>801406.85+314870.93+531047.18+555554.71</f>
        <v>2202879.67</v>
      </c>
    </row>
    <row r="50" spans="1:5" ht="15" customHeight="1" x14ac:dyDescent="0.2">
      <c r="B50" s="98">
        <v>103133063</v>
      </c>
      <c r="C50" s="99"/>
      <c r="D50" s="80" t="s">
        <v>63</v>
      </c>
      <c r="E50" s="81">
        <f>141424.75+55565.47+93714.22+98039.09</f>
        <v>388743.53</v>
      </c>
    </row>
    <row r="51" spans="1:5" ht="15" customHeight="1" x14ac:dyDescent="0.2">
      <c r="B51" s="100"/>
      <c r="C51" s="90" t="s">
        <v>52</v>
      </c>
      <c r="D51" s="91"/>
      <c r="E51" s="92">
        <f>SUM(E49:E50)</f>
        <v>2591623.2000000002</v>
      </c>
    </row>
    <row r="52" spans="1:5" ht="15" customHeight="1" x14ac:dyDescent="0.2"/>
    <row r="53" spans="1:5" ht="15" customHeight="1" x14ac:dyDescent="0.2"/>
    <row r="54" spans="1:5" ht="15" customHeight="1" x14ac:dyDescent="0.25">
      <c r="A54" s="38" t="s">
        <v>378</v>
      </c>
    </row>
    <row r="55" spans="1:5" ht="15" customHeight="1" x14ac:dyDescent="0.2">
      <c r="A55" s="203" t="s">
        <v>42</v>
      </c>
      <c r="B55" s="203"/>
      <c r="C55" s="203"/>
      <c r="D55" s="203"/>
      <c r="E55" s="203"/>
    </row>
    <row r="56" spans="1:5" ht="15" customHeight="1" x14ac:dyDescent="0.2">
      <c r="A56" s="203" t="s">
        <v>379</v>
      </c>
      <c r="B56" s="203"/>
      <c r="C56" s="203"/>
      <c r="D56" s="203"/>
      <c r="E56" s="203"/>
    </row>
    <row r="57" spans="1:5" ht="15" customHeight="1" x14ac:dyDescent="0.2">
      <c r="A57" s="204" t="s">
        <v>380</v>
      </c>
      <c r="B57" s="204"/>
      <c r="C57" s="204"/>
      <c r="D57" s="204"/>
      <c r="E57" s="204"/>
    </row>
    <row r="58" spans="1:5" ht="15" customHeight="1" x14ac:dyDescent="0.2">
      <c r="A58" s="204"/>
      <c r="B58" s="204"/>
      <c r="C58" s="204"/>
      <c r="D58" s="204"/>
      <c r="E58" s="204"/>
    </row>
    <row r="59" spans="1:5" ht="15" customHeight="1" x14ac:dyDescent="0.2">
      <c r="A59" s="204"/>
      <c r="B59" s="204"/>
      <c r="C59" s="204"/>
      <c r="D59" s="204"/>
      <c r="E59" s="204"/>
    </row>
    <row r="60" spans="1:5" ht="15" customHeight="1" x14ac:dyDescent="0.2">
      <c r="A60" s="204"/>
      <c r="B60" s="204"/>
      <c r="C60" s="204"/>
      <c r="D60" s="204"/>
      <c r="E60" s="204"/>
    </row>
    <row r="61" spans="1:5" ht="15" customHeight="1" x14ac:dyDescent="0.2">
      <c r="A61" s="204"/>
      <c r="B61" s="204"/>
      <c r="C61" s="204"/>
      <c r="D61" s="204"/>
      <c r="E61" s="204"/>
    </row>
    <row r="62" spans="1:5" ht="15" customHeight="1" x14ac:dyDescent="0.2">
      <c r="A62" s="204"/>
      <c r="B62" s="204"/>
      <c r="C62" s="204"/>
      <c r="D62" s="204"/>
      <c r="E62" s="204"/>
    </row>
    <row r="63" spans="1:5" ht="15" customHeight="1" x14ac:dyDescent="0.2">
      <c r="A63" s="204"/>
      <c r="B63" s="204"/>
      <c r="C63" s="204"/>
      <c r="D63" s="204"/>
      <c r="E63" s="204"/>
    </row>
    <row r="64" spans="1:5" ht="15" customHeight="1" x14ac:dyDescent="0.2">
      <c r="A64" s="204"/>
      <c r="B64" s="204"/>
      <c r="C64" s="204"/>
      <c r="D64" s="204"/>
      <c r="E64" s="204"/>
    </row>
    <row r="65" spans="1:5" ht="15" customHeight="1" x14ac:dyDescent="0.2">
      <c r="A65" s="159"/>
      <c r="B65" s="199"/>
      <c r="C65" s="159"/>
      <c r="D65" s="159"/>
      <c r="E65" s="159"/>
    </row>
    <row r="66" spans="1:5" ht="15" customHeight="1" x14ac:dyDescent="0.25">
      <c r="A66" s="85" t="s">
        <v>1</v>
      </c>
      <c r="B66" s="105"/>
      <c r="C66" s="70"/>
      <c r="D66" s="70"/>
      <c r="E66" s="70"/>
    </row>
    <row r="67" spans="1:5" ht="15" customHeight="1" x14ac:dyDescent="0.2">
      <c r="A67" s="153" t="s">
        <v>115</v>
      </c>
      <c r="B67" s="70"/>
      <c r="C67" s="70"/>
      <c r="D67" s="70"/>
      <c r="E67" s="71" t="s">
        <v>278</v>
      </c>
    </row>
    <row r="68" spans="1:5" ht="15" customHeight="1" x14ac:dyDescent="0.25">
      <c r="A68" s="77"/>
      <c r="B68" s="195"/>
      <c r="C68" s="41"/>
      <c r="D68" s="41"/>
      <c r="E68" s="44"/>
    </row>
    <row r="69" spans="1:5" ht="15" customHeight="1" x14ac:dyDescent="0.2">
      <c r="B69" s="45" t="s">
        <v>47</v>
      </c>
      <c r="C69" s="45" t="s">
        <v>48</v>
      </c>
      <c r="D69" s="46" t="s">
        <v>49</v>
      </c>
      <c r="E69" s="47" t="s">
        <v>50</v>
      </c>
    </row>
    <row r="70" spans="1:5" ht="15" customHeight="1" x14ac:dyDescent="0.2">
      <c r="B70" s="179">
        <v>110117051</v>
      </c>
      <c r="C70" s="74"/>
      <c r="D70" s="75" t="s">
        <v>62</v>
      </c>
      <c r="E70" s="81">
        <v>20584.97</v>
      </c>
    </row>
    <row r="71" spans="1:5" ht="15" customHeight="1" x14ac:dyDescent="0.2">
      <c r="B71" s="166"/>
      <c r="C71" s="53" t="s">
        <v>52</v>
      </c>
      <c r="D71" s="54"/>
      <c r="E71" s="55">
        <f>SUM(E70:E70)</f>
        <v>20584.97</v>
      </c>
    </row>
    <row r="72" spans="1:5" ht="15" customHeight="1" x14ac:dyDescent="0.2"/>
    <row r="73" spans="1:5" ht="15" customHeight="1" x14ac:dyDescent="0.25">
      <c r="A73" s="40" t="s">
        <v>17</v>
      </c>
      <c r="B73" s="41"/>
      <c r="C73" s="41"/>
      <c r="D73" s="41"/>
      <c r="E73" s="41"/>
    </row>
    <row r="74" spans="1:5" ht="15" customHeight="1" x14ac:dyDescent="0.2">
      <c r="A74" s="42" t="s">
        <v>128</v>
      </c>
      <c r="E74" t="s">
        <v>129</v>
      </c>
    </row>
    <row r="75" spans="1:5" ht="15" customHeight="1" x14ac:dyDescent="0.25">
      <c r="A75" s="40"/>
      <c r="B75" s="77"/>
      <c r="C75" s="41"/>
      <c r="D75" s="41"/>
      <c r="E75" s="44"/>
    </row>
    <row r="76" spans="1:5" ht="15" customHeight="1" x14ac:dyDescent="0.2">
      <c r="A76" s="60"/>
      <c r="B76" s="60"/>
      <c r="C76" s="45" t="s">
        <v>48</v>
      </c>
      <c r="D76" s="112" t="s">
        <v>55</v>
      </c>
      <c r="E76" s="47" t="s">
        <v>50</v>
      </c>
    </row>
    <row r="77" spans="1:5" ht="15" customHeight="1" x14ac:dyDescent="0.2">
      <c r="A77" s="175"/>
      <c r="B77" s="110"/>
      <c r="C77" s="120">
        <v>6172</v>
      </c>
      <c r="D77" s="65" t="s">
        <v>196</v>
      </c>
      <c r="E77" s="130">
        <f>14529.67+3632.42+1307.67</f>
        <v>19469.760000000002</v>
      </c>
    </row>
    <row r="78" spans="1:5" ht="15" customHeight="1" x14ac:dyDescent="0.2">
      <c r="A78" s="175"/>
      <c r="B78" s="110"/>
      <c r="C78" s="120">
        <v>6172</v>
      </c>
      <c r="D78" s="65" t="s">
        <v>56</v>
      </c>
      <c r="E78" s="130">
        <f>16.93+107.21</f>
        <v>124.13999999999999</v>
      </c>
    </row>
    <row r="79" spans="1:5" ht="15" customHeight="1" x14ac:dyDescent="0.2">
      <c r="A79" s="109"/>
      <c r="B79" s="110"/>
      <c r="C79" s="53" t="s">
        <v>52</v>
      </c>
      <c r="D79" s="54"/>
      <c r="E79" s="55">
        <f>SUM(E77:E78)</f>
        <v>19593.900000000001</v>
      </c>
    </row>
    <row r="80" spans="1:5" ht="15" customHeight="1" x14ac:dyDescent="0.2"/>
    <row r="81" spans="1:5" ht="15" customHeight="1" x14ac:dyDescent="0.25">
      <c r="A81" s="85" t="s">
        <v>17</v>
      </c>
      <c r="B81" s="70"/>
      <c r="C81" s="70"/>
      <c r="D81" s="77"/>
      <c r="E81" s="77"/>
    </row>
    <row r="82" spans="1:5" ht="15" customHeight="1" x14ac:dyDescent="0.2">
      <c r="A82" s="42" t="s">
        <v>45</v>
      </c>
      <c r="B82" s="41"/>
      <c r="C82" s="41"/>
      <c r="D82" s="41"/>
      <c r="E82" s="43" t="s">
        <v>46</v>
      </c>
    </row>
    <row r="83" spans="1:5" ht="15" customHeight="1" x14ac:dyDescent="0.2">
      <c r="A83" s="86"/>
      <c r="B83" s="124"/>
      <c r="C83" s="70"/>
      <c r="D83" s="86"/>
      <c r="E83" s="141"/>
    </row>
    <row r="84" spans="1:5" ht="15" customHeight="1" x14ac:dyDescent="0.2">
      <c r="A84" s="60"/>
      <c r="B84" s="60"/>
      <c r="C84" s="72" t="s">
        <v>48</v>
      </c>
      <c r="D84" s="112" t="s">
        <v>55</v>
      </c>
      <c r="E84" s="72" t="s">
        <v>50</v>
      </c>
    </row>
    <row r="85" spans="1:5" ht="15" customHeight="1" x14ac:dyDescent="0.2">
      <c r="A85" s="161"/>
      <c r="B85" s="114"/>
      <c r="C85" s="79">
        <v>6409</v>
      </c>
      <c r="D85" s="162" t="s">
        <v>99</v>
      </c>
      <c r="E85" s="81">
        <v>991.07</v>
      </c>
    </row>
    <row r="86" spans="1:5" ht="15" customHeight="1" x14ac:dyDescent="0.2">
      <c r="A86" s="102"/>
      <c r="B86" s="70"/>
      <c r="C86" s="90" t="s">
        <v>52</v>
      </c>
      <c r="D86" s="143"/>
      <c r="E86" s="144">
        <f>SUM(E85:E85)</f>
        <v>991.07</v>
      </c>
    </row>
    <row r="87" spans="1:5" ht="15" customHeight="1" x14ac:dyDescent="0.2"/>
    <row r="88" spans="1:5" ht="15" customHeight="1" x14ac:dyDescent="0.2"/>
    <row r="89" spans="1:5" ht="15" customHeight="1" x14ac:dyDescent="0.25">
      <c r="A89" s="38" t="s">
        <v>381</v>
      </c>
    </row>
    <row r="90" spans="1:5" ht="15" customHeight="1" x14ac:dyDescent="0.2">
      <c r="A90" s="207" t="s">
        <v>42</v>
      </c>
      <c r="B90" s="207"/>
      <c r="C90" s="207"/>
      <c r="D90" s="207"/>
      <c r="E90" s="207"/>
    </row>
    <row r="91" spans="1:5" ht="15" customHeight="1" x14ac:dyDescent="0.2">
      <c r="A91" s="203" t="s">
        <v>71</v>
      </c>
      <c r="B91" s="203"/>
      <c r="C91" s="203"/>
      <c r="D91" s="203"/>
      <c r="E91" s="203"/>
    </row>
    <row r="92" spans="1:5" ht="15" customHeight="1" x14ac:dyDescent="0.2">
      <c r="A92" s="202" t="s">
        <v>382</v>
      </c>
      <c r="B92" s="202"/>
      <c r="C92" s="202"/>
      <c r="D92" s="202"/>
      <c r="E92" s="202"/>
    </row>
    <row r="93" spans="1:5" ht="15" customHeight="1" x14ac:dyDescent="0.2">
      <c r="A93" s="202"/>
      <c r="B93" s="202"/>
      <c r="C93" s="202"/>
      <c r="D93" s="202"/>
      <c r="E93" s="202"/>
    </row>
    <row r="94" spans="1:5" ht="15" customHeight="1" x14ac:dyDescent="0.2">
      <c r="A94" s="202"/>
      <c r="B94" s="202"/>
      <c r="C94" s="202"/>
      <c r="D94" s="202"/>
      <c r="E94" s="202"/>
    </row>
    <row r="95" spans="1:5" ht="15" customHeight="1" x14ac:dyDescent="0.2">
      <c r="A95" s="202"/>
      <c r="B95" s="202"/>
      <c r="C95" s="202"/>
      <c r="D95" s="202"/>
      <c r="E95" s="202"/>
    </row>
    <row r="96" spans="1:5" ht="15" customHeight="1" x14ac:dyDescent="0.2">
      <c r="A96" s="202"/>
      <c r="B96" s="202"/>
      <c r="C96" s="202"/>
      <c r="D96" s="202"/>
      <c r="E96" s="202"/>
    </row>
    <row r="97" spans="1:5" ht="15" customHeight="1" x14ac:dyDescent="0.2">
      <c r="A97" s="202"/>
      <c r="B97" s="202"/>
      <c r="C97" s="202"/>
      <c r="D97" s="202"/>
      <c r="E97" s="202"/>
    </row>
    <row r="98" spans="1:5" ht="15" customHeight="1" x14ac:dyDescent="0.2">
      <c r="A98" s="202"/>
      <c r="B98" s="202"/>
      <c r="C98" s="202"/>
      <c r="D98" s="202"/>
      <c r="E98" s="202"/>
    </row>
    <row r="99" spans="1:5" ht="15" customHeight="1" x14ac:dyDescent="0.2">
      <c r="A99" s="202"/>
      <c r="B99" s="202"/>
      <c r="C99" s="202"/>
      <c r="D99" s="202"/>
      <c r="E99" s="202"/>
    </row>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85" t="s">
        <v>1</v>
      </c>
      <c r="B106" s="41"/>
      <c r="C106" s="41"/>
      <c r="D106" s="41"/>
      <c r="E106" s="41"/>
    </row>
    <row r="107" spans="1:5" ht="15" customHeight="1" x14ac:dyDescent="0.2">
      <c r="A107" s="69" t="s">
        <v>115</v>
      </c>
      <c r="B107" s="41"/>
      <c r="C107" s="41"/>
      <c r="D107" s="41"/>
      <c r="E107" s="43" t="s">
        <v>284</v>
      </c>
    </row>
    <row r="108" spans="1:5" ht="15" customHeight="1" x14ac:dyDescent="0.25">
      <c r="A108" s="40"/>
      <c r="B108" s="77"/>
      <c r="C108" s="41"/>
      <c r="D108" s="41"/>
      <c r="E108" s="44"/>
    </row>
    <row r="109" spans="1:5" ht="15" customHeight="1" x14ac:dyDescent="0.2">
      <c r="B109" s="45" t="s">
        <v>47</v>
      </c>
      <c r="C109" s="45" t="s">
        <v>48</v>
      </c>
      <c r="D109" s="46" t="s">
        <v>49</v>
      </c>
      <c r="E109" s="72" t="s">
        <v>50</v>
      </c>
    </row>
    <row r="110" spans="1:5" ht="15" customHeight="1" x14ac:dyDescent="0.2">
      <c r="B110" s="180">
        <v>103533063</v>
      </c>
      <c r="C110" s="120"/>
      <c r="D110" s="162" t="s">
        <v>383</v>
      </c>
      <c r="E110" s="130">
        <v>1140700</v>
      </c>
    </row>
    <row r="111" spans="1:5" ht="15" customHeight="1" x14ac:dyDescent="0.2">
      <c r="B111" s="180">
        <v>103133063</v>
      </c>
      <c r="C111" s="120"/>
      <c r="D111" s="162" t="s">
        <v>383</v>
      </c>
      <c r="E111" s="130">
        <v>134200</v>
      </c>
    </row>
    <row r="112" spans="1:5" ht="15" customHeight="1" x14ac:dyDescent="0.2">
      <c r="B112" s="185"/>
      <c r="C112" s="53" t="s">
        <v>52</v>
      </c>
      <c r="D112" s="54"/>
      <c r="E112" s="55">
        <f>SUM(E110:E111)</f>
        <v>1274900</v>
      </c>
    </row>
    <row r="113" spans="1:5" ht="15" customHeight="1" x14ac:dyDescent="0.2"/>
    <row r="114" spans="1:5" ht="15" customHeight="1" x14ac:dyDescent="0.25">
      <c r="A114" s="40" t="s">
        <v>17</v>
      </c>
      <c r="B114" s="41"/>
      <c r="C114" s="41"/>
      <c r="D114" s="41"/>
      <c r="E114" s="41"/>
    </row>
    <row r="115" spans="1:5" ht="15" customHeight="1" x14ac:dyDescent="0.2">
      <c r="A115" s="69" t="s">
        <v>115</v>
      </c>
      <c r="B115" s="41"/>
      <c r="C115" s="41"/>
      <c r="D115" s="41"/>
      <c r="E115" s="43" t="s">
        <v>284</v>
      </c>
    </row>
    <row r="116" spans="1:5" ht="15" customHeight="1" x14ac:dyDescent="0.25">
      <c r="A116" s="40"/>
      <c r="B116" s="77"/>
      <c r="C116" s="41"/>
      <c r="D116" s="41"/>
      <c r="E116" s="44"/>
    </row>
    <row r="117" spans="1:5" ht="15" customHeight="1" x14ac:dyDescent="0.2">
      <c r="A117" s="119"/>
      <c r="B117" s="59"/>
      <c r="C117" s="45" t="s">
        <v>48</v>
      </c>
      <c r="D117" s="46" t="s">
        <v>55</v>
      </c>
      <c r="E117" s="72" t="s">
        <v>50</v>
      </c>
    </row>
    <row r="118" spans="1:5" ht="15" customHeight="1" x14ac:dyDescent="0.2">
      <c r="A118" s="161"/>
      <c r="B118" s="114"/>
      <c r="C118" s="120">
        <v>3299</v>
      </c>
      <c r="D118" s="65" t="s">
        <v>196</v>
      </c>
      <c r="E118" s="130">
        <f>717058.13+84359.78+212817.16+25037.32+76614.18+9013.43+134210.52+15789.48</f>
        <v>1274900</v>
      </c>
    </row>
    <row r="119" spans="1:5" ht="15" customHeight="1" x14ac:dyDescent="0.2">
      <c r="A119" s="146"/>
      <c r="B119" s="163"/>
      <c r="C119" s="53" t="s">
        <v>52</v>
      </c>
      <c r="D119" s="54"/>
      <c r="E119" s="55">
        <f>SUM(E118:E118)</f>
        <v>1274900</v>
      </c>
    </row>
    <row r="120" spans="1:5" ht="15" customHeight="1" x14ac:dyDescent="0.2"/>
    <row r="121" spans="1:5" ht="15" customHeight="1" x14ac:dyDescent="0.2"/>
    <row r="122" spans="1:5" ht="15" customHeight="1" x14ac:dyDescent="0.25">
      <c r="A122" s="38" t="s">
        <v>384</v>
      </c>
    </row>
    <row r="123" spans="1:5" ht="15" customHeight="1" x14ac:dyDescent="0.2">
      <c r="A123" s="201" t="s">
        <v>107</v>
      </c>
      <c r="B123" s="201"/>
      <c r="C123" s="201"/>
      <c r="D123" s="201"/>
      <c r="E123" s="201"/>
    </row>
    <row r="124" spans="1:5" ht="15" customHeight="1" x14ac:dyDescent="0.2">
      <c r="A124" s="201"/>
      <c r="B124" s="201"/>
      <c r="C124" s="201"/>
      <c r="D124" s="201"/>
      <c r="E124" s="201"/>
    </row>
    <row r="125" spans="1:5" ht="15" customHeight="1" x14ac:dyDescent="0.2">
      <c r="A125" s="202" t="s">
        <v>385</v>
      </c>
      <c r="B125" s="202"/>
      <c r="C125" s="202"/>
      <c r="D125" s="202"/>
      <c r="E125" s="202"/>
    </row>
    <row r="126" spans="1:5" ht="15" customHeight="1" x14ac:dyDescent="0.2">
      <c r="A126" s="202"/>
      <c r="B126" s="202"/>
      <c r="C126" s="202"/>
      <c r="D126" s="202"/>
      <c r="E126" s="202"/>
    </row>
    <row r="127" spans="1:5" ht="15" customHeight="1" x14ac:dyDescent="0.2">
      <c r="A127" s="202"/>
      <c r="B127" s="202"/>
      <c r="C127" s="202"/>
      <c r="D127" s="202"/>
      <c r="E127" s="202"/>
    </row>
    <row r="128" spans="1:5" ht="15" customHeight="1" x14ac:dyDescent="0.2">
      <c r="A128" s="202"/>
      <c r="B128" s="202"/>
      <c r="C128" s="202"/>
      <c r="D128" s="202"/>
      <c r="E128" s="202"/>
    </row>
    <row r="129" spans="1:5" ht="15" customHeight="1" x14ac:dyDescent="0.2">
      <c r="A129" s="202"/>
      <c r="B129" s="202"/>
      <c r="C129" s="202"/>
      <c r="D129" s="202"/>
      <c r="E129" s="202"/>
    </row>
    <row r="130" spans="1:5" ht="15" customHeight="1" x14ac:dyDescent="0.2">
      <c r="A130" s="202"/>
      <c r="B130" s="202"/>
      <c r="C130" s="202"/>
      <c r="D130" s="202"/>
      <c r="E130" s="202"/>
    </row>
    <row r="131" spans="1:5" ht="15" customHeight="1" x14ac:dyDescent="0.2">
      <c r="A131" s="202"/>
      <c r="B131" s="202"/>
      <c r="C131" s="202"/>
      <c r="D131" s="202"/>
      <c r="E131" s="202"/>
    </row>
    <row r="132" spans="1:5" ht="15" customHeight="1" x14ac:dyDescent="0.2">
      <c r="A132" s="202"/>
      <c r="B132" s="202"/>
      <c r="C132" s="202"/>
      <c r="D132" s="202"/>
      <c r="E132" s="202"/>
    </row>
    <row r="133" spans="1:5" ht="15" customHeight="1" x14ac:dyDescent="0.2">
      <c r="A133" s="202"/>
      <c r="B133" s="202"/>
      <c r="C133" s="202"/>
      <c r="D133" s="202"/>
      <c r="E133" s="202"/>
    </row>
    <row r="134" spans="1:5" ht="15" customHeight="1" x14ac:dyDescent="0.2"/>
    <row r="135" spans="1:5" ht="15" customHeight="1" x14ac:dyDescent="0.25">
      <c r="A135" s="85" t="s">
        <v>17</v>
      </c>
      <c r="B135" s="70"/>
      <c r="C135" s="70"/>
      <c r="D135" s="70"/>
      <c r="E135" s="70"/>
    </row>
    <row r="136" spans="1:5" ht="15" customHeight="1" x14ac:dyDescent="0.2">
      <c r="A136" s="69" t="s">
        <v>45</v>
      </c>
      <c r="B136" s="70"/>
      <c r="C136" s="70"/>
      <c r="D136" s="70"/>
      <c r="E136" s="71" t="s">
        <v>46</v>
      </c>
    </row>
    <row r="137" spans="1:5" ht="15" customHeight="1" x14ac:dyDescent="0.25">
      <c r="A137" s="85"/>
      <c r="B137" s="97"/>
      <c r="C137" s="70"/>
      <c r="D137" s="70"/>
      <c r="E137" s="87"/>
    </row>
    <row r="138" spans="1:5" ht="15" customHeight="1" x14ac:dyDescent="0.2">
      <c r="B138" s="72" t="s">
        <v>47</v>
      </c>
      <c r="C138" s="72" t="s">
        <v>48</v>
      </c>
      <c r="D138" s="131" t="s">
        <v>55</v>
      </c>
      <c r="E138" s="47" t="s">
        <v>50</v>
      </c>
    </row>
    <row r="139" spans="1:5" ht="15" customHeight="1" x14ac:dyDescent="0.2">
      <c r="B139" s="132">
        <v>13307</v>
      </c>
      <c r="C139" s="133">
        <v>4324</v>
      </c>
      <c r="D139" s="134" t="s">
        <v>99</v>
      </c>
      <c r="E139" s="135">
        <f>-36480-121600</f>
        <v>-158080</v>
      </c>
    </row>
    <row r="140" spans="1:5" ht="15" customHeight="1" x14ac:dyDescent="0.2">
      <c r="B140" s="82"/>
      <c r="C140" s="90" t="s">
        <v>52</v>
      </c>
      <c r="D140" s="91"/>
      <c r="E140" s="92">
        <f>SUM(E139:E139)</f>
        <v>-158080</v>
      </c>
    </row>
    <row r="141" spans="1:5" ht="15" customHeight="1" x14ac:dyDescent="0.2"/>
    <row r="142" spans="1:5" ht="15" customHeight="1" x14ac:dyDescent="0.25">
      <c r="A142" s="40" t="s">
        <v>17</v>
      </c>
      <c r="B142" s="41"/>
      <c r="C142" s="41"/>
      <c r="D142" s="41"/>
      <c r="E142" s="41"/>
    </row>
    <row r="143" spans="1:5" ht="15" customHeight="1" x14ac:dyDescent="0.2">
      <c r="A143" s="42" t="s">
        <v>109</v>
      </c>
      <c r="B143" s="56"/>
      <c r="C143" s="56"/>
      <c r="D143" s="56"/>
      <c r="E143" s="56" t="s">
        <v>110</v>
      </c>
    </row>
    <row r="144" spans="1:5" ht="15" customHeight="1" x14ac:dyDescent="0.2">
      <c r="A144" s="56"/>
      <c r="B144" s="57"/>
      <c r="C144" s="41"/>
      <c r="D144" s="56"/>
      <c r="E144" s="58"/>
    </row>
    <row r="145" spans="1:5" ht="15" customHeight="1" x14ac:dyDescent="0.2">
      <c r="B145" s="72" t="s">
        <v>47</v>
      </c>
      <c r="C145" s="45" t="s">
        <v>48</v>
      </c>
      <c r="D145" s="78" t="s">
        <v>49</v>
      </c>
      <c r="E145" s="47" t="s">
        <v>50</v>
      </c>
    </row>
    <row r="146" spans="1:5" ht="15" customHeight="1" x14ac:dyDescent="0.2">
      <c r="B146" s="132">
        <v>13307</v>
      </c>
      <c r="C146" s="136"/>
      <c r="D146" s="80" t="s">
        <v>111</v>
      </c>
      <c r="E146" s="137">
        <v>36480</v>
      </c>
    </row>
    <row r="147" spans="1:5" ht="15" customHeight="1" x14ac:dyDescent="0.2">
      <c r="B147" s="82"/>
      <c r="C147" s="53" t="s">
        <v>52</v>
      </c>
      <c r="D147" s="67"/>
      <c r="E147" s="68">
        <f>SUM(E146:E146)</f>
        <v>36480</v>
      </c>
    </row>
    <row r="148" spans="1:5" ht="15" customHeight="1" x14ac:dyDescent="0.2">
      <c r="A148" s="56"/>
      <c r="B148" s="56"/>
      <c r="C148" s="56"/>
      <c r="D148" s="56"/>
      <c r="E148" s="56"/>
    </row>
    <row r="149" spans="1:5" ht="15" customHeight="1" x14ac:dyDescent="0.25">
      <c r="A149" s="40" t="s">
        <v>17</v>
      </c>
      <c r="B149" s="41"/>
      <c r="C149" s="41"/>
      <c r="D149" s="41"/>
      <c r="E149" s="41"/>
    </row>
    <row r="150" spans="1:5" ht="15" customHeight="1" x14ac:dyDescent="0.2">
      <c r="A150" s="42" t="s">
        <v>53</v>
      </c>
      <c r="B150" s="56"/>
      <c r="C150" s="56"/>
      <c r="D150" s="56"/>
      <c r="E150" s="56" t="s">
        <v>54</v>
      </c>
    </row>
    <row r="151" spans="1:5" ht="15" customHeight="1" x14ac:dyDescent="0.2">
      <c r="A151" s="56"/>
      <c r="B151" s="57"/>
      <c r="C151" s="41"/>
      <c r="D151" s="56"/>
      <c r="E151" s="58"/>
    </row>
    <row r="152" spans="1:5" ht="15" customHeight="1" x14ac:dyDescent="0.2">
      <c r="A152" s="60"/>
      <c r="B152" s="72" t="s">
        <v>47</v>
      </c>
      <c r="C152" s="45" t="s">
        <v>48</v>
      </c>
      <c r="D152" s="78" t="s">
        <v>49</v>
      </c>
      <c r="E152" s="47" t="s">
        <v>50</v>
      </c>
    </row>
    <row r="153" spans="1:5" ht="15" customHeight="1" x14ac:dyDescent="0.2">
      <c r="A153" s="138"/>
      <c r="B153" s="132">
        <v>13307</v>
      </c>
      <c r="C153" s="136"/>
      <c r="D153" s="80" t="s">
        <v>111</v>
      </c>
      <c r="E153" s="139">
        <v>121600</v>
      </c>
    </row>
    <row r="154" spans="1:5" ht="15" customHeight="1" x14ac:dyDescent="0.2">
      <c r="A154" s="140"/>
      <c r="B154" s="82"/>
      <c r="C154" s="53" t="s">
        <v>52</v>
      </c>
      <c r="D154" s="67"/>
      <c r="E154" s="68">
        <f>SUM(E153)</f>
        <v>121600</v>
      </c>
    </row>
    <row r="155" spans="1:5" ht="15" customHeight="1" x14ac:dyDescent="0.2"/>
    <row r="156" spans="1:5" ht="15" customHeight="1" x14ac:dyDescent="0.2"/>
    <row r="157" spans="1:5" ht="15" customHeight="1" x14ac:dyDescent="0.2"/>
    <row r="158" spans="1:5" ht="15" customHeight="1" x14ac:dyDescent="0.25">
      <c r="A158" s="38" t="s">
        <v>386</v>
      </c>
    </row>
    <row r="159" spans="1:5" ht="15" customHeight="1" x14ac:dyDescent="0.2">
      <c r="A159" s="203" t="s">
        <v>113</v>
      </c>
      <c r="B159" s="203"/>
      <c r="C159" s="203"/>
      <c r="D159" s="203"/>
      <c r="E159" s="203"/>
    </row>
    <row r="160" spans="1:5" ht="15" customHeight="1" x14ac:dyDescent="0.2">
      <c r="A160" s="203"/>
      <c r="B160" s="203"/>
      <c r="C160" s="203"/>
      <c r="D160" s="203"/>
      <c r="E160" s="203"/>
    </row>
    <row r="161" spans="1:5" ht="15" customHeight="1" x14ac:dyDescent="0.2">
      <c r="A161" s="202" t="s">
        <v>387</v>
      </c>
      <c r="B161" s="202"/>
      <c r="C161" s="202"/>
      <c r="D161" s="202"/>
      <c r="E161" s="202"/>
    </row>
    <row r="162" spans="1:5" ht="15" customHeight="1" x14ac:dyDescent="0.2">
      <c r="A162" s="202"/>
      <c r="B162" s="202"/>
      <c r="C162" s="202"/>
      <c r="D162" s="202"/>
      <c r="E162" s="202"/>
    </row>
    <row r="163" spans="1:5" ht="15" customHeight="1" x14ac:dyDescent="0.2">
      <c r="A163" s="202"/>
      <c r="B163" s="202"/>
      <c r="C163" s="202"/>
      <c r="D163" s="202"/>
      <c r="E163" s="202"/>
    </row>
    <row r="164" spans="1:5" ht="15" customHeight="1" x14ac:dyDescent="0.2">
      <c r="A164" s="202"/>
      <c r="B164" s="202"/>
      <c r="C164" s="202"/>
      <c r="D164" s="202"/>
      <c r="E164" s="202"/>
    </row>
    <row r="165" spans="1:5" ht="15" customHeight="1" x14ac:dyDescent="0.2">
      <c r="A165" s="202"/>
      <c r="B165" s="202"/>
      <c r="C165" s="202"/>
      <c r="D165" s="202"/>
      <c r="E165" s="202"/>
    </row>
    <row r="166" spans="1:5" ht="15" customHeight="1" x14ac:dyDescent="0.2">
      <c r="A166" s="202"/>
      <c r="B166" s="202"/>
      <c r="C166" s="202"/>
      <c r="D166" s="202"/>
      <c r="E166" s="202"/>
    </row>
    <row r="167" spans="1:5" ht="15" customHeight="1" x14ac:dyDescent="0.2">
      <c r="A167" s="202"/>
      <c r="B167" s="202"/>
      <c r="C167" s="202"/>
      <c r="D167" s="202"/>
      <c r="E167" s="202"/>
    </row>
    <row r="168" spans="1:5" ht="15" customHeight="1" x14ac:dyDescent="0.2">
      <c r="A168" s="155"/>
      <c r="B168" s="155"/>
      <c r="C168" s="155"/>
      <c r="D168" s="155"/>
      <c r="E168" s="155"/>
    </row>
    <row r="169" spans="1:5" ht="15" customHeight="1" x14ac:dyDescent="0.25">
      <c r="A169" s="85" t="s">
        <v>17</v>
      </c>
      <c r="B169" s="70"/>
      <c r="C169" s="70"/>
      <c r="D169" s="77"/>
      <c r="E169" s="77"/>
    </row>
    <row r="170" spans="1:5" ht="15" customHeight="1" x14ac:dyDescent="0.2">
      <c r="A170" s="153" t="s">
        <v>115</v>
      </c>
      <c r="B170" s="70"/>
      <c r="C170" s="70"/>
      <c r="D170" s="70"/>
      <c r="E170" s="71" t="s">
        <v>116</v>
      </c>
    </row>
    <row r="171" spans="1:5" ht="15" customHeight="1" x14ac:dyDescent="0.2">
      <c r="A171" s="86"/>
      <c r="B171" s="124"/>
      <c r="C171" s="70"/>
      <c r="D171" s="86"/>
      <c r="E171" s="141"/>
    </row>
    <row r="172" spans="1:5" ht="15" customHeight="1" x14ac:dyDescent="0.2">
      <c r="A172" s="60"/>
      <c r="B172" s="59"/>
      <c r="C172" s="72" t="s">
        <v>48</v>
      </c>
      <c r="D172" s="112" t="s">
        <v>55</v>
      </c>
      <c r="E172" s="72" t="s">
        <v>50</v>
      </c>
    </row>
    <row r="173" spans="1:5" ht="15" customHeight="1" x14ac:dyDescent="0.2">
      <c r="A173" s="161"/>
      <c r="B173" s="109"/>
      <c r="C173" s="79">
        <v>2143</v>
      </c>
      <c r="D173" s="65" t="s">
        <v>56</v>
      </c>
      <c r="E173" s="81">
        <v>-5000000</v>
      </c>
    </row>
    <row r="174" spans="1:5" ht="15" customHeight="1" x14ac:dyDescent="0.2">
      <c r="A174" s="161"/>
      <c r="B174" s="109"/>
      <c r="C174" s="79">
        <v>3523</v>
      </c>
      <c r="D174" s="162" t="s">
        <v>117</v>
      </c>
      <c r="E174" s="81">
        <v>-8000000</v>
      </c>
    </row>
    <row r="175" spans="1:5" ht="15" customHeight="1" x14ac:dyDescent="0.2">
      <c r="A175" s="161"/>
      <c r="B175" s="109"/>
      <c r="C175" s="79">
        <v>3533</v>
      </c>
      <c r="D175" s="162" t="s">
        <v>117</v>
      </c>
      <c r="E175" s="81">
        <v>-1440000</v>
      </c>
    </row>
    <row r="176" spans="1:5" ht="15" customHeight="1" x14ac:dyDescent="0.2">
      <c r="A176" s="161"/>
      <c r="B176" s="109"/>
      <c r="C176" s="79">
        <v>6172</v>
      </c>
      <c r="D176" s="162" t="s">
        <v>117</v>
      </c>
      <c r="E176" s="81">
        <f>-550000-9350000</f>
        <v>-9900000</v>
      </c>
    </row>
    <row r="177" spans="1:5" ht="15" customHeight="1" x14ac:dyDescent="0.2">
      <c r="A177" s="102"/>
      <c r="B177" s="142"/>
      <c r="C177" s="90" t="s">
        <v>52</v>
      </c>
      <c r="D177" s="143"/>
      <c r="E177" s="144">
        <f>SUM(E173:E176)</f>
        <v>-24340000</v>
      </c>
    </row>
    <row r="178" spans="1:5" ht="15" customHeight="1" x14ac:dyDescent="0.2"/>
    <row r="179" spans="1:5" ht="15" customHeight="1" x14ac:dyDescent="0.25">
      <c r="A179" s="85" t="s">
        <v>17</v>
      </c>
      <c r="B179" s="70"/>
      <c r="C179" s="70"/>
      <c r="D179" s="70"/>
      <c r="E179" s="70"/>
    </row>
    <row r="180" spans="1:5" ht="15" customHeight="1" x14ac:dyDescent="0.2">
      <c r="A180" s="69" t="s">
        <v>45</v>
      </c>
      <c r="B180" s="70"/>
      <c r="C180" s="70"/>
      <c r="D180" s="70"/>
      <c r="E180" s="71" t="s">
        <v>46</v>
      </c>
    </row>
    <row r="181" spans="1:5" ht="15" customHeight="1" x14ac:dyDescent="0.25">
      <c r="A181" s="86"/>
      <c r="B181" s="85"/>
      <c r="C181" s="70"/>
      <c r="D181" s="70"/>
      <c r="E181" s="87"/>
    </row>
    <row r="182" spans="1:5" ht="15" customHeight="1" x14ac:dyDescent="0.2">
      <c r="A182" s="60"/>
      <c r="B182" s="59"/>
      <c r="C182" s="72" t="s">
        <v>48</v>
      </c>
      <c r="D182" s="112" t="s">
        <v>55</v>
      </c>
      <c r="E182" s="72" t="s">
        <v>50</v>
      </c>
    </row>
    <row r="183" spans="1:5" ht="15" customHeight="1" x14ac:dyDescent="0.2">
      <c r="A183" s="109"/>
      <c r="B183" s="110"/>
      <c r="C183" s="79">
        <v>6409</v>
      </c>
      <c r="D183" s="65" t="s">
        <v>99</v>
      </c>
      <c r="E183" s="81">
        <f>80000+550000+8000000+1000000+4000000+1360000+9350000</f>
        <v>24340000</v>
      </c>
    </row>
    <row r="184" spans="1:5" ht="15" customHeight="1" x14ac:dyDescent="0.2">
      <c r="A184" s="102"/>
      <c r="B184" s="142"/>
      <c r="C184" s="90" t="s">
        <v>52</v>
      </c>
      <c r="D184" s="143"/>
      <c r="E184" s="144">
        <f>SUM(E183:E183)</f>
        <v>24340000</v>
      </c>
    </row>
    <row r="185" spans="1:5" ht="15" customHeight="1" x14ac:dyDescent="0.2"/>
    <row r="186" spans="1:5" ht="15" customHeight="1" x14ac:dyDescent="0.2"/>
    <row r="187" spans="1:5" ht="15" customHeight="1" x14ac:dyDescent="0.25">
      <c r="A187" s="38" t="s">
        <v>388</v>
      </c>
    </row>
    <row r="188" spans="1:5" ht="15" customHeight="1" x14ac:dyDescent="0.2">
      <c r="A188" s="201" t="s">
        <v>389</v>
      </c>
      <c r="B188" s="201"/>
      <c r="C188" s="201"/>
      <c r="D188" s="201"/>
      <c r="E188" s="201"/>
    </row>
    <row r="189" spans="1:5" ht="15" customHeight="1" x14ac:dyDescent="0.2">
      <c r="A189" s="201"/>
      <c r="B189" s="201"/>
      <c r="C189" s="201"/>
      <c r="D189" s="201"/>
      <c r="E189" s="201"/>
    </row>
    <row r="190" spans="1:5" ht="15" customHeight="1" x14ac:dyDescent="0.2">
      <c r="A190" s="202" t="s">
        <v>390</v>
      </c>
      <c r="B190" s="202"/>
      <c r="C190" s="202"/>
      <c r="D190" s="202"/>
      <c r="E190" s="202"/>
    </row>
    <row r="191" spans="1:5" ht="15" customHeight="1" x14ac:dyDescent="0.2">
      <c r="A191" s="202"/>
      <c r="B191" s="202"/>
      <c r="C191" s="202"/>
      <c r="D191" s="202"/>
      <c r="E191" s="202"/>
    </row>
    <row r="192" spans="1:5" ht="15" customHeight="1" x14ac:dyDescent="0.2">
      <c r="A192" s="202"/>
      <c r="B192" s="202"/>
      <c r="C192" s="202"/>
      <c r="D192" s="202"/>
      <c r="E192" s="202"/>
    </row>
    <row r="193" spans="1:5" ht="15" customHeight="1" x14ac:dyDescent="0.2">
      <c r="A193" s="202"/>
      <c r="B193" s="202"/>
      <c r="C193" s="202"/>
      <c r="D193" s="202"/>
      <c r="E193" s="202"/>
    </row>
    <row r="194" spans="1:5" ht="15" customHeight="1" x14ac:dyDescent="0.2">
      <c r="A194" s="202"/>
      <c r="B194" s="202"/>
      <c r="C194" s="202"/>
      <c r="D194" s="202"/>
      <c r="E194" s="202"/>
    </row>
    <row r="195" spans="1:5" ht="15" customHeight="1" x14ac:dyDescent="0.2">
      <c r="A195" s="202"/>
      <c r="B195" s="202"/>
      <c r="C195" s="202"/>
      <c r="D195" s="202"/>
      <c r="E195" s="202"/>
    </row>
    <row r="196" spans="1:5" ht="15" customHeight="1" x14ac:dyDescent="0.2">
      <c r="A196" s="84"/>
      <c r="B196" s="84"/>
      <c r="C196" s="84"/>
      <c r="D196" s="84"/>
      <c r="E196" s="84"/>
    </row>
    <row r="197" spans="1:5" ht="15" customHeight="1" x14ac:dyDescent="0.25">
      <c r="A197" s="85" t="s">
        <v>17</v>
      </c>
      <c r="B197" s="70"/>
      <c r="C197" s="70"/>
      <c r="D197" s="77"/>
      <c r="E197" s="77"/>
    </row>
    <row r="198" spans="1:5" ht="15" customHeight="1" x14ac:dyDescent="0.2">
      <c r="A198" s="169" t="s">
        <v>232</v>
      </c>
      <c r="B198" s="70"/>
      <c r="C198" s="70"/>
      <c r="D198" s="70"/>
      <c r="E198" s="71" t="s">
        <v>233</v>
      </c>
    </row>
    <row r="199" spans="1:5" ht="15" customHeight="1" x14ac:dyDescent="0.2">
      <c r="A199" s="86"/>
      <c r="B199" s="124"/>
      <c r="C199" s="70"/>
      <c r="D199" s="86"/>
      <c r="E199" s="141"/>
    </row>
    <row r="200" spans="1:5" ht="15" customHeight="1" x14ac:dyDescent="0.2">
      <c r="C200" s="45" t="s">
        <v>48</v>
      </c>
      <c r="D200" s="46" t="s">
        <v>55</v>
      </c>
      <c r="E200" s="47" t="s">
        <v>50</v>
      </c>
    </row>
    <row r="201" spans="1:5" ht="15" customHeight="1" x14ac:dyDescent="0.2">
      <c r="C201" s="120">
        <v>6113</v>
      </c>
      <c r="D201" s="65" t="s">
        <v>56</v>
      </c>
      <c r="E201" s="51">
        <v>-65000</v>
      </c>
    </row>
    <row r="202" spans="1:5" ht="15" customHeight="1" x14ac:dyDescent="0.2">
      <c r="C202" s="53" t="s">
        <v>52</v>
      </c>
      <c r="D202" s="54"/>
      <c r="E202" s="55">
        <f>SUM(E201:E201)</f>
        <v>-65000</v>
      </c>
    </row>
    <row r="203" spans="1:5" ht="15" customHeight="1" x14ac:dyDescent="0.2"/>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85" t="s">
        <v>17</v>
      </c>
      <c r="B210" s="70"/>
      <c r="C210" s="70"/>
      <c r="D210" s="77"/>
      <c r="E210" s="77"/>
    </row>
    <row r="211" spans="1:5" ht="15" customHeight="1" x14ac:dyDescent="0.2">
      <c r="A211" s="69" t="s">
        <v>123</v>
      </c>
      <c r="B211" s="70"/>
      <c r="C211" s="70"/>
      <c r="D211" s="70"/>
      <c r="E211" s="71" t="s">
        <v>124</v>
      </c>
    </row>
    <row r="212" spans="1:5" ht="15" customHeight="1" x14ac:dyDescent="0.2">
      <c r="A212" s="86"/>
      <c r="B212" s="124"/>
      <c r="C212" s="70"/>
      <c r="D212" s="86"/>
      <c r="E212" s="141"/>
    </row>
    <row r="213" spans="1:5" ht="15" customHeight="1" x14ac:dyDescent="0.2">
      <c r="B213" s="60"/>
      <c r="C213" s="45" t="s">
        <v>48</v>
      </c>
      <c r="D213" s="46" t="s">
        <v>55</v>
      </c>
      <c r="E213" s="47" t="s">
        <v>50</v>
      </c>
    </row>
    <row r="214" spans="1:5" ht="15" customHeight="1" x14ac:dyDescent="0.2">
      <c r="B214" s="109"/>
      <c r="C214" s="120">
        <v>6113</v>
      </c>
      <c r="D214" s="65" t="s">
        <v>56</v>
      </c>
      <c r="E214" s="51">
        <v>-40000</v>
      </c>
    </row>
    <row r="215" spans="1:5" ht="15" customHeight="1" x14ac:dyDescent="0.2">
      <c r="B215" s="109"/>
      <c r="C215" s="53" t="s">
        <v>52</v>
      </c>
      <c r="D215" s="54"/>
      <c r="E215" s="55">
        <f>SUM(E214:E214)</f>
        <v>-40000</v>
      </c>
    </row>
    <row r="216" spans="1:5" ht="15" customHeight="1" x14ac:dyDescent="0.2"/>
    <row r="217" spans="1:5" ht="15" customHeight="1" x14ac:dyDescent="0.25">
      <c r="A217" s="40" t="s">
        <v>17</v>
      </c>
      <c r="B217" s="41"/>
      <c r="C217" s="41"/>
      <c r="D217" s="41"/>
      <c r="E217" s="77"/>
    </row>
    <row r="218" spans="1:5" ht="15" customHeight="1" x14ac:dyDescent="0.2">
      <c r="A218" s="42" t="s">
        <v>128</v>
      </c>
      <c r="B218" s="41"/>
      <c r="C218" s="41"/>
      <c r="D218" s="41"/>
      <c r="E218" s="43" t="s">
        <v>129</v>
      </c>
    </row>
    <row r="219" spans="1:5" ht="15" customHeight="1" x14ac:dyDescent="0.2">
      <c r="A219" s="42"/>
      <c r="B219" s="77"/>
      <c r="C219" s="41"/>
      <c r="D219" s="41"/>
      <c r="E219" s="44"/>
    </row>
    <row r="220" spans="1:5" ht="15" customHeight="1" x14ac:dyDescent="0.2">
      <c r="A220" s="59"/>
      <c r="B220" s="59"/>
      <c r="C220" s="45" t="s">
        <v>48</v>
      </c>
      <c r="D220" s="112" t="s">
        <v>55</v>
      </c>
      <c r="E220" s="72" t="s">
        <v>50</v>
      </c>
    </row>
    <row r="221" spans="1:5" ht="15" customHeight="1" x14ac:dyDescent="0.2">
      <c r="A221" s="113"/>
      <c r="B221" s="114"/>
      <c r="C221" s="120">
        <v>6172</v>
      </c>
      <c r="D221" s="65" t="s">
        <v>56</v>
      </c>
      <c r="E221" s="130">
        <v>105000</v>
      </c>
    </row>
    <row r="222" spans="1:5" ht="15" customHeight="1" x14ac:dyDescent="0.2">
      <c r="A222" s="146"/>
      <c r="B222" s="146"/>
      <c r="C222" s="53" t="s">
        <v>52</v>
      </c>
      <c r="D222" s="152"/>
      <c r="E222" s="55">
        <f>SUM(E221:E221)</f>
        <v>105000</v>
      </c>
    </row>
    <row r="223" spans="1:5" ht="15" customHeight="1" x14ac:dyDescent="0.2"/>
    <row r="224" spans="1:5" ht="15" customHeight="1" x14ac:dyDescent="0.2"/>
    <row r="225" spans="1:5" ht="15" customHeight="1" x14ac:dyDescent="0.25">
      <c r="A225" s="38" t="s">
        <v>391</v>
      </c>
    </row>
    <row r="226" spans="1:5" ht="15" customHeight="1" x14ac:dyDescent="0.2">
      <c r="A226" s="201" t="s">
        <v>132</v>
      </c>
      <c r="B226" s="201"/>
      <c r="C226" s="201"/>
      <c r="D226" s="201"/>
      <c r="E226" s="201"/>
    </row>
    <row r="227" spans="1:5" ht="15" customHeight="1" x14ac:dyDescent="0.2">
      <c r="A227" s="201"/>
      <c r="B227" s="201"/>
      <c r="C227" s="201"/>
      <c r="D227" s="201"/>
      <c r="E227" s="201"/>
    </row>
    <row r="228" spans="1:5" ht="15" customHeight="1" x14ac:dyDescent="0.2">
      <c r="A228" s="202" t="s">
        <v>392</v>
      </c>
      <c r="B228" s="202"/>
      <c r="C228" s="202"/>
      <c r="D228" s="202"/>
      <c r="E228" s="202"/>
    </row>
    <row r="229" spans="1:5" ht="15" customHeight="1" x14ac:dyDescent="0.2">
      <c r="A229" s="202"/>
      <c r="B229" s="202"/>
      <c r="C229" s="202"/>
      <c r="D229" s="202"/>
      <c r="E229" s="202"/>
    </row>
    <row r="230" spans="1:5" ht="15" customHeight="1" x14ac:dyDescent="0.2">
      <c r="A230" s="202"/>
      <c r="B230" s="202"/>
      <c r="C230" s="202"/>
      <c r="D230" s="202"/>
      <c r="E230" s="202"/>
    </row>
    <row r="231" spans="1:5" ht="15" customHeight="1" x14ac:dyDescent="0.2">
      <c r="A231" s="202"/>
      <c r="B231" s="202"/>
      <c r="C231" s="202"/>
      <c r="D231" s="202"/>
      <c r="E231" s="202"/>
    </row>
    <row r="232" spans="1:5" ht="15" customHeight="1" x14ac:dyDescent="0.2">
      <c r="A232" s="202"/>
      <c r="B232" s="202"/>
      <c r="C232" s="202"/>
      <c r="D232" s="202"/>
      <c r="E232" s="202"/>
    </row>
    <row r="233" spans="1:5" ht="15" customHeight="1" x14ac:dyDescent="0.2">
      <c r="A233" s="202"/>
      <c r="B233" s="202"/>
      <c r="C233" s="202"/>
      <c r="D233" s="202"/>
      <c r="E233" s="202"/>
    </row>
    <row r="234" spans="1:5" ht="15" customHeight="1" x14ac:dyDescent="0.2">
      <c r="A234" s="41"/>
      <c r="B234" s="149"/>
      <c r="C234" s="150"/>
      <c r="D234" s="41"/>
      <c r="E234" s="151"/>
    </row>
    <row r="235" spans="1:5" ht="15" customHeight="1" x14ac:dyDescent="0.25">
      <c r="A235" s="40" t="s">
        <v>17</v>
      </c>
      <c r="B235" s="41"/>
      <c r="C235" s="41"/>
      <c r="D235" s="41"/>
      <c r="E235" s="77"/>
    </row>
    <row r="236" spans="1:5" ht="15" customHeight="1" x14ac:dyDescent="0.2">
      <c r="A236" s="42" t="s">
        <v>128</v>
      </c>
      <c r="B236" s="41"/>
      <c r="C236" s="41"/>
      <c r="D236" s="41"/>
      <c r="E236" s="43" t="s">
        <v>129</v>
      </c>
    </row>
    <row r="237" spans="1:5" ht="15" customHeight="1" x14ac:dyDescent="0.2">
      <c r="A237" s="42"/>
      <c r="B237" s="77"/>
      <c r="C237" s="41"/>
      <c r="D237" s="41"/>
      <c r="E237" s="44"/>
    </row>
    <row r="238" spans="1:5" ht="15" customHeight="1" x14ac:dyDescent="0.2">
      <c r="A238" s="59"/>
      <c r="B238" s="59"/>
      <c r="C238" s="45" t="s">
        <v>48</v>
      </c>
      <c r="D238" s="112" t="s">
        <v>55</v>
      </c>
      <c r="E238" s="72" t="s">
        <v>50</v>
      </c>
    </row>
    <row r="239" spans="1:5" ht="15" customHeight="1" x14ac:dyDescent="0.2">
      <c r="A239" s="113"/>
      <c r="B239" s="114"/>
      <c r="C239" s="120">
        <v>5273</v>
      </c>
      <c r="D239" s="65" t="s">
        <v>99</v>
      </c>
      <c r="E239" s="130">
        <v>-175000</v>
      </c>
    </row>
    <row r="240" spans="1:5" ht="15" customHeight="1" x14ac:dyDescent="0.2">
      <c r="A240" s="113"/>
      <c r="B240" s="114"/>
      <c r="C240" s="120">
        <v>3900</v>
      </c>
      <c r="D240" s="65" t="s">
        <v>89</v>
      </c>
      <c r="E240" s="130">
        <v>145000</v>
      </c>
    </row>
    <row r="241" spans="1:5" ht="15" customHeight="1" x14ac:dyDescent="0.2">
      <c r="A241" s="113"/>
      <c r="B241" s="114"/>
      <c r="C241" s="120">
        <v>3900</v>
      </c>
      <c r="D241" s="65" t="s">
        <v>100</v>
      </c>
      <c r="E241" s="130">
        <v>30000</v>
      </c>
    </row>
    <row r="242" spans="1:5" ht="15" customHeight="1" x14ac:dyDescent="0.2">
      <c r="A242" s="146"/>
      <c r="B242" s="146"/>
      <c r="C242" s="53" t="s">
        <v>52</v>
      </c>
      <c r="D242" s="152"/>
      <c r="E242" s="55">
        <f>SUM(E239:E241)</f>
        <v>0</v>
      </c>
    </row>
    <row r="243" spans="1:5" ht="15" customHeight="1" x14ac:dyDescent="0.2"/>
    <row r="244" spans="1:5" ht="15" customHeight="1" x14ac:dyDescent="0.2"/>
    <row r="245" spans="1:5" ht="15" customHeight="1" x14ac:dyDescent="0.25">
      <c r="A245" s="38" t="s">
        <v>393</v>
      </c>
    </row>
    <row r="246" spans="1:5" ht="15" customHeight="1" x14ac:dyDescent="0.2">
      <c r="A246" s="201" t="s">
        <v>132</v>
      </c>
      <c r="B246" s="201"/>
      <c r="C246" s="201"/>
      <c r="D246" s="201"/>
      <c r="E246" s="201"/>
    </row>
    <row r="247" spans="1:5" ht="15" customHeight="1" x14ac:dyDescent="0.2">
      <c r="A247" s="201"/>
      <c r="B247" s="201"/>
      <c r="C247" s="201"/>
      <c r="D247" s="201"/>
      <c r="E247" s="201"/>
    </row>
    <row r="248" spans="1:5" ht="15" customHeight="1" x14ac:dyDescent="0.2">
      <c r="A248" s="202" t="s">
        <v>394</v>
      </c>
      <c r="B248" s="202"/>
      <c r="C248" s="202"/>
      <c r="D248" s="202"/>
      <c r="E248" s="202"/>
    </row>
    <row r="249" spans="1:5" ht="15" customHeight="1" x14ac:dyDescent="0.2">
      <c r="A249" s="202"/>
      <c r="B249" s="202"/>
      <c r="C249" s="202"/>
      <c r="D249" s="202"/>
      <c r="E249" s="202"/>
    </row>
    <row r="250" spans="1:5" ht="15" customHeight="1" x14ac:dyDescent="0.2">
      <c r="A250" s="202"/>
      <c r="B250" s="202"/>
      <c r="C250" s="202"/>
      <c r="D250" s="202"/>
      <c r="E250" s="202"/>
    </row>
    <row r="251" spans="1:5" ht="15" customHeight="1" x14ac:dyDescent="0.2">
      <c r="A251" s="202"/>
      <c r="B251" s="202"/>
      <c r="C251" s="202"/>
      <c r="D251" s="202"/>
      <c r="E251" s="202"/>
    </row>
    <row r="252" spans="1:5" ht="15" customHeight="1" x14ac:dyDescent="0.2">
      <c r="A252" s="202"/>
      <c r="B252" s="202"/>
      <c r="C252" s="202"/>
      <c r="D252" s="202"/>
      <c r="E252" s="202"/>
    </row>
    <row r="253" spans="1:5" ht="15" customHeight="1" x14ac:dyDescent="0.2">
      <c r="A253" s="202"/>
      <c r="B253" s="202"/>
      <c r="C253" s="202"/>
      <c r="D253" s="202"/>
      <c r="E253" s="202"/>
    </row>
    <row r="254" spans="1:5" ht="15" customHeight="1" x14ac:dyDescent="0.2">
      <c r="A254" s="41"/>
      <c r="B254" s="149"/>
      <c r="C254" s="150"/>
      <c r="D254" s="41"/>
      <c r="E254" s="151"/>
    </row>
    <row r="255" spans="1:5" ht="15" customHeight="1" x14ac:dyDescent="0.2">
      <c r="A255" s="41"/>
      <c r="B255" s="149"/>
      <c r="C255" s="150"/>
      <c r="D255" s="41"/>
      <c r="E255" s="151"/>
    </row>
    <row r="256" spans="1:5" ht="15" customHeight="1" x14ac:dyDescent="0.2">
      <c r="A256" s="41"/>
      <c r="B256" s="149"/>
      <c r="C256" s="150"/>
      <c r="D256" s="41"/>
      <c r="E256" s="151"/>
    </row>
    <row r="257" spans="1:5" ht="15" customHeight="1" x14ac:dyDescent="0.2">
      <c r="A257" s="41"/>
      <c r="B257" s="149"/>
      <c r="C257" s="150"/>
      <c r="D257" s="41"/>
      <c r="E257" s="151"/>
    </row>
    <row r="258" spans="1:5" ht="15" customHeight="1" x14ac:dyDescent="0.2">
      <c r="A258" s="41"/>
      <c r="B258" s="149"/>
      <c r="C258" s="150"/>
      <c r="D258" s="41"/>
      <c r="E258" s="151"/>
    </row>
    <row r="259" spans="1:5" ht="15" customHeight="1" x14ac:dyDescent="0.2">
      <c r="A259" s="41"/>
      <c r="B259" s="149"/>
      <c r="C259" s="150"/>
      <c r="D259" s="41"/>
      <c r="E259" s="151"/>
    </row>
    <row r="260" spans="1:5" ht="15" customHeight="1" x14ac:dyDescent="0.2">
      <c r="A260" s="41"/>
      <c r="B260" s="149"/>
      <c r="C260" s="150"/>
      <c r="D260" s="41"/>
      <c r="E260" s="151"/>
    </row>
    <row r="261" spans="1:5" ht="15" customHeight="1" x14ac:dyDescent="0.2">
      <c r="A261" s="41"/>
      <c r="B261" s="149"/>
      <c r="C261" s="150"/>
      <c r="D261" s="41"/>
      <c r="E261" s="151"/>
    </row>
    <row r="262" spans="1:5" ht="15" customHeight="1" x14ac:dyDescent="0.25">
      <c r="A262" s="40" t="s">
        <v>17</v>
      </c>
      <c r="B262" s="41"/>
      <c r="C262" s="41"/>
      <c r="D262" s="41"/>
      <c r="E262" s="77"/>
    </row>
    <row r="263" spans="1:5" ht="15" customHeight="1" x14ac:dyDescent="0.2">
      <c r="A263" s="42" t="s">
        <v>128</v>
      </c>
      <c r="B263" s="41"/>
      <c r="C263" s="41"/>
      <c r="D263" s="41"/>
      <c r="E263" s="43" t="s">
        <v>129</v>
      </c>
    </row>
    <row r="264" spans="1:5" ht="15" customHeight="1" x14ac:dyDescent="0.2">
      <c r="A264" s="42"/>
      <c r="B264" s="77"/>
      <c r="C264" s="41"/>
      <c r="D264" s="41"/>
      <c r="E264" s="44"/>
    </row>
    <row r="265" spans="1:5" ht="15" customHeight="1" x14ac:dyDescent="0.2">
      <c r="A265" s="59"/>
      <c r="B265" s="59"/>
      <c r="C265" s="45" t="s">
        <v>48</v>
      </c>
      <c r="D265" s="112" t="s">
        <v>55</v>
      </c>
      <c r="E265" s="72" t="s">
        <v>50</v>
      </c>
    </row>
    <row r="266" spans="1:5" ht="15" customHeight="1" x14ac:dyDescent="0.2">
      <c r="A266" s="113"/>
      <c r="B266" s="114"/>
      <c r="C266" s="120">
        <v>6172</v>
      </c>
      <c r="D266" s="162" t="s">
        <v>117</v>
      </c>
      <c r="E266" s="130">
        <v>-1191186</v>
      </c>
    </row>
    <row r="267" spans="1:5" ht="15" customHeight="1" x14ac:dyDescent="0.2">
      <c r="A267" s="113"/>
      <c r="B267" s="114"/>
      <c r="C267" s="120">
        <v>6172</v>
      </c>
      <c r="D267" s="65" t="s">
        <v>56</v>
      </c>
      <c r="E267" s="130">
        <v>1191186</v>
      </c>
    </row>
    <row r="268" spans="1:5" ht="15" customHeight="1" x14ac:dyDescent="0.2">
      <c r="A268" s="146"/>
      <c r="B268" s="146"/>
      <c r="C268" s="53" t="s">
        <v>52</v>
      </c>
      <c r="D268" s="152"/>
      <c r="E268" s="55">
        <f>SUM(E266:E267)</f>
        <v>0</v>
      </c>
    </row>
    <row r="269" spans="1:5" ht="15" customHeight="1" x14ac:dyDescent="0.2"/>
    <row r="270" spans="1:5" ht="15" customHeight="1" x14ac:dyDescent="0.2"/>
    <row r="271" spans="1:5" ht="15" customHeight="1" x14ac:dyDescent="0.25">
      <c r="A271" s="38" t="s">
        <v>395</v>
      </c>
    </row>
    <row r="272" spans="1:5" ht="15" customHeight="1" x14ac:dyDescent="0.2">
      <c r="A272" s="201" t="s">
        <v>135</v>
      </c>
      <c r="B272" s="201"/>
      <c r="C272" s="201"/>
      <c r="D272" s="201"/>
      <c r="E272" s="201"/>
    </row>
    <row r="273" spans="1:5" ht="15" customHeight="1" x14ac:dyDescent="0.2">
      <c r="A273" s="201"/>
      <c r="B273" s="201"/>
      <c r="C273" s="201"/>
      <c r="D273" s="201"/>
      <c r="E273" s="201"/>
    </row>
    <row r="274" spans="1:5" ht="15" customHeight="1" x14ac:dyDescent="0.2">
      <c r="A274" s="204" t="s">
        <v>396</v>
      </c>
      <c r="B274" s="204"/>
      <c r="C274" s="204"/>
      <c r="D274" s="204"/>
      <c r="E274" s="204"/>
    </row>
    <row r="275" spans="1:5" ht="15" customHeight="1" x14ac:dyDescent="0.2">
      <c r="A275" s="204"/>
      <c r="B275" s="204"/>
      <c r="C275" s="204"/>
      <c r="D275" s="204"/>
      <c r="E275" s="204"/>
    </row>
    <row r="276" spans="1:5" ht="15" customHeight="1" x14ac:dyDescent="0.2">
      <c r="A276" s="204"/>
      <c r="B276" s="204"/>
      <c r="C276" s="204"/>
      <c r="D276" s="204"/>
      <c r="E276" s="204"/>
    </row>
    <row r="277" spans="1:5" ht="15" customHeight="1" x14ac:dyDescent="0.2">
      <c r="A277" s="204"/>
      <c r="B277" s="204"/>
      <c r="C277" s="204"/>
      <c r="D277" s="204"/>
      <c r="E277" s="204"/>
    </row>
    <row r="278" spans="1:5" ht="15" customHeight="1" x14ac:dyDescent="0.2">
      <c r="A278" s="204"/>
      <c r="B278" s="204"/>
      <c r="C278" s="204"/>
      <c r="D278" s="204"/>
      <c r="E278" s="204"/>
    </row>
    <row r="279" spans="1:5" ht="15" customHeight="1" x14ac:dyDescent="0.2">
      <c r="A279" s="204"/>
      <c r="B279" s="204"/>
      <c r="C279" s="204"/>
      <c r="D279" s="204"/>
      <c r="E279" s="204"/>
    </row>
    <row r="280" spans="1:5" ht="15" customHeight="1" x14ac:dyDescent="0.2">
      <c r="A280" s="204"/>
      <c r="B280" s="204"/>
      <c r="C280" s="204"/>
      <c r="D280" s="204"/>
      <c r="E280" s="204"/>
    </row>
    <row r="281" spans="1:5" ht="15" customHeight="1" x14ac:dyDescent="0.2"/>
    <row r="282" spans="1:5" ht="15" customHeight="1" x14ac:dyDescent="0.25">
      <c r="A282" s="40" t="s">
        <v>17</v>
      </c>
      <c r="B282" s="41"/>
      <c r="C282" s="41"/>
      <c r="D282" s="41"/>
      <c r="E282" s="41"/>
    </row>
    <row r="283" spans="1:5" ht="15" customHeight="1" x14ac:dyDescent="0.2">
      <c r="A283" s="153" t="s">
        <v>115</v>
      </c>
      <c r="B283" s="41"/>
      <c r="C283" s="41"/>
      <c r="D283" s="41"/>
      <c r="E283" s="43" t="s">
        <v>137</v>
      </c>
    </row>
    <row r="284" spans="1:5" ht="15" customHeight="1" x14ac:dyDescent="0.2">
      <c r="A284" s="149"/>
      <c r="B284" s="147"/>
      <c r="C284" s="41"/>
      <c r="D284" s="41"/>
      <c r="E284" s="44"/>
    </row>
    <row r="285" spans="1:5" ht="15" customHeight="1" x14ac:dyDescent="0.2">
      <c r="A285" s="59"/>
      <c r="B285" s="59"/>
      <c r="C285" s="45" t="s">
        <v>48</v>
      </c>
      <c r="D285" s="46" t="s">
        <v>55</v>
      </c>
      <c r="E285" s="72" t="s">
        <v>50</v>
      </c>
    </row>
    <row r="286" spans="1:5" ht="15" customHeight="1" x14ac:dyDescent="0.2">
      <c r="A286" s="109"/>
      <c r="B286" s="118"/>
      <c r="C286" s="79">
        <v>2212</v>
      </c>
      <c r="D286" s="65" t="s">
        <v>100</v>
      </c>
      <c r="E286" s="81">
        <v>-300000</v>
      </c>
    </row>
    <row r="287" spans="1:5" ht="15" customHeight="1" x14ac:dyDescent="0.2">
      <c r="A287" s="109"/>
      <c r="B287" s="118"/>
      <c r="C287" s="79">
        <v>3113</v>
      </c>
      <c r="D287" s="65" t="s">
        <v>100</v>
      </c>
      <c r="E287" s="81">
        <v>-300000</v>
      </c>
    </row>
    <row r="288" spans="1:5" ht="15" customHeight="1" x14ac:dyDescent="0.2">
      <c r="A288" s="109"/>
      <c r="B288" s="118"/>
      <c r="C288" s="79">
        <v>2219</v>
      </c>
      <c r="D288" s="152" t="s">
        <v>138</v>
      </c>
      <c r="E288" s="81">
        <v>300000</v>
      </c>
    </row>
    <row r="289" spans="1:5" ht="15" customHeight="1" x14ac:dyDescent="0.2">
      <c r="A289" s="109"/>
      <c r="B289" s="118"/>
      <c r="C289" s="79">
        <v>2219</v>
      </c>
      <c r="D289" s="65" t="s">
        <v>100</v>
      </c>
      <c r="E289" s="81">
        <v>300000</v>
      </c>
    </row>
    <row r="290" spans="1:5" ht="15" customHeight="1" x14ac:dyDescent="0.2">
      <c r="C290" s="53" t="s">
        <v>52</v>
      </c>
      <c r="D290" s="54"/>
      <c r="E290" s="55">
        <f>SUM(E286:E289)</f>
        <v>0</v>
      </c>
    </row>
    <row r="291" spans="1:5" ht="15" customHeight="1" x14ac:dyDescent="0.2"/>
    <row r="292" spans="1:5" ht="15" customHeight="1" x14ac:dyDescent="0.2"/>
    <row r="293" spans="1:5" ht="15" customHeight="1" x14ac:dyDescent="0.25">
      <c r="A293" s="38" t="s">
        <v>397</v>
      </c>
    </row>
    <row r="294" spans="1:5" ht="15" customHeight="1" x14ac:dyDescent="0.2">
      <c r="A294" s="201" t="s">
        <v>168</v>
      </c>
      <c r="B294" s="201"/>
      <c r="C294" s="201"/>
      <c r="D294" s="201"/>
      <c r="E294" s="201"/>
    </row>
    <row r="295" spans="1:5" ht="15" customHeight="1" x14ac:dyDescent="0.2">
      <c r="A295" s="201"/>
      <c r="B295" s="201"/>
      <c r="C295" s="201"/>
      <c r="D295" s="201"/>
      <c r="E295" s="201"/>
    </row>
    <row r="296" spans="1:5" ht="15" customHeight="1" x14ac:dyDescent="0.2">
      <c r="A296" s="204" t="s">
        <v>398</v>
      </c>
      <c r="B296" s="204"/>
      <c r="C296" s="204"/>
      <c r="D296" s="204"/>
      <c r="E296" s="204"/>
    </row>
    <row r="297" spans="1:5" ht="15" customHeight="1" x14ac:dyDescent="0.2">
      <c r="A297" s="204"/>
      <c r="B297" s="204"/>
      <c r="C297" s="204"/>
      <c r="D297" s="204"/>
      <c r="E297" s="204"/>
    </row>
    <row r="298" spans="1:5" ht="15" customHeight="1" x14ac:dyDescent="0.2">
      <c r="A298" s="204"/>
      <c r="B298" s="204"/>
      <c r="C298" s="204"/>
      <c r="D298" s="204"/>
      <c r="E298" s="204"/>
    </row>
    <row r="299" spans="1:5" ht="15" customHeight="1" x14ac:dyDescent="0.2">
      <c r="A299" s="204"/>
      <c r="B299" s="204"/>
      <c r="C299" s="204"/>
      <c r="D299" s="204"/>
      <c r="E299" s="204"/>
    </row>
    <row r="300" spans="1:5" ht="15" customHeight="1" x14ac:dyDescent="0.2">
      <c r="A300" s="204"/>
      <c r="B300" s="204"/>
      <c r="C300" s="204"/>
      <c r="D300" s="204"/>
      <c r="E300" s="204"/>
    </row>
    <row r="301" spans="1:5" ht="15" customHeight="1" x14ac:dyDescent="0.2">
      <c r="A301" s="204"/>
      <c r="B301" s="204"/>
      <c r="C301" s="204"/>
      <c r="D301" s="204"/>
      <c r="E301" s="204"/>
    </row>
    <row r="302" spans="1:5" ht="15" customHeight="1" x14ac:dyDescent="0.2">
      <c r="A302" s="204"/>
      <c r="B302" s="204"/>
      <c r="C302" s="204"/>
      <c r="D302" s="204"/>
      <c r="E302" s="204"/>
    </row>
    <row r="303" spans="1:5" ht="15" customHeight="1" x14ac:dyDescent="0.2">
      <c r="A303" s="159"/>
      <c r="B303" s="159"/>
      <c r="C303" s="159"/>
      <c r="D303" s="159"/>
      <c r="E303" s="159"/>
    </row>
    <row r="304" spans="1:5" ht="15" customHeight="1" x14ac:dyDescent="0.25">
      <c r="A304" s="40" t="s">
        <v>17</v>
      </c>
      <c r="B304" s="41"/>
      <c r="C304" s="41"/>
      <c r="D304" s="41"/>
      <c r="E304" s="41"/>
    </row>
    <row r="305" spans="1:5" ht="15" customHeight="1" x14ac:dyDescent="0.2">
      <c r="A305" s="69" t="s">
        <v>170</v>
      </c>
      <c r="B305" s="41"/>
      <c r="C305" s="41"/>
      <c r="D305" s="41"/>
      <c r="E305" s="43" t="s">
        <v>171</v>
      </c>
    </row>
    <row r="306" spans="1:5" ht="15" customHeight="1" x14ac:dyDescent="0.2">
      <c r="A306" s="149"/>
      <c r="B306" s="147"/>
      <c r="C306" s="41"/>
      <c r="D306" s="41"/>
      <c r="E306" s="44"/>
    </row>
    <row r="307" spans="1:5" ht="15" customHeight="1" x14ac:dyDescent="0.25">
      <c r="A307" s="38"/>
      <c r="B307" s="45" t="s">
        <v>172</v>
      </c>
      <c r="C307" s="45" t="s">
        <v>48</v>
      </c>
      <c r="D307" s="46" t="s">
        <v>55</v>
      </c>
      <c r="E307" s="72" t="s">
        <v>50</v>
      </c>
    </row>
    <row r="308" spans="1:5" ht="15" customHeight="1" x14ac:dyDescent="0.25">
      <c r="A308" s="38"/>
      <c r="B308" s="160">
        <v>10</v>
      </c>
      <c r="C308" s="79"/>
      <c r="D308" s="65" t="s">
        <v>117</v>
      </c>
      <c r="E308" s="51">
        <v>-562482.05000000005</v>
      </c>
    </row>
    <row r="309" spans="1:5" ht="15" customHeight="1" x14ac:dyDescent="0.25">
      <c r="A309" s="38"/>
      <c r="B309" s="160">
        <v>10</v>
      </c>
      <c r="C309" s="79"/>
      <c r="D309" s="65" t="s">
        <v>117</v>
      </c>
      <c r="E309" s="51">
        <v>354192.65</v>
      </c>
    </row>
    <row r="310" spans="1:5" ht="15" customHeight="1" x14ac:dyDescent="0.25">
      <c r="A310" s="38"/>
      <c r="B310" s="160">
        <v>10</v>
      </c>
      <c r="C310" s="79"/>
      <c r="D310" s="80" t="s">
        <v>56</v>
      </c>
      <c r="E310" s="51">
        <v>208289.4</v>
      </c>
    </row>
    <row r="311" spans="1:5" ht="15" customHeight="1" x14ac:dyDescent="0.25">
      <c r="A311" s="38"/>
      <c r="B311" s="160"/>
      <c r="C311" s="53" t="s">
        <v>52</v>
      </c>
      <c r="D311" s="54"/>
      <c r="E311" s="55">
        <f>SUM(E308:E310)</f>
        <v>0</v>
      </c>
    </row>
    <row r="312" spans="1:5" ht="15" customHeight="1" x14ac:dyDescent="0.2"/>
    <row r="313" spans="1:5" ht="15" customHeight="1" x14ac:dyDescent="0.2"/>
    <row r="314" spans="1:5" ht="15" customHeight="1" x14ac:dyDescent="0.25">
      <c r="A314" s="38" t="s">
        <v>399</v>
      </c>
    </row>
    <row r="315" spans="1:5" ht="15" customHeight="1" x14ac:dyDescent="0.2">
      <c r="A315" s="201" t="s">
        <v>168</v>
      </c>
      <c r="B315" s="201"/>
      <c r="C315" s="201"/>
      <c r="D315" s="201"/>
      <c r="E315" s="201"/>
    </row>
    <row r="316" spans="1:5" ht="15" customHeight="1" x14ac:dyDescent="0.2">
      <c r="A316" s="201"/>
      <c r="B316" s="201"/>
      <c r="C316" s="201"/>
      <c r="D316" s="201"/>
      <c r="E316" s="201"/>
    </row>
    <row r="317" spans="1:5" ht="15" customHeight="1" x14ac:dyDescent="0.2">
      <c r="A317" s="204" t="s">
        <v>400</v>
      </c>
      <c r="B317" s="204"/>
      <c r="C317" s="204"/>
      <c r="D317" s="204"/>
      <c r="E317" s="204"/>
    </row>
    <row r="318" spans="1:5" ht="15" customHeight="1" x14ac:dyDescent="0.2">
      <c r="A318" s="204"/>
      <c r="B318" s="204"/>
      <c r="C318" s="204"/>
      <c r="D318" s="204"/>
      <c r="E318" s="204"/>
    </row>
    <row r="319" spans="1:5" ht="15" customHeight="1" x14ac:dyDescent="0.2">
      <c r="A319" s="204"/>
      <c r="B319" s="204"/>
      <c r="C319" s="204"/>
      <c r="D319" s="204"/>
      <c r="E319" s="204"/>
    </row>
    <row r="320" spans="1:5" ht="15" customHeight="1" x14ac:dyDescent="0.2">
      <c r="A320" s="204"/>
      <c r="B320" s="204"/>
      <c r="C320" s="204"/>
      <c r="D320" s="204"/>
      <c r="E320" s="204"/>
    </row>
    <row r="321" spans="1:5" ht="15" customHeight="1" x14ac:dyDescent="0.2">
      <c r="A321" s="204"/>
      <c r="B321" s="204"/>
      <c r="C321" s="204"/>
      <c r="D321" s="204"/>
      <c r="E321" s="204"/>
    </row>
    <row r="322" spans="1:5" ht="15" customHeight="1" x14ac:dyDescent="0.2">
      <c r="A322" s="204"/>
      <c r="B322" s="204"/>
      <c r="C322" s="204"/>
      <c r="D322" s="204"/>
      <c r="E322" s="204"/>
    </row>
    <row r="323" spans="1:5" ht="15" customHeight="1" x14ac:dyDescent="0.2">
      <c r="A323" s="159"/>
      <c r="B323" s="159"/>
      <c r="C323" s="159"/>
      <c r="D323" s="159"/>
      <c r="E323" s="159"/>
    </row>
    <row r="324" spans="1:5" ht="15" customHeight="1" x14ac:dyDescent="0.25">
      <c r="A324" s="40" t="s">
        <v>17</v>
      </c>
      <c r="B324" s="41"/>
      <c r="C324" s="41"/>
      <c r="D324" s="41"/>
      <c r="E324" s="41"/>
    </row>
    <row r="325" spans="1:5" ht="15" customHeight="1" x14ac:dyDescent="0.2">
      <c r="A325" s="69" t="s">
        <v>170</v>
      </c>
      <c r="B325" s="41"/>
      <c r="C325" s="41"/>
      <c r="D325" s="41"/>
      <c r="E325" s="43" t="s">
        <v>171</v>
      </c>
    </row>
    <row r="326" spans="1:5" ht="15" customHeight="1" x14ac:dyDescent="0.2">
      <c r="A326" s="149"/>
      <c r="B326" s="147"/>
      <c r="C326" s="41"/>
      <c r="D326" s="41"/>
      <c r="E326" s="44"/>
    </row>
    <row r="327" spans="1:5" ht="15" customHeight="1" x14ac:dyDescent="0.25">
      <c r="A327" s="38"/>
      <c r="B327" s="45" t="s">
        <v>172</v>
      </c>
      <c r="C327" s="45" t="s">
        <v>48</v>
      </c>
      <c r="D327" s="46" t="s">
        <v>55</v>
      </c>
      <c r="E327" s="72" t="s">
        <v>50</v>
      </c>
    </row>
    <row r="328" spans="1:5" ht="15" customHeight="1" x14ac:dyDescent="0.25">
      <c r="A328" s="38"/>
      <c r="B328" s="200">
        <v>106100880</v>
      </c>
      <c r="C328" s="79"/>
      <c r="D328" s="65" t="s">
        <v>117</v>
      </c>
      <c r="E328" s="51">
        <v>-2299659.4500000002</v>
      </c>
    </row>
    <row r="329" spans="1:5" ht="15" customHeight="1" x14ac:dyDescent="0.25">
      <c r="A329" s="38"/>
      <c r="B329" s="200">
        <v>106100880</v>
      </c>
      <c r="C329" s="79"/>
      <c r="D329" s="65" t="s">
        <v>117</v>
      </c>
      <c r="E329" s="51">
        <v>2121305.4500000002</v>
      </c>
    </row>
    <row r="330" spans="1:5" ht="15" customHeight="1" x14ac:dyDescent="0.25">
      <c r="A330" s="38"/>
      <c r="B330" s="200">
        <v>106100880</v>
      </c>
      <c r="C330" s="79"/>
      <c r="D330" s="80" t="s">
        <v>56</v>
      </c>
      <c r="E330" s="51">
        <v>178354</v>
      </c>
    </row>
    <row r="331" spans="1:5" ht="15" customHeight="1" x14ac:dyDescent="0.25">
      <c r="A331" s="38"/>
      <c r="B331" s="160"/>
      <c r="C331" s="53" t="s">
        <v>52</v>
      </c>
      <c r="D331" s="54"/>
      <c r="E331" s="55">
        <f>SUM(E328:E330)</f>
        <v>0</v>
      </c>
    </row>
    <row r="332" spans="1:5" ht="15" customHeight="1" x14ac:dyDescent="0.2"/>
    <row r="333" spans="1:5" ht="15" customHeight="1" x14ac:dyDescent="0.2"/>
    <row r="334" spans="1:5" ht="15" customHeight="1" x14ac:dyDescent="0.25">
      <c r="A334" s="38" t="s">
        <v>401</v>
      </c>
    </row>
    <row r="335" spans="1:5" ht="15" customHeight="1" x14ac:dyDescent="0.2">
      <c r="A335" s="201" t="s">
        <v>65</v>
      </c>
      <c r="B335" s="201"/>
      <c r="C335" s="201"/>
      <c r="D335" s="201"/>
      <c r="E335" s="201"/>
    </row>
    <row r="336" spans="1:5" ht="15" customHeight="1" x14ac:dyDescent="0.2">
      <c r="A336" s="201"/>
      <c r="B336" s="201"/>
      <c r="C336" s="201"/>
      <c r="D336" s="201"/>
      <c r="E336" s="201"/>
    </row>
    <row r="337" spans="1:5" ht="15" customHeight="1" x14ac:dyDescent="0.2">
      <c r="A337" s="202" t="s">
        <v>419</v>
      </c>
      <c r="B337" s="202"/>
      <c r="C337" s="202"/>
      <c r="D337" s="202"/>
      <c r="E337" s="202"/>
    </row>
    <row r="338" spans="1:5" ht="15" customHeight="1" x14ac:dyDescent="0.2">
      <c r="A338" s="202"/>
      <c r="B338" s="202"/>
      <c r="C338" s="202"/>
      <c r="D338" s="202"/>
      <c r="E338" s="202"/>
    </row>
    <row r="339" spans="1:5" ht="15" customHeight="1" x14ac:dyDescent="0.2">
      <c r="A339" s="202"/>
      <c r="B339" s="202"/>
      <c r="C339" s="202"/>
      <c r="D339" s="202"/>
      <c r="E339" s="202"/>
    </row>
    <row r="340" spans="1:5" ht="15" customHeight="1" x14ac:dyDescent="0.2">
      <c r="A340" s="202"/>
      <c r="B340" s="202"/>
      <c r="C340" s="202"/>
      <c r="D340" s="202"/>
      <c r="E340" s="202"/>
    </row>
    <row r="341" spans="1:5" ht="15" customHeight="1" x14ac:dyDescent="0.2">
      <c r="A341" s="202"/>
      <c r="B341" s="202"/>
      <c r="C341" s="202"/>
      <c r="D341" s="202"/>
      <c r="E341" s="202"/>
    </row>
    <row r="342" spans="1:5" ht="15" customHeight="1" x14ac:dyDescent="0.2">
      <c r="A342" s="202"/>
      <c r="B342" s="202"/>
      <c r="C342" s="202"/>
      <c r="D342" s="202"/>
      <c r="E342" s="202"/>
    </row>
    <row r="343" spans="1:5" ht="15" customHeight="1" x14ac:dyDescent="0.2">
      <c r="A343" s="202"/>
      <c r="B343" s="202"/>
      <c r="C343" s="202"/>
      <c r="D343" s="202"/>
      <c r="E343" s="202"/>
    </row>
    <row r="344" spans="1:5" ht="15" customHeight="1" x14ac:dyDescent="0.2">
      <c r="A344" s="202"/>
      <c r="B344" s="202"/>
      <c r="C344" s="202"/>
      <c r="D344" s="202"/>
      <c r="E344" s="202"/>
    </row>
    <row r="345" spans="1:5" ht="15" customHeight="1" x14ac:dyDescent="0.2">
      <c r="A345" s="202"/>
      <c r="B345" s="202"/>
      <c r="C345" s="202"/>
      <c r="D345" s="202"/>
      <c r="E345" s="202"/>
    </row>
    <row r="346" spans="1:5" ht="15" customHeight="1" x14ac:dyDescent="0.2">
      <c r="A346" s="202"/>
      <c r="B346" s="202"/>
      <c r="C346" s="202"/>
      <c r="D346" s="202"/>
      <c r="E346" s="202"/>
    </row>
    <row r="347" spans="1:5" ht="15" customHeight="1" x14ac:dyDescent="0.2"/>
    <row r="348" spans="1:5" ht="15" customHeight="1" x14ac:dyDescent="0.25">
      <c r="A348" s="40" t="s">
        <v>17</v>
      </c>
      <c r="B348" s="41"/>
      <c r="C348" s="41"/>
      <c r="D348" s="41"/>
      <c r="E348" s="77"/>
    </row>
    <row r="349" spans="1:5" ht="15" customHeight="1" x14ac:dyDescent="0.2">
      <c r="A349" s="42" t="s">
        <v>66</v>
      </c>
      <c r="B349" s="56"/>
      <c r="C349" s="56"/>
      <c r="D349" s="56"/>
      <c r="E349" s="77" t="s">
        <v>67</v>
      </c>
    </row>
    <row r="350" spans="1:5" ht="15" customHeight="1" x14ac:dyDescent="0.2"/>
    <row r="351" spans="1:5" ht="15" customHeight="1" x14ac:dyDescent="0.2">
      <c r="B351" s="72" t="s">
        <v>47</v>
      </c>
      <c r="C351" s="45" t="s">
        <v>48</v>
      </c>
      <c r="D351" s="78" t="s">
        <v>49</v>
      </c>
      <c r="E351" s="47" t="s">
        <v>50</v>
      </c>
    </row>
    <row r="352" spans="1:5" ht="15" customHeight="1" x14ac:dyDescent="0.2">
      <c r="B352" s="73">
        <v>307</v>
      </c>
      <c r="C352" s="79"/>
      <c r="D352" s="80" t="s">
        <v>68</v>
      </c>
      <c r="E352" s="81">
        <v>-184084</v>
      </c>
    </row>
    <row r="353" spans="1:5" ht="15" customHeight="1" x14ac:dyDescent="0.2">
      <c r="B353" s="73">
        <v>303</v>
      </c>
      <c r="C353" s="79"/>
      <c r="D353" s="80" t="s">
        <v>68</v>
      </c>
      <c r="E353" s="81">
        <v>184084</v>
      </c>
    </row>
    <row r="354" spans="1:5" ht="15" customHeight="1" x14ac:dyDescent="0.2">
      <c r="B354" s="82"/>
      <c r="C354" s="53" t="s">
        <v>52</v>
      </c>
      <c r="D354" s="67"/>
      <c r="E354" s="68">
        <f>SUM(E352:E353)</f>
        <v>0</v>
      </c>
    </row>
    <row r="355" spans="1:5" ht="15" customHeight="1" x14ac:dyDescent="0.2"/>
    <row r="356" spans="1:5" ht="15" customHeight="1" x14ac:dyDescent="0.2"/>
    <row r="357" spans="1:5" ht="15" customHeight="1" x14ac:dyDescent="0.2"/>
    <row r="358" spans="1:5" ht="15" customHeight="1" x14ac:dyDescent="0.2"/>
    <row r="359" spans="1:5" ht="15" customHeight="1" x14ac:dyDescent="0.2"/>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38" t="s">
        <v>402</v>
      </c>
    </row>
    <row r="367" spans="1:5" ht="15" customHeight="1" x14ac:dyDescent="0.2">
      <c r="A367" s="201" t="s">
        <v>65</v>
      </c>
      <c r="B367" s="201"/>
      <c r="C367" s="201"/>
      <c r="D367" s="201"/>
      <c r="E367" s="201"/>
    </row>
    <row r="368" spans="1:5" ht="15" customHeight="1" x14ac:dyDescent="0.2">
      <c r="A368" s="201"/>
      <c r="B368" s="201"/>
      <c r="C368" s="201"/>
      <c r="D368" s="201"/>
      <c r="E368" s="201"/>
    </row>
    <row r="369" spans="1:5" ht="15" customHeight="1" x14ac:dyDescent="0.2">
      <c r="A369" s="202" t="s">
        <v>420</v>
      </c>
      <c r="B369" s="202"/>
      <c r="C369" s="202"/>
      <c r="D369" s="202"/>
      <c r="E369" s="202"/>
    </row>
    <row r="370" spans="1:5" ht="15" customHeight="1" x14ac:dyDescent="0.2">
      <c r="A370" s="202"/>
      <c r="B370" s="202"/>
      <c r="C370" s="202"/>
      <c r="D370" s="202"/>
      <c r="E370" s="202"/>
    </row>
    <row r="371" spans="1:5" ht="15" customHeight="1" x14ac:dyDescent="0.2">
      <c r="A371" s="202"/>
      <c r="B371" s="202"/>
      <c r="C371" s="202"/>
      <c r="D371" s="202"/>
      <c r="E371" s="202"/>
    </row>
    <row r="372" spans="1:5" ht="15" customHeight="1" x14ac:dyDescent="0.2">
      <c r="A372" s="202"/>
      <c r="B372" s="202"/>
      <c r="C372" s="202"/>
      <c r="D372" s="202"/>
      <c r="E372" s="202"/>
    </row>
    <row r="373" spans="1:5" ht="15" customHeight="1" x14ac:dyDescent="0.2">
      <c r="A373" s="202"/>
      <c r="B373" s="202"/>
      <c r="C373" s="202"/>
      <c r="D373" s="202"/>
      <c r="E373" s="202"/>
    </row>
    <row r="374" spans="1:5" ht="15" customHeight="1" x14ac:dyDescent="0.2">
      <c r="A374" s="202"/>
      <c r="B374" s="202"/>
      <c r="C374" s="202"/>
      <c r="D374" s="202"/>
      <c r="E374" s="202"/>
    </row>
    <row r="375" spans="1:5" ht="15" customHeight="1" x14ac:dyDescent="0.2">
      <c r="A375" s="202"/>
      <c r="B375" s="202"/>
      <c r="C375" s="202"/>
      <c r="D375" s="202"/>
      <c r="E375" s="202"/>
    </row>
    <row r="376" spans="1:5" ht="15" customHeight="1" x14ac:dyDescent="0.2">
      <c r="A376" s="202"/>
      <c r="B376" s="202"/>
      <c r="C376" s="202"/>
      <c r="D376" s="202"/>
      <c r="E376" s="202"/>
    </row>
    <row r="377" spans="1:5" ht="15" customHeight="1" x14ac:dyDescent="0.2">
      <c r="A377" s="202"/>
      <c r="B377" s="202"/>
      <c r="C377" s="202"/>
      <c r="D377" s="202"/>
      <c r="E377" s="202"/>
    </row>
    <row r="378" spans="1:5" ht="15" customHeight="1" x14ac:dyDescent="0.2">
      <c r="A378" s="202"/>
      <c r="B378" s="202"/>
      <c r="C378" s="202"/>
      <c r="D378" s="202"/>
      <c r="E378" s="202"/>
    </row>
    <row r="379" spans="1:5" ht="15" customHeight="1" x14ac:dyDescent="0.2"/>
    <row r="380" spans="1:5" ht="15" customHeight="1" x14ac:dyDescent="0.25">
      <c r="A380" s="40" t="s">
        <v>17</v>
      </c>
      <c r="B380" s="41"/>
      <c r="C380" s="41"/>
      <c r="D380" s="41"/>
      <c r="E380" s="77"/>
    </row>
    <row r="381" spans="1:5" ht="15" customHeight="1" x14ac:dyDescent="0.2">
      <c r="A381" s="42" t="s">
        <v>66</v>
      </c>
      <c r="B381" s="56"/>
      <c r="C381" s="56"/>
      <c r="D381" s="56"/>
      <c r="E381" s="77" t="s">
        <v>67</v>
      </c>
    </row>
    <row r="382" spans="1:5" ht="15" customHeight="1" x14ac:dyDescent="0.2"/>
    <row r="383" spans="1:5" ht="15" customHeight="1" x14ac:dyDescent="0.2">
      <c r="B383" s="72" t="s">
        <v>47</v>
      </c>
      <c r="C383" s="45" t="s">
        <v>48</v>
      </c>
      <c r="D383" s="78" t="s">
        <v>49</v>
      </c>
      <c r="E383" s="47" t="s">
        <v>50</v>
      </c>
    </row>
    <row r="384" spans="1:5" ht="15" customHeight="1" x14ac:dyDescent="0.2">
      <c r="B384" s="73">
        <v>10</v>
      </c>
      <c r="C384" s="79"/>
      <c r="D384" s="65" t="s">
        <v>190</v>
      </c>
      <c r="E384" s="81">
        <v>-953000</v>
      </c>
    </row>
    <row r="385" spans="1:5" ht="15" customHeight="1" x14ac:dyDescent="0.2">
      <c r="B385" s="73">
        <v>307</v>
      </c>
      <c r="C385" s="79"/>
      <c r="D385" s="80" t="s">
        <v>68</v>
      </c>
      <c r="E385" s="81">
        <v>953000</v>
      </c>
    </row>
    <row r="386" spans="1:5" ht="15" customHeight="1" x14ac:dyDescent="0.2">
      <c r="B386" s="82"/>
      <c r="C386" s="53" t="s">
        <v>52</v>
      </c>
      <c r="D386" s="67"/>
      <c r="E386" s="68">
        <f>SUM(E384:E385)</f>
        <v>0</v>
      </c>
    </row>
    <row r="387" spans="1:5" ht="15" customHeight="1" x14ac:dyDescent="0.2"/>
    <row r="388" spans="1:5" ht="15" customHeight="1" x14ac:dyDescent="0.2"/>
    <row r="389" spans="1:5" ht="15" customHeight="1" x14ac:dyDescent="0.25">
      <c r="A389" s="38" t="s">
        <v>403</v>
      </c>
    </row>
    <row r="390" spans="1:5" ht="15" customHeight="1" x14ac:dyDescent="0.2">
      <c r="A390" s="201" t="s">
        <v>65</v>
      </c>
      <c r="B390" s="201"/>
      <c r="C390" s="201"/>
      <c r="D390" s="201"/>
      <c r="E390" s="201"/>
    </row>
    <row r="391" spans="1:5" ht="15" customHeight="1" x14ac:dyDescent="0.2">
      <c r="A391" s="201"/>
      <c r="B391" s="201"/>
      <c r="C391" s="201"/>
      <c r="D391" s="201"/>
      <c r="E391" s="201"/>
    </row>
    <row r="392" spans="1:5" ht="15" customHeight="1" x14ac:dyDescent="0.2">
      <c r="A392" s="202" t="s">
        <v>421</v>
      </c>
      <c r="B392" s="202"/>
      <c r="C392" s="202"/>
      <c r="D392" s="202"/>
      <c r="E392" s="202"/>
    </row>
    <row r="393" spans="1:5" ht="15" customHeight="1" x14ac:dyDescent="0.2">
      <c r="A393" s="202"/>
      <c r="B393" s="202"/>
      <c r="C393" s="202"/>
      <c r="D393" s="202"/>
      <c r="E393" s="202"/>
    </row>
    <row r="394" spans="1:5" ht="15" customHeight="1" x14ac:dyDescent="0.2">
      <c r="A394" s="202"/>
      <c r="B394" s="202"/>
      <c r="C394" s="202"/>
      <c r="D394" s="202"/>
      <c r="E394" s="202"/>
    </row>
    <row r="395" spans="1:5" ht="15" customHeight="1" x14ac:dyDescent="0.2">
      <c r="A395" s="202"/>
      <c r="B395" s="202"/>
      <c r="C395" s="202"/>
      <c r="D395" s="202"/>
      <c r="E395" s="202"/>
    </row>
    <row r="396" spans="1:5" ht="15" customHeight="1" x14ac:dyDescent="0.2">
      <c r="A396" s="202"/>
      <c r="B396" s="202"/>
      <c r="C396" s="202"/>
      <c r="D396" s="202"/>
      <c r="E396" s="202"/>
    </row>
    <row r="397" spans="1:5" ht="15" customHeight="1" x14ac:dyDescent="0.2">
      <c r="A397" s="202"/>
      <c r="B397" s="202"/>
      <c r="C397" s="202"/>
      <c r="D397" s="202"/>
      <c r="E397" s="202"/>
    </row>
    <row r="398" spans="1:5" ht="15" customHeight="1" x14ac:dyDescent="0.2">
      <c r="A398" s="202"/>
      <c r="B398" s="202"/>
      <c r="C398" s="202"/>
      <c r="D398" s="202"/>
      <c r="E398" s="202"/>
    </row>
    <row r="399" spans="1:5" ht="15" customHeight="1" x14ac:dyDescent="0.2">
      <c r="A399" s="202"/>
      <c r="B399" s="202"/>
      <c r="C399" s="202"/>
      <c r="D399" s="202"/>
      <c r="E399" s="202"/>
    </row>
    <row r="400" spans="1:5" ht="15" customHeight="1" x14ac:dyDescent="0.2">
      <c r="A400" s="202"/>
      <c r="B400" s="202"/>
      <c r="C400" s="202"/>
      <c r="D400" s="202"/>
      <c r="E400" s="202"/>
    </row>
    <row r="401" spans="1:5" ht="15" customHeight="1" x14ac:dyDescent="0.2"/>
    <row r="402" spans="1:5" ht="15" customHeight="1" x14ac:dyDescent="0.25">
      <c r="A402" s="40" t="s">
        <v>17</v>
      </c>
      <c r="B402" s="41"/>
      <c r="C402" s="41"/>
      <c r="D402" s="41"/>
      <c r="E402" s="77"/>
    </row>
    <row r="403" spans="1:5" ht="15" customHeight="1" x14ac:dyDescent="0.2">
      <c r="A403" s="42" t="s">
        <v>66</v>
      </c>
      <c r="B403" s="56"/>
      <c r="C403" s="56"/>
      <c r="D403" s="56"/>
      <c r="E403" s="77" t="s">
        <v>67</v>
      </c>
    </row>
    <row r="404" spans="1:5" ht="15" customHeight="1" x14ac:dyDescent="0.2"/>
    <row r="405" spans="1:5" ht="15" customHeight="1" x14ac:dyDescent="0.2">
      <c r="B405" s="72" t="s">
        <v>47</v>
      </c>
      <c r="C405" s="45" t="s">
        <v>48</v>
      </c>
      <c r="D405" s="78" t="s">
        <v>49</v>
      </c>
      <c r="E405" s="47" t="s">
        <v>50</v>
      </c>
    </row>
    <row r="406" spans="1:5" ht="15" customHeight="1" x14ac:dyDescent="0.2">
      <c r="B406" s="73">
        <v>307</v>
      </c>
      <c r="C406" s="79"/>
      <c r="D406" s="80" t="s">
        <v>68</v>
      </c>
      <c r="E406" s="81">
        <v>-44000</v>
      </c>
    </row>
    <row r="407" spans="1:5" ht="15" customHeight="1" x14ac:dyDescent="0.2">
      <c r="B407" s="73">
        <v>11</v>
      </c>
      <c r="C407" s="79"/>
      <c r="D407" s="65" t="s">
        <v>190</v>
      </c>
      <c r="E407" s="81">
        <v>44000</v>
      </c>
    </row>
    <row r="408" spans="1:5" ht="15" customHeight="1" x14ac:dyDescent="0.2">
      <c r="B408" s="82"/>
      <c r="C408" s="53" t="s">
        <v>52</v>
      </c>
      <c r="D408" s="67"/>
      <c r="E408" s="68">
        <f>SUM(E406:E407)</f>
        <v>0</v>
      </c>
    </row>
    <row r="409" spans="1:5" ht="15" customHeight="1" x14ac:dyDescent="0.2"/>
    <row r="410" spans="1:5" ht="15" customHeight="1" x14ac:dyDescent="0.2"/>
    <row r="411" spans="1:5" ht="15" customHeight="1" x14ac:dyDescent="0.2"/>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8" t="s">
        <v>404</v>
      </c>
    </row>
    <row r="419" spans="1:5" ht="15" customHeight="1" x14ac:dyDescent="0.2">
      <c r="A419" s="201" t="s">
        <v>65</v>
      </c>
      <c r="B419" s="201"/>
      <c r="C419" s="201"/>
      <c r="D419" s="201"/>
      <c r="E419" s="201"/>
    </row>
    <row r="420" spans="1:5" ht="15" customHeight="1" x14ac:dyDescent="0.2">
      <c r="A420" s="201"/>
      <c r="B420" s="201"/>
      <c r="C420" s="201"/>
      <c r="D420" s="201"/>
      <c r="E420" s="201"/>
    </row>
    <row r="421" spans="1:5" ht="15" customHeight="1" x14ac:dyDescent="0.2">
      <c r="A421" s="202" t="s">
        <v>422</v>
      </c>
      <c r="B421" s="202"/>
      <c r="C421" s="202"/>
      <c r="D421" s="202"/>
      <c r="E421" s="202"/>
    </row>
    <row r="422" spans="1:5" ht="15" customHeight="1" x14ac:dyDescent="0.2">
      <c r="A422" s="202"/>
      <c r="B422" s="202"/>
      <c r="C422" s="202"/>
      <c r="D422" s="202"/>
      <c r="E422" s="202"/>
    </row>
    <row r="423" spans="1:5" ht="15" customHeight="1" x14ac:dyDescent="0.2">
      <c r="A423" s="202"/>
      <c r="B423" s="202"/>
      <c r="C423" s="202"/>
      <c r="D423" s="202"/>
      <c r="E423" s="202"/>
    </row>
    <row r="424" spans="1:5" ht="15" customHeight="1" x14ac:dyDescent="0.2">
      <c r="A424" s="202"/>
      <c r="B424" s="202"/>
      <c r="C424" s="202"/>
      <c r="D424" s="202"/>
      <c r="E424" s="202"/>
    </row>
    <row r="425" spans="1:5" ht="15" customHeight="1" x14ac:dyDescent="0.2">
      <c r="A425" s="202"/>
      <c r="B425" s="202"/>
      <c r="C425" s="202"/>
      <c r="D425" s="202"/>
      <c r="E425" s="202"/>
    </row>
    <row r="426" spans="1:5" ht="15" customHeight="1" x14ac:dyDescent="0.2">
      <c r="A426" s="202"/>
      <c r="B426" s="202"/>
      <c r="C426" s="202"/>
      <c r="D426" s="202"/>
      <c r="E426" s="202"/>
    </row>
    <row r="427" spans="1:5" ht="15" customHeight="1" x14ac:dyDescent="0.2">
      <c r="A427" s="202"/>
      <c r="B427" s="202"/>
      <c r="C427" s="202"/>
      <c r="D427" s="202"/>
      <c r="E427" s="202"/>
    </row>
    <row r="428" spans="1:5" ht="15" customHeight="1" x14ac:dyDescent="0.2">
      <c r="A428" s="202"/>
      <c r="B428" s="202"/>
      <c r="C428" s="202"/>
      <c r="D428" s="202"/>
      <c r="E428" s="202"/>
    </row>
    <row r="429" spans="1:5" ht="15" customHeight="1" x14ac:dyDescent="0.2">
      <c r="A429" s="202"/>
      <c r="B429" s="202"/>
      <c r="C429" s="202"/>
      <c r="D429" s="202"/>
      <c r="E429" s="202"/>
    </row>
    <row r="430" spans="1:5" ht="15" customHeight="1" x14ac:dyDescent="0.2"/>
    <row r="431" spans="1:5" ht="15" customHeight="1" x14ac:dyDescent="0.25">
      <c r="A431" s="40" t="s">
        <v>17</v>
      </c>
      <c r="B431" s="41"/>
      <c r="C431" s="41"/>
      <c r="D431" s="41"/>
      <c r="E431" s="77"/>
    </row>
    <row r="432" spans="1:5" ht="15" customHeight="1" x14ac:dyDescent="0.2">
      <c r="A432" s="42" t="s">
        <v>66</v>
      </c>
      <c r="B432" s="56"/>
      <c r="C432" s="56"/>
      <c r="D432" s="56"/>
      <c r="E432" s="77" t="s">
        <v>67</v>
      </c>
    </row>
    <row r="433" spans="1:5" ht="15" customHeight="1" x14ac:dyDescent="0.2"/>
    <row r="434" spans="1:5" ht="15" customHeight="1" x14ac:dyDescent="0.2">
      <c r="B434" s="72" t="s">
        <v>47</v>
      </c>
      <c r="C434" s="45" t="s">
        <v>48</v>
      </c>
      <c r="D434" s="78" t="s">
        <v>49</v>
      </c>
      <c r="E434" s="47" t="s">
        <v>50</v>
      </c>
    </row>
    <row r="435" spans="1:5" ht="15" customHeight="1" x14ac:dyDescent="0.2">
      <c r="B435" s="73">
        <v>300</v>
      </c>
      <c r="C435" s="79"/>
      <c r="D435" s="80" t="s">
        <v>68</v>
      </c>
      <c r="E435" s="81">
        <v>-2500</v>
      </c>
    </row>
    <row r="436" spans="1:5" ht="15" customHeight="1" x14ac:dyDescent="0.2">
      <c r="B436" s="73">
        <v>301</v>
      </c>
      <c r="C436" s="79"/>
      <c r="D436" s="80" t="s">
        <v>68</v>
      </c>
      <c r="E436" s="81">
        <v>2500</v>
      </c>
    </row>
    <row r="437" spans="1:5" ht="15" customHeight="1" x14ac:dyDescent="0.2">
      <c r="B437" s="82"/>
      <c r="C437" s="53" t="s">
        <v>52</v>
      </c>
      <c r="D437" s="67"/>
      <c r="E437" s="68">
        <f>SUM(E435:E436)</f>
        <v>0</v>
      </c>
    </row>
    <row r="438" spans="1:5" ht="15" customHeight="1" x14ac:dyDescent="0.2"/>
    <row r="439" spans="1:5" ht="15" customHeight="1" x14ac:dyDescent="0.2"/>
    <row r="440" spans="1:5" ht="15" customHeight="1" x14ac:dyDescent="0.25">
      <c r="A440" s="38" t="s">
        <v>405</v>
      </c>
    </row>
    <row r="441" spans="1:5" ht="15" customHeight="1" x14ac:dyDescent="0.2">
      <c r="A441" s="201" t="s">
        <v>65</v>
      </c>
      <c r="B441" s="201"/>
      <c r="C441" s="201"/>
      <c r="D441" s="201"/>
      <c r="E441" s="201"/>
    </row>
    <row r="442" spans="1:5" ht="15" customHeight="1" x14ac:dyDescent="0.2">
      <c r="A442" s="201"/>
      <c r="B442" s="201"/>
      <c r="C442" s="201"/>
      <c r="D442" s="201"/>
      <c r="E442" s="201"/>
    </row>
    <row r="443" spans="1:5" ht="15" customHeight="1" x14ac:dyDescent="0.2">
      <c r="A443" s="202" t="s">
        <v>423</v>
      </c>
      <c r="B443" s="202"/>
      <c r="C443" s="202"/>
      <c r="D443" s="202"/>
      <c r="E443" s="202"/>
    </row>
    <row r="444" spans="1:5" ht="15" customHeight="1" x14ac:dyDescent="0.2">
      <c r="A444" s="202"/>
      <c r="B444" s="202"/>
      <c r="C444" s="202"/>
      <c r="D444" s="202"/>
      <c r="E444" s="202"/>
    </row>
    <row r="445" spans="1:5" ht="15" customHeight="1" x14ac:dyDescent="0.2">
      <c r="A445" s="202"/>
      <c r="B445" s="202"/>
      <c r="C445" s="202"/>
      <c r="D445" s="202"/>
      <c r="E445" s="202"/>
    </row>
    <row r="446" spans="1:5" ht="15" customHeight="1" x14ac:dyDescent="0.2">
      <c r="A446" s="202"/>
      <c r="B446" s="202"/>
      <c r="C446" s="202"/>
      <c r="D446" s="202"/>
      <c r="E446" s="202"/>
    </row>
    <row r="447" spans="1:5" ht="15" customHeight="1" x14ac:dyDescent="0.2">
      <c r="A447" s="202"/>
      <c r="B447" s="202"/>
      <c r="C447" s="202"/>
      <c r="D447" s="202"/>
      <c r="E447" s="202"/>
    </row>
    <row r="448" spans="1:5" ht="15" customHeight="1" x14ac:dyDescent="0.2">
      <c r="A448" s="202"/>
      <c r="B448" s="202"/>
      <c r="C448" s="202"/>
      <c r="D448" s="202"/>
      <c r="E448" s="202"/>
    </row>
    <row r="449" spans="1:5" ht="15" customHeight="1" x14ac:dyDescent="0.2">
      <c r="A449" s="202"/>
      <c r="B449" s="202"/>
      <c r="C449" s="202"/>
      <c r="D449" s="202"/>
      <c r="E449" s="202"/>
    </row>
    <row r="450" spans="1:5" ht="15" customHeight="1" x14ac:dyDescent="0.2">
      <c r="A450" s="202"/>
      <c r="B450" s="202"/>
      <c r="C450" s="202"/>
      <c r="D450" s="202"/>
      <c r="E450" s="202"/>
    </row>
    <row r="451" spans="1:5" ht="15" customHeight="1" x14ac:dyDescent="0.2">
      <c r="A451" s="202"/>
      <c r="B451" s="202"/>
      <c r="C451" s="202"/>
      <c r="D451" s="202"/>
      <c r="E451" s="202"/>
    </row>
    <row r="452" spans="1:5" ht="15" customHeight="1" x14ac:dyDescent="0.2">
      <c r="A452" s="202"/>
      <c r="B452" s="202"/>
      <c r="C452" s="202"/>
      <c r="D452" s="202"/>
      <c r="E452" s="202"/>
    </row>
    <row r="453" spans="1:5" ht="15" customHeight="1" x14ac:dyDescent="0.2"/>
    <row r="454" spans="1:5" ht="15" customHeight="1" x14ac:dyDescent="0.25">
      <c r="A454" s="40" t="s">
        <v>17</v>
      </c>
      <c r="B454" s="41"/>
      <c r="C454" s="41"/>
      <c r="D454" s="41"/>
      <c r="E454" s="77"/>
    </row>
    <row r="455" spans="1:5" ht="15" customHeight="1" x14ac:dyDescent="0.2">
      <c r="A455" s="42" t="s">
        <v>66</v>
      </c>
      <c r="B455" s="56"/>
      <c r="C455" s="56"/>
      <c r="D455" s="56"/>
      <c r="E455" s="77" t="s">
        <v>67</v>
      </c>
    </row>
    <row r="456" spans="1:5" ht="15" customHeight="1" x14ac:dyDescent="0.2"/>
    <row r="457" spans="1:5" ht="15" customHeight="1" x14ac:dyDescent="0.2">
      <c r="B457" s="72" t="s">
        <v>47</v>
      </c>
      <c r="C457" s="45" t="s">
        <v>48</v>
      </c>
      <c r="D457" s="78" t="s">
        <v>49</v>
      </c>
      <c r="E457" s="47" t="s">
        <v>50</v>
      </c>
    </row>
    <row r="458" spans="1:5" ht="15" customHeight="1" x14ac:dyDescent="0.2">
      <c r="B458" s="73">
        <v>307</v>
      </c>
      <c r="C458" s="79"/>
      <c r="D458" s="80" t="s">
        <v>68</v>
      </c>
      <c r="E458" s="81">
        <v>-725150</v>
      </c>
    </row>
    <row r="459" spans="1:5" ht="15" customHeight="1" x14ac:dyDescent="0.2">
      <c r="B459" s="73">
        <v>10</v>
      </c>
      <c r="C459" s="79"/>
      <c r="D459" s="65" t="s">
        <v>190</v>
      </c>
      <c r="E459" s="81">
        <v>246623</v>
      </c>
    </row>
    <row r="460" spans="1:5" ht="15" customHeight="1" x14ac:dyDescent="0.2">
      <c r="B460" s="73">
        <v>303</v>
      </c>
      <c r="C460" s="79"/>
      <c r="D460" s="80" t="s">
        <v>68</v>
      </c>
      <c r="E460" s="81">
        <v>478527</v>
      </c>
    </row>
    <row r="461" spans="1:5" ht="15" customHeight="1" x14ac:dyDescent="0.2">
      <c r="B461" s="82"/>
      <c r="C461" s="53" t="s">
        <v>52</v>
      </c>
      <c r="D461" s="67"/>
      <c r="E461" s="68">
        <f>SUM(E458:E460)</f>
        <v>0</v>
      </c>
    </row>
    <row r="462" spans="1:5" ht="15" customHeight="1" x14ac:dyDescent="0.2"/>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38" t="s">
        <v>406</v>
      </c>
    </row>
    <row r="471" spans="1:5" ht="15" customHeight="1" x14ac:dyDescent="0.2">
      <c r="A471" s="201" t="s">
        <v>297</v>
      </c>
      <c r="B471" s="201"/>
      <c r="C471" s="201"/>
      <c r="D471" s="201"/>
      <c r="E471" s="201"/>
    </row>
    <row r="472" spans="1:5" ht="15" customHeight="1" x14ac:dyDescent="0.2">
      <c r="A472" s="201"/>
      <c r="B472" s="201"/>
      <c r="C472" s="201"/>
      <c r="D472" s="201"/>
      <c r="E472" s="201"/>
    </row>
    <row r="473" spans="1:5" ht="15" customHeight="1" x14ac:dyDescent="0.2">
      <c r="A473" s="202" t="s">
        <v>424</v>
      </c>
      <c r="B473" s="202"/>
      <c r="C473" s="202"/>
      <c r="D473" s="202"/>
      <c r="E473" s="202"/>
    </row>
    <row r="474" spans="1:5" ht="15" customHeight="1" x14ac:dyDescent="0.2">
      <c r="A474" s="202"/>
      <c r="B474" s="202"/>
      <c r="C474" s="202"/>
      <c r="D474" s="202"/>
      <c r="E474" s="202"/>
    </row>
    <row r="475" spans="1:5" ht="15" customHeight="1" x14ac:dyDescent="0.2">
      <c r="A475" s="202"/>
      <c r="B475" s="202"/>
      <c r="C475" s="202"/>
      <c r="D475" s="202"/>
      <c r="E475" s="202"/>
    </row>
    <row r="476" spans="1:5" ht="15" customHeight="1" x14ac:dyDescent="0.2">
      <c r="A476" s="202"/>
      <c r="B476" s="202"/>
      <c r="C476" s="202"/>
      <c r="D476" s="202"/>
      <c r="E476" s="202"/>
    </row>
    <row r="477" spans="1:5" ht="15" customHeight="1" x14ac:dyDescent="0.2">
      <c r="A477" s="202"/>
      <c r="B477" s="202"/>
      <c r="C477" s="202"/>
      <c r="D477" s="202"/>
      <c r="E477" s="202"/>
    </row>
    <row r="478" spans="1:5" ht="15" customHeight="1" x14ac:dyDescent="0.2">
      <c r="A478" s="202"/>
      <c r="B478" s="202"/>
      <c r="C478" s="202"/>
      <c r="D478" s="202"/>
      <c r="E478" s="202"/>
    </row>
    <row r="479" spans="1:5" ht="15" customHeight="1" x14ac:dyDescent="0.2">
      <c r="A479" s="202"/>
      <c r="B479" s="202"/>
      <c r="C479" s="202"/>
      <c r="D479" s="202"/>
      <c r="E479" s="202"/>
    </row>
    <row r="480" spans="1:5" ht="15" customHeight="1" x14ac:dyDescent="0.2">
      <c r="A480" s="202"/>
      <c r="B480" s="202"/>
      <c r="C480" s="202"/>
      <c r="D480" s="202"/>
      <c r="E480" s="202"/>
    </row>
    <row r="481" spans="1:5" ht="15" customHeight="1" x14ac:dyDescent="0.2">
      <c r="A481" s="202"/>
      <c r="B481" s="202"/>
      <c r="C481" s="202"/>
      <c r="D481" s="202"/>
      <c r="E481" s="202"/>
    </row>
    <row r="482" spans="1:5" ht="15" customHeight="1" x14ac:dyDescent="0.2">
      <c r="A482" s="202"/>
      <c r="B482" s="202"/>
      <c r="C482" s="202"/>
      <c r="D482" s="202"/>
      <c r="E482" s="202"/>
    </row>
    <row r="483" spans="1:5" ht="15" customHeight="1" x14ac:dyDescent="0.2">
      <c r="A483" s="155"/>
      <c r="B483" s="155"/>
      <c r="C483" s="155"/>
      <c r="D483" s="155"/>
      <c r="E483" s="155"/>
    </row>
    <row r="484" spans="1:5" ht="15" customHeight="1" x14ac:dyDescent="0.25">
      <c r="A484" s="40" t="s">
        <v>17</v>
      </c>
      <c r="B484" s="41"/>
      <c r="C484" s="41"/>
      <c r="D484" s="41"/>
      <c r="E484" s="41"/>
    </row>
    <row r="485" spans="1:5" ht="15" customHeight="1" x14ac:dyDescent="0.2">
      <c r="A485" s="42" t="s">
        <v>45</v>
      </c>
      <c r="B485" s="41"/>
      <c r="C485" s="41"/>
      <c r="D485" s="41"/>
      <c r="E485" s="43" t="s">
        <v>46</v>
      </c>
    </row>
    <row r="486" spans="1:5" ht="15" customHeight="1" x14ac:dyDescent="0.25">
      <c r="A486" s="40"/>
      <c r="B486" s="77"/>
      <c r="C486" s="41"/>
      <c r="D486" s="41"/>
      <c r="E486" s="44"/>
    </row>
    <row r="487" spans="1:5" ht="15" customHeight="1" x14ac:dyDescent="0.2">
      <c r="A487" s="59"/>
      <c r="B487" s="59"/>
      <c r="C487" s="45" t="s">
        <v>48</v>
      </c>
      <c r="D487" s="112" t="s">
        <v>55</v>
      </c>
      <c r="E487" s="47" t="s">
        <v>50</v>
      </c>
    </row>
    <row r="488" spans="1:5" ht="15" customHeight="1" x14ac:dyDescent="0.2">
      <c r="A488" s="109"/>
      <c r="B488" s="114"/>
      <c r="C488" s="115">
        <v>6409</v>
      </c>
      <c r="D488" s="65" t="s">
        <v>99</v>
      </c>
      <c r="E488" s="116">
        <v>-26000000</v>
      </c>
    </row>
    <row r="489" spans="1:5" ht="15" customHeight="1" x14ac:dyDescent="0.2">
      <c r="A489" s="117"/>
      <c r="B489" s="118"/>
      <c r="C489" s="53" t="s">
        <v>52</v>
      </c>
      <c r="D489" s="54"/>
      <c r="E489" s="55">
        <f>E488</f>
        <v>-26000000</v>
      </c>
    </row>
    <row r="490" spans="1:5" ht="15" customHeight="1" x14ac:dyDescent="0.2"/>
    <row r="491" spans="1:5" ht="15" customHeight="1" x14ac:dyDescent="0.25">
      <c r="A491" s="40" t="s">
        <v>17</v>
      </c>
      <c r="B491" s="41"/>
      <c r="C491" s="41"/>
      <c r="D491" s="41"/>
      <c r="E491" s="77"/>
    </row>
    <row r="492" spans="1:5" ht="15" customHeight="1" x14ac:dyDescent="0.2">
      <c r="A492" s="42" t="s">
        <v>66</v>
      </c>
      <c r="B492" s="56"/>
      <c r="C492" s="56"/>
      <c r="D492" s="56"/>
      <c r="E492" s="77" t="s">
        <v>67</v>
      </c>
    </row>
    <row r="493" spans="1:5" ht="15" customHeight="1" x14ac:dyDescent="0.2">
      <c r="A493" s="42"/>
      <c r="B493" s="77"/>
      <c r="C493" s="41"/>
      <c r="D493" s="41"/>
      <c r="E493" s="44"/>
    </row>
    <row r="494" spans="1:5" ht="15" customHeight="1" x14ac:dyDescent="0.2">
      <c r="A494" s="59"/>
      <c r="B494" s="72" t="s">
        <v>47</v>
      </c>
      <c r="C494" s="45" t="s">
        <v>48</v>
      </c>
      <c r="D494" s="78" t="s">
        <v>49</v>
      </c>
      <c r="E494" s="47" t="s">
        <v>50</v>
      </c>
    </row>
    <row r="495" spans="1:5" ht="15" customHeight="1" x14ac:dyDescent="0.2">
      <c r="A495" s="59"/>
      <c r="B495" s="128">
        <v>130</v>
      </c>
      <c r="C495" s="79"/>
      <c r="D495" s="80" t="s">
        <v>68</v>
      </c>
      <c r="E495" s="130">
        <v>26000000</v>
      </c>
    </row>
    <row r="496" spans="1:5" ht="15" customHeight="1" x14ac:dyDescent="0.2">
      <c r="A496" s="146"/>
      <c r="B496" s="82"/>
      <c r="C496" s="53" t="s">
        <v>52</v>
      </c>
      <c r="D496" s="67"/>
      <c r="E496" s="68">
        <f>SUM(E495:E495)</f>
        <v>26000000</v>
      </c>
    </row>
    <row r="497" spans="1:5" ht="15" customHeight="1" x14ac:dyDescent="0.2"/>
    <row r="498" spans="1:5" ht="15" customHeight="1" x14ac:dyDescent="0.2"/>
    <row r="499" spans="1:5" ht="15" customHeight="1" x14ac:dyDescent="0.25">
      <c r="A499" s="38" t="s">
        <v>407</v>
      </c>
    </row>
    <row r="500" spans="1:5" ht="15" customHeight="1" x14ac:dyDescent="0.2">
      <c r="A500" s="201" t="s">
        <v>312</v>
      </c>
      <c r="B500" s="201"/>
      <c r="C500" s="201"/>
      <c r="D500" s="201"/>
      <c r="E500" s="201"/>
    </row>
    <row r="501" spans="1:5" ht="15" customHeight="1" x14ac:dyDescent="0.2">
      <c r="A501" s="201"/>
      <c r="B501" s="201"/>
      <c r="C501" s="201"/>
      <c r="D501" s="201"/>
      <c r="E501" s="201"/>
    </row>
    <row r="502" spans="1:5" ht="15" customHeight="1" x14ac:dyDescent="0.2">
      <c r="A502" s="204" t="s">
        <v>425</v>
      </c>
      <c r="B502" s="204"/>
      <c r="C502" s="204"/>
      <c r="D502" s="204"/>
      <c r="E502" s="204"/>
    </row>
    <row r="503" spans="1:5" ht="15" customHeight="1" x14ac:dyDescent="0.2">
      <c r="A503" s="204"/>
      <c r="B503" s="204"/>
      <c r="C503" s="204"/>
      <c r="D503" s="204"/>
      <c r="E503" s="204"/>
    </row>
    <row r="504" spans="1:5" ht="15" customHeight="1" x14ac:dyDescent="0.2">
      <c r="A504" s="204"/>
      <c r="B504" s="204"/>
      <c r="C504" s="204"/>
      <c r="D504" s="204"/>
      <c r="E504" s="204"/>
    </row>
    <row r="505" spans="1:5" ht="15" customHeight="1" x14ac:dyDescent="0.2">
      <c r="A505" s="204"/>
      <c r="B505" s="204"/>
      <c r="C505" s="204"/>
      <c r="D505" s="204"/>
      <c r="E505" s="204"/>
    </row>
    <row r="506" spans="1:5" ht="15" customHeight="1" x14ac:dyDescent="0.2">
      <c r="A506" s="204"/>
      <c r="B506" s="204"/>
      <c r="C506" s="204"/>
      <c r="D506" s="204"/>
      <c r="E506" s="204"/>
    </row>
    <row r="507" spans="1:5" ht="15" customHeight="1" x14ac:dyDescent="0.2">
      <c r="A507" s="204"/>
      <c r="B507" s="204"/>
      <c r="C507" s="204"/>
      <c r="D507" s="204"/>
      <c r="E507" s="204"/>
    </row>
    <row r="508" spans="1:5" ht="15" customHeight="1" x14ac:dyDescent="0.2">
      <c r="A508" s="204"/>
      <c r="B508" s="204"/>
      <c r="C508" s="204"/>
      <c r="D508" s="204"/>
      <c r="E508" s="204"/>
    </row>
    <row r="509" spans="1:5" ht="15" customHeight="1" x14ac:dyDescent="0.2">
      <c r="A509" s="204"/>
      <c r="B509" s="204"/>
      <c r="C509" s="204"/>
      <c r="D509" s="204"/>
      <c r="E509" s="204"/>
    </row>
    <row r="510" spans="1:5" ht="15" customHeight="1" x14ac:dyDescent="0.2">
      <c r="A510" s="159"/>
      <c r="B510" s="159"/>
      <c r="C510" s="159"/>
      <c r="D510" s="159"/>
      <c r="E510" s="159"/>
    </row>
    <row r="511" spans="1:5" ht="15" customHeight="1" x14ac:dyDescent="0.25">
      <c r="A511" s="85" t="s">
        <v>17</v>
      </c>
      <c r="B511" s="70"/>
      <c r="C511" s="70"/>
      <c r="D511" s="77"/>
      <c r="E511" s="77"/>
    </row>
    <row r="512" spans="1:5" ht="15" customHeight="1" x14ac:dyDescent="0.2">
      <c r="A512" s="169" t="s">
        <v>86</v>
      </c>
      <c r="B512" s="70"/>
      <c r="C512" s="70"/>
      <c r="D512" s="70"/>
      <c r="E512" s="71" t="s">
        <v>87</v>
      </c>
    </row>
    <row r="513" spans="1:5" ht="15" customHeight="1" x14ac:dyDescent="0.2">
      <c r="A513" s="86"/>
      <c r="B513" s="124"/>
      <c r="C513" s="70"/>
      <c r="D513" s="86"/>
      <c r="E513" s="141"/>
    </row>
    <row r="514" spans="1:5" ht="15" customHeight="1" x14ac:dyDescent="0.2">
      <c r="B514" s="45" t="s">
        <v>47</v>
      </c>
      <c r="C514" s="45" t="s">
        <v>48</v>
      </c>
      <c r="D514" s="46" t="s">
        <v>49</v>
      </c>
      <c r="E514" s="47" t="s">
        <v>50</v>
      </c>
    </row>
    <row r="515" spans="1:5" ht="15" customHeight="1" x14ac:dyDescent="0.2">
      <c r="B515" s="160">
        <v>12</v>
      </c>
      <c r="C515" s="120"/>
      <c r="D515" s="65" t="s">
        <v>190</v>
      </c>
      <c r="E515" s="51">
        <v>-14543000</v>
      </c>
    </row>
    <row r="516" spans="1:5" ht="15" customHeight="1" x14ac:dyDescent="0.2">
      <c r="B516" s="160">
        <v>12</v>
      </c>
      <c r="C516" s="120"/>
      <c r="D516" s="80" t="s">
        <v>68</v>
      </c>
      <c r="E516" s="51">
        <v>14543000</v>
      </c>
    </row>
    <row r="517" spans="1:5" ht="15" customHeight="1" x14ac:dyDescent="0.2">
      <c r="B517" s="160"/>
      <c r="C517" s="53" t="s">
        <v>52</v>
      </c>
      <c r="D517" s="54"/>
      <c r="E517" s="55">
        <f>SUM(E515:E516)</f>
        <v>0</v>
      </c>
    </row>
    <row r="518" spans="1:5" ht="15" customHeight="1" x14ac:dyDescent="0.2"/>
    <row r="519" spans="1:5" ht="15" customHeight="1" x14ac:dyDescent="0.2"/>
    <row r="520" spans="1:5" ht="15" customHeight="1" x14ac:dyDescent="0.2"/>
    <row r="521" spans="1:5" ht="15" customHeight="1" x14ac:dyDescent="0.2"/>
    <row r="522" spans="1:5" ht="15" customHeight="1" x14ac:dyDescent="0.2"/>
    <row r="523" spans="1:5" ht="15" customHeight="1" x14ac:dyDescent="0.2"/>
    <row r="524" spans="1:5" ht="15" customHeight="1" x14ac:dyDescent="0.2"/>
    <row r="525" spans="1:5" ht="15" customHeight="1" x14ac:dyDescent="0.2"/>
    <row r="526" spans="1:5" ht="15" customHeight="1" x14ac:dyDescent="0.2"/>
    <row r="527" spans="1:5" ht="15" customHeight="1" x14ac:dyDescent="0.2"/>
    <row r="528" spans="1:5"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sheetData>
  <mergeCells count="42">
    <mergeCell ref="A30:E35"/>
    <mergeCell ref="A2:E2"/>
    <mergeCell ref="A3:E3"/>
    <mergeCell ref="A4:E10"/>
    <mergeCell ref="A28:E28"/>
    <mergeCell ref="A29:E29"/>
    <mergeCell ref="A190:E195"/>
    <mergeCell ref="A55:E55"/>
    <mergeCell ref="A56:E56"/>
    <mergeCell ref="A57:E64"/>
    <mergeCell ref="A90:E90"/>
    <mergeCell ref="A91:E91"/>
    <mergeCell ref="A92:E99"/>
    <mergeCell ref="A123:E124"/>
    <mergeCell ref="A125:E133"/>
    <mergeCell ref="A159:E160"/>
    <mergeCell ref="A161:E167"/>
    <mergeCell ref="A188:E189"/>
    <mergeCell ref="A337:E346"/>
    <mergeCell ref="A226:E227"/>
    <mergeCell ref="A228:E233"/>
    <mergeCell ref="A246:E247"/>
    <mergeCell ref="A248:E253"/>
    <mergeCell ref="A272:E273"/>
    <mergeCell ref="A274:E280"/>
    <mergeCell ref="A294:E295"/>
    <mergeCell ref="A296:E302"/>
    <mergeCell ref="A315:E316"/>
    <mergeCell ref="A317:E322"/>
    <mergeCell ref="A335:E336"/>
    <mergeCell ref="A502:E509"/>
    <mergeCell ref="A367:E368"/>
    <mergeCell ref="A369:E378"/>
    <mergeCell ref="A390:E391"/>
    <mergeCell ref="A392:E400"/>
    <mergeCell ref="A419:E420"/>
    <mergeCell ref="A421:E429"/>
    <mergeCell ref="A441:E442"/>
    <mergeCell ref="A443:E452"/>
    <mergeCell ref="A471:E472"/>
    <mergeCell ref="A473:E482"/>
    <mergeCell ref="A500:E501"/>
  </mergeCells>
  <pageMargins left="0.98425196850393704" right="0.98425196850393704" top="0.98425196850393704" bottom="0.98425196850393704" header="0.51181102362204722" footer="0.51181102362204722"/>
  <pageSetup paperSize="9" scale="92" firstPageNumber="62" orientation="portrait" useFirstPageNumber="1" r:id="rId1"/>
  <headerFooter alignWithMargins="0">
    <oddHeader>&amp;C&amp;"Arial,Kurzíva"Příloha č. 4: Rozpočtové změny č. 386/17 - 404/17 schválené Radou Olomouckého kraje 28.8.2017</oddHeader>
    <oddFooter xml:space="preserve">&amp;L&amp;"Arial,Kurzíva"Zastupitelstvo OK 18.9.2017
5.1. - Rozpočet Olomouckého kraje 2017 - rozpočtové změny 
Příloha č. 4: Rozpočtové změny č. 386/17 - 404/17 schválené Radou Olomouckého kraje 28.8.2017&amp;R&amp;"Arial,Kurzíva"Strana &amp;P (celkem 77)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zoomScale="92" zoomScaleNormal="92" zoomScaleSheetLayoutView="92" workbookViewId="0"/>
  </sheetViews>
  <sheetFormatPr defaultColWidth="9.140625" defaultRowHeight="12.75" x14ac:dyDescent="0.2"/>
  <cols>
    <col min="1" max="1" width="9.7109375" style="35" customWidth="1"/>
    <col min="2" max="2" width="12.85546875" style="35" customWidth="1"/>
    <col min="3" max="3" width="8.28515625" style="35" customWidth="1"/>
    <col min="4" max="4" width="39.140625" style="35" customWidth="1"/>
    <col min="5" max="5" width="18.85546875" style="35" customWidth="1"/>
    <col min="6" max="16384" width="9.140625" style="35"/>
  </cols>
  <sheetData>
    <row r="1" spans="1:5" ht="15" customHeight="1" x14ac:dyDescent="0.25">
      <c r="A1" s="38" t="s">
        <v>248</v>
      </c>
    </row>
    <row r="2" spans="1:5" ht="15" customHeight="1" x14ac:dyDescent="0.2">
      <c r="A2" s="201" t="s">
        <v>249</v>
      </c>
      <c r="B2" s="201"/>
      <c r="C2" s="201"/>
      <c r="D2" s="201"/>
      <c r="E2" s="201"/>
    </row>
    <row r="3" spans="1:5" ht="15" customHeight="1" x14ac:dyDescent="0.2">
      <c r="A3" s="204" t="s">
        <v>250</v>
      </c>
      <c r="B3" s="204"/>
      <c r="C3" s="204"/>
      <c r="D3" s="204"/>
      <c r="E3" s="204"/>
    </row>
    <row r="4" spans="1:5" ht="15" customHeight="1" x14ac:dyDescent="0.2">
      <c r="A4" s="204"/>
      <c r="B4" s="204"/>
      <c r="C4" s="204"/>
      <c r="D4" s="204"/>
      <c r="E4" s="204"/>
    </row>
    <row r="5" spans="1:5" ht="15" customHeight="1" x14ac:dyDescent="0.2">
      <c r="A5" s="204"/>
      <c r="B5" s="204"/>
      <c r="C5" s="204"/>
      <c r="D5" s="204"/>
      <c r="E5" s="204"/>
    </row>
    <row r="6" spans="1:5" ht="15" customHeight="1" x14ac:dyDescent="0.2">
      <c r="A6" s="204"/>
      <c r="B6" s="204"/>
      <c r="C6" s="204"/>
      <c r="D6" s="204"/>
      <c r="E6" s="204"/>
    </row>
    <row r="7" spans="1:5" ht="15" customHeight="1" x14ac:dyDescent="0.2">
      <c r="A7" s="204"/>
      <c r="B7" s="204"/>
      <c r="C7" s="204"/>
      <c r="D7" s="204"/>
      <c r="E7" s="204"/>
    </row>
    <row r="8" spans="1:5" ht="15" customHeight="1" x14ac:dyDescent="0.2">
      <c r="A8" s="204"/>
      <c r="B8" s="204"/>
      <c r="C8" s="204"/>
      <c r="D8" s="204"/>
      <c r="E8" s="204"/>
    </row>
    <row r="9" spans="1:5" ht="15" customHeight="1" x14ac:dyDescent="0.2">
      <c r="A9" s="204"/>
      <c r="B9" s="204"/>
      <c r="C9" s="204"/>
      <c r="D9" s="204"/>
      <c r="E9" s="204"/>
    </row>
    <row r="10" spans="1:5" ht="15" customHeight="1" x14ac:dyDescent="0.2">
      <c r="A10" s="170"/>
      <c r="B10" s="170"/>
      <c r="C10" s="170"/>
      <c r="D10" s="170"/>
      <c r="E10" s="170"/>
    </row>
    <row r="11" spans="1:5" ht="15" customHeight="1" x14ac:dyDescent="0.25">
      <c r="A11" s="85" t="s">
        <v>1</v>
      </c>
      <c r="B11" s="41"/>
      <c r="C11" s="41"/>
      <c r="D11" s="41"/>
      <c r="E11" s="41"/>
    </row>
    <row r="12" spans="1:5" ht="15" customHeight="1" x14ac:dyDescent="0.2">
      <c r="A12" s="69" t="s">
        <v>60</v>
      </c>
      <c r="B12" s="41"/>
      <c r="C12" s="41"/>
      <c r="D12" s="41"/>
      <c r="E12" s="43" t="s">
        <v>61</v>
      </c>
    </row>
    <row r="13" spans="1:5" ht="15" customHeight="1" x14ac:dyDescent="0.25">
      <c r="A13" s="40"/>
      <c r="B13" s="77"/>
      <c r="C13" s="41"/>
      <c r="D13" s="41"/>
      <c r="E13" s="44"/>
    </row>
    <row r="14" spans="1:5" ht="15" customHeight="1" x14ac:dyDescent="0.2">
      <c r="A14" s="60"/>
      <c r="B14" s="59"/>
      <c r="C14" s="45" t="s">
        <v>48</v>
      </c>
      <c r="D14" s="46" t="s">
        <v>49</v>
      </c>
      <c r="E14" s="47" t="s">
        <v>50</v>
      </c>
    </row>
    <row r="15" spans="1:5" ht="15" customHeight="1" x14ac:dyDescent="0.2">
      <c r="A15" s="109"/>
      <c r="B15" s="114"/>
      <c r="C15" s="120">
        <v>6172</v>
      </c>
      <c r="D15" s="111" t="s">
        <v>230</v>
      </c>
      <c r="E15" s="130">
        <v>192.86</v>
      </c>
    </row>
    <row r="16" spans="1:5" ht="15" customHeight="1" x14ac:dyDescent="0.2">
      <c r="A16" s="109"/>
      <c r="B16" s="146"/>
      <c r="C16" s="53" t="s">
        <v>52</v>
      </c>
      <c r="D16" s="54"/>
      <c r="E16" s="55">
        <f>SUM(E15:E15)</f>
        <v>192.86</v>
      </c>
    </row>
    <row r="17" spans="1:5" ht="15" customHeight="1" x14ac:dyDescent="0.2">
      <c r="A17" s="174"/>
      <c r="B17" s="174"/>
      <c r="C17" s="174"/>
      <c r="D17" s="174"/>
      <c r="E17" s="174"/>
    </row>
    <row r="18" spans="1:5" ht="15" customHeight="1" x14ac:dyDescent="0.25">
      <c r="A18" s="40" t="s">
        <v>17</v>
      </c>
      <c r="B18" s="41"/>
      <c r="C18" s="41"/>
      <c r="D18" s="41"/>
      <c r="E18" s="41"/>
    </row>
    <row r="19" spans="1:5" ht="15" customHeight="1" x14ac:dyDescent="0.2">
      <c r="A19" s="69" t="s">
        <v>60</v>
      </c>
      <c r="B19" s="41"/>
      <c r="C19" s="41"/>
      <c r="D19" s="41"/>
      <c r="E19" s="43" t="s">
        <v>61</v>
      </c>
    </row>
    <row r="20" spans="1:5" ht="15" customHeight="1" x14ac:dyDescent="0.25">
      <c r="A20" s="40"/>
      <c r="B20" s="77"/>
      <c r="C20" s="41"/>
      <c r="D20" s="41"/>
      <c r="E20" s="44"/>
    </row>
    <row r="21" spans="1:5" ht="15" customHeight="1" x14ac:dyDescent="0.2">
      <c r="A21" s="59"/>
      <c r="B21" s="59"/>
      <c r="C21" s="45" t="s">
        <v>48</v>
      </c>
      <c r="D21" s="112" t="s">
        <v>55</v>
      </c>
      <c r="E21" s="47" t="s">
        <v>50</v>
      </c>
    </row>
    <row r="22" spans="1:5" ht="15" customHeight="1" x14ac:dyDescent="0.2">
      <c r="A22" s="113"/>
      <c r="B22" s="114"/>
      <c r="C22" s="115">
        <v>3269</v>
      </c>
      <c r="D22" s="65" t="s">
        <v>56</v>
      </c>
      <c r="E22" s="116">
        <v>192.86</v>
      </c>
    </row>
    <row r="23" spans="1:5" ht="15" customHeight="1" x14ac:dyDescent="0.2">
      <c r="A23" s="117"/>
      <c r="B23" s="118"/>
      <c r="C23" s="53" t="s">
        <v>52</v>
      </c>
      <c r="D23" s="54"/>
      <c r="E23" s="55">
        <f>E22</f>
        <v>192.86</v>
      </c>
    </row>
    <row r="24" spans="1:5" ht="15" customHeight="1" x14ac:dyDescent="0.2"/>
    <row r="25" spans="1:5" ht="15" customHeight="1" x14ac:dyDescent="0.2"/>
    <row r="26" spans="1:5" ht="15" customHeight="1" x14ac:dyDescent="0.25">
      <c r="A26" s="38" t="s">
        <v>251</v>
      </c>
    </row>
    <row r="27" spans="1:5" ht="15" customHeight="1" x14ac:dyDescent="0.2">
      <c r="A27" s="203" t="s">
        <v>42</v>
      </c>
      <c r="B27" s="203"/>
      <c r="C27" s="203"/>
      <c r="D27" s="203"/>
      <c r="E27" s="203"/>
    </row>
    <row r="28" spans="1:5" ht="15" customHeight="1" x14ac:dyDescent="0.2">
      <c r="A28" s="204" t="s">
        <v>252</v>
      </c>
      <c r="B28" s="204"/>
      <c r="C28" s="204"/>
      <c r="D28" s="204"/>
      <c r="E28" s="204"/>
    </row>
    <row r="29" spans="1:5" ht="15" customHeight="1" x14ac:dyDescent="0.2">
      <c r="A29" s="204"/>
      <c r="B29" s="204"/>
      <c r="C29" s="204"/>
      <c r="D29" s="204"/>
      <c r="E29" s="204"/>
    </row>
    <row r="30" spans="1:5" ht="15" customHeight="1" x14ac:dyDescent="0.2">
      <c r="A30" s="204"/>
      <c r="B30" s="204"/>
      <c r="C30" s="204"/>
      <c r="D30" s="204"/>
      <c r="E30" s="204"/>
    </row>
    <row r="31" spans="1:5" ht="15" customHeight="1" x14ac:dyDescent="0.2">
      <c r="A31" s="204"/>
      <c r="B31" s="204"/>
      <c r="C31" s="204"/>
      <c r="D31" s="204"/>
      <c r="E31" s="204"/>
    </row>
    <row r="32" spans="1:5" ht="15" customHeight="1" x14ac:dyDescent="0.2">
      <c r="A32" s="204"/>
      <c r="B32" s="204"/>
      <c r="C32" s="204"/>
      <c r="D32" s="204"/>
      <c r="E32" s="204"/>
    </row>
    <row r="33" spans="1:5" ht="15" customHeight="1" x14ac:dyDescent="0.2">
      <c r="A33" s="204"/>
      <c r="B33" s="204"/>
      <c r="C33" s="204"/>
      <c r="D33" s="204"/>
      <c r="E33" s="204"/>
    </row>
    <row r="34" spans="1:5" ht="15" customHeight="1" x14ac:dyDescent="0.2">
      <c r="A34" s="204"/>
      <c r="B34" s="204"/>
      <c r="C34" s="204"/>
      <c r="D34" s="204"/>
      <c r="E34" s="204"/>
    </row>
    <row r="35" spans="1:5" ht="15" customHeight="1" x14ac:dyDescent="0.2">
      <c r="A35" s="204"/>
      <c r="B35" s="204"/>
      <c r="C35" s="204"/>
      <c r="D35" s="204"/>
      <c r="E35" s="204"/>
    </row>
    <row r="36" spans="1:5" ht="15" customHeight="1" x14ac:dyDescent="0.2">
      <c r="A36" s="39"/>
      <c r="B36" s="39"/>
      <c r="C36" s="39"/>
      <c r="D36" s="39"/>
      <c r="E36" s="39"/>
    </row>
    <row r="37" spans="1:5" ht="15" customHeight="1" x14ac:dyDescent="0.25">
      <c r="A37" s="40" t="s">
        <v>1</v>
      </c>
      <c r="B37" s="41"/>
      <c r="C37" s="41"/>
      <c r="D37" s="41"/>
      <c r="E37" s="41"/>
    </row>
    <row r="38" spans="1:5" ht="15" customHeight="1" x14ac:dyDescent="0.2">
      <c r="A38" s="69" t="s">
        <v>170</v>
      </c>
      <c r="B38" s="41"/>
      <c r="C38" s="41"/>
      <c r="D38" s="41"/>
      <c r="E38" s="43" t="s">
        <v>180</v>
      </c>
    </row>
    <row r="39" spans="1:5" ht="15" customHeight="1" x14ac:dyDescent="0.25">
      <c r="A39" s="170"/>
      <c r="B39" s="40"/>
      <c r="C39" s="41"/>
      <c r="D39" s="41"/>
      <c r="E39" s="44"/>
    </row>
    <row r="40" spans="1:5" ht="15" customHeight="1" x14ac:dyDescent="0.2">
      <c r="A40" s="59"/>
      <c r="B40" s="60"/>
      <c r="C40" s="45" t="s">
        <v>48</v>
      </c>
      <c r="D40" s="46" t="s">
        <v>49</v>
      </c>
      <c r="E40" s="45" t="s">
        <v>50</v>
      </c>
    </row>
    <row r="41" spans="1:5" ht="15" customHeight="1" x14ac:dyDescent="0.2">
      <c r="A41" s="113"/>
      <c r="B41" s="110"/>
      <c r="C41" s="120">
        <v>2212</v>
      </c>
      <c r="D41" s="111" t="s">
        <v>253</v>
      </c>
      <c r="E41" s="51">
        <v>16008</v>
      </c>
    </row>
    <row r="42" spans="1:5" ht="15" customHeight="1" x14ac:dyDescent="0.2">
      <c r="A42" s="113"/>
      <c r="B42" s="70"/>
      <c r="C42" s="53" t="s">
        <v>52</v>
      </c>
      <c r="D42" s="54"/>
      <c r="E42" s="55">
        <f>SUM(E41:E41)</f>
        <v>16008</v>
      </c>
    </row>
    <row r="43" spans="1:5" ht="15" customHeight="1" x14ac:dyDescent="0.2">
      <c r="A43" s="77"/>
      <c r="B43" s="77"/>
      <c r="C43" s="77"/>
      <c r="D43" s="77"/>
      <c r="E43" s="77"/>
    </row>
    <row r="44" spans="1:5" ht="15" customHeight="1" x14ac:dyDescent="0.25">
      <c r="A44" s="40" t="s">
        <v>17</v>
      </c>
      <c r="B44" s="41"/>
      <c r="C44" s="41"/>
      <c r="D44" s="41"/>
      <c r="E44" s="41"/>
    </row>
    <row r="45" spans="1:5" ht="15" customHeight="1" x14ac:dyDescent="0.2">
      <c r="A45" s="69" t="s">
        <v>170</v>
      </c>
      <c r="B45" s="41"/>
      <c r="C45" s="41"/>
      <c r="D45" s="41"/>
      <c r="E45" s="43" t="s">
        <v>171</v>
      </c>
    </row>
    <row r="46" spans="1:5" ht="15" customHeight="1" x14ac:dyDescent="0.25">
      <c r="A46" s="40"/>
      <c r="B46" s="77"/>
      <c r="C46" s="41"/>
      <c r="D46" s="41"/>
      <c r="E46" s="44"/>
    </row>
    <row r="47" spans="1:5" ht="15" customHeight="1" x14ac:dyDescent="0.2">
      <c r="A47" s="60"/>
      <c r="B47" s="45" t="s">
        <v>172</v>
      </c>
      <c r="C47" s="45" t="s">
        <v>48</v>
      </c>
      <c r="D47" s="46" t="s">
        <v>55</v>
      </c>
      <c r="E47" s="72" t="s">
        <v>50</v>
      </c>
    </row>
    <row r="48" spans="1:5" ht="15" customHeight="1" x14ac:dyDescent="0.2">
      <c r="A48" s="175"/>
      <c r="B48" s="160">
        <v>12</v>
      </c>
      <c r="C48" s="79"/>
      <c r="D48" s="65" t="s">
        <v>117</v>
      </c>
      <c r="E48" s="51">
        <v>16008</v>
      </c>
    </row>
    <row r="49" spans="1:5" ht="15" customHeight="1" x14ac:dyDescent="0.2">
      <c r="A49" s="109"/>
      <c r="B49" s="160"/>
      <c r="C49" s="53" t="s">
        <v>52</v>
      </c>
      <c r="D49" s="54"/>
      <c r="E49" s="55">
        <f>SUM(E48:E48)</f>
        <v>16008</v>
      </c>
    </row>
    <row r="50" spans="1:5" ht="15" customHeight="1" x14ac:dyDescent="0.2"/>
    <row r="51" spans="1:5" ht="15" customHeight="1" x14ac:dyDescent="0.2"/>
    <row r="52" spans="1:5" ht="15" customHeight="1" x14ac:dyDescent="0.2"/>
    <row r="53" spans="1:5" ht="15" customHeight="1" x14ac:dyDescent="0.2"/>
    <row r="54" spans="1:5" ht="15" customHeight="1" x14ac:dyDescent="0.25">
      <c r="A54" s="38" t="s">
        <v>254</v>
      </c>
    </row>
    <row r="55" spans="1:5" ht="15" customHeight="1" x14ac:dyDescent="0.2">
      <c r="A55" s="203" t="s">
        <v>42</v>
      </c>
      <c r="B55" s="203"/>
      <c r="C55" s="203"/>
      <c r="D55" s="203"/>
      <c r="E55" s="203"/>
    </row>
    <row r="56" spans="1:5" ht="15" customHeight="1" x14ac:dyDescent="0.2">
      <c r="A56" s="202" t="s">
        <v>255</v>
      </c>
      <c r="B56" s="202"/>
      <c r="C56" s="202"/>
      <c r="D56" s="202"/>
      <c r="E56" s="202"/>
    </row>
    <row r="57" spans="1:5" ht="15" customHeight="1" x14ac:dyDescent="0.2">
      <c r="A57" s="202"/>
      <c r="B57" s="202"/>
      <c r="C57" s="202"/>
      <c r="D57" s="202"/>
      <c r="E57" s="202"/>
    </row>
    <row r="58" spans="1:5" ht="15" customHeight="1" x14ac:dyDescent="0.2">
      <c r="A58" s="202"/>
      <c r="B58" s="202"/>
      <c r="C58" s="202"/>
      <c r="D58" s="202"/>
      <c r="E58" s="202"/>
    </row>
    <row r="59" spans="1:5" ht="15" customHeight="1" x14ac:dyDescent="0.2">
      <c r="A59" s="202"/>
      <c r="B59" s="202"/>
      <c r="C59" s="202"/>
      <c r="D59" s="202"/>
      <c r="E59" s="202"/>
    </row>
    <row r="60" spans="1:5" ht="15" customHeight="1" x14ac:dyDescent="0.2">
      <c r="A60" s="202"/>
      <c r="B60" s="202"/>
      <c r="C60" s="202"/>
      <c r="D60" s="202"/>
      <c r="E60" s="202"/>
    </row>
    <row r="61" spans="1:5" ht="15" customHeight="1" x14ac:dyDescent="0.2">
      <c r="A61" s="202"/>
      <c r="B61" s="202"/>
      <c r="C61" s="202"/>
      <c r="D61" s="202"/>
      <c r="E61" s="202"/>
    </row>
    <row r="62" spans="1:5" ht="15" customHeight="1" x14ac:dyDescent="0.2">
      <c r="A62" s="202"/>
      <c r="B62" s="202"/>
      <c r="C62" s="202"/>
      <c r="D62" s="202"/>
      <c r="E62" s="202"/>
    </row>
    <row r="63" spans="1:5" ht="15" customHeight="1" x14ac:dyDescent="0.2">
      <c r="A63" s="170"/>
      <c r="B63" s="170"/>
      <c r="C63" s="170"/>
      <c r="D63" s="170"/>
      <c r="E63" s="170"/>
    </row>
    <row r="64" spans="1:5" ht="15" customHeight="1" x14ac:dyDescent="0.25">
      <c r="A64" s="85" t="s">
        <v>1</v>
      </c>
      <c r="B64" s="70"/>
      <c r="C64" s="70"/>
      <c r="D64" s="70"/>
      <c r="E64" s="70"/>
    </row>
    <row r="65" spans="1:5" ht="15" customHeight="1" x14ac:dyDescent="0.2">
      <c r="A65" s="69" t="s">
        <v>45</v>
      </c>
      <c r="B65" s="70"/>
      <c r="C65" s="70"/>
      <c r="D65" s="70"/>
      <c r="E65" s="71" t="s">
        <v>46</v>
      </c>
    </row>
    <row r="66" spans="1:5" ht="15" customHeight="1" x14ac:dyDescent="0.25">
      <c r="A66" s="85"/>
      <c r="B66" s="124"/>
      <c r="C66" s="86"/>
      <c r="D66" s="86"/>
      <c r="E66" s="87"/>
    </row>
    <row r="67" spans="1:5" ht="15" customHeight="1" x14ac:dyDescent="0.2">
      <c r="A67" s="60"/>
      <c r="B67" s="60"/>
      <c r="C67" s="72" t="s">
        <v>48</v>
      </c>
      <c r="D67" s="88" t="s">
        <v>49</v>
      </c>
      <c r="E67" s="72" t="s">
        <v>50</v>
      </c>
    </row>
    <row r="68" spans="1:5" ht="15" customHeight="1" x14ac:dyDescent="0.2">
      <c r="A68" s="109"/>
      <c r="B68" s="114"/>
      <c r="C68" s="79"/>
      <c r="D68" s="125" t="s">
        <v>93</v>
      </c>
      <c r="E68" s="130">
        <v>72300</v>
      </c>
    </row>
    <row r="69" spans="1:5" ht="15" customHeight="1" x14ac:dyDescent="0.2">
      <c r="A69" s="102"/>
      <c r="B69" s="167"/>
      <c r="C69" s="90" t="s">
        <v>52</v>
      </c>
      <c r="D69" s="91"/>
      <c r="E69" s="92">
        <f>SUM(E68:E68)</f>
        <v>72300</v>
      </c>
    </row>
    <row r="70" spans="1:5" ht="15" customHeight="1" x14ac:dyDescent="0.2">
      <c r="A70" s="170"/>
      <c r="B70" s="170"/>
      <c r="C70" s="170"/>
      <c r="D70" s="170"/>
      <c r="E70" s="170"/>
    </row>
    <row r="71" spans="1:5" ht="15" customHeight="1" x14ac:dyDescent="0.25">
      <c r="A71" s="40" t="s">
        <v>1</v>
      </c>
      <c r="B71" s="108"/>
      <c r="C71" s="41"/>
      <c r="D71" s="41"/>
      <c r="E71" s="41"/>
    </row>
    <row r="72" spans="1:5" ht="15" customHeight="1" x14ac:dyDescent="0.2">
      <c r="A72" s="42" t="s">
        <v>20</v>
      </c>
      <c r="B72" s="108"/>
      <c r="C72" s="41"/>
      <c r="D72" s="41"/>
      <c r="E72" s="43" t="s">
        <v>92</v>
      </c>
    </row>
    <row r="73" spans="1:5" ht="15" customHeight="1" x14ac:dyDescent="0.2">
      <c r="A73" s="170"/>
      <c r="B73" s="170"/>
      <c r="C73" s="170"/>
      <c r="D73" s="170"/>
      <c r="E73" s="170"/>
    </row>
    <row r="74" spans="1:5" ht="15" customHeight="1" x14ac:dyDescent="0.2">
      <c r="A74" s="170"/>
      <c r="B74" s="170"/>
      <c r="C74" s="45" t="s">
        <v>48</v>
      </c>
      <c r="D74" s="46" t="s">
        <v>49</v>
      </c>
      <c r="E74" s="47" t="s">
        <v>256</v>
      </c>
    </row>
    <row r="75" spans="1:5" ht="15" customHeight="1" x14ac:dyDescent="0.2">
      <c r="A75" s="170"/>
      <c r="B75" s="170"/>
      <c r="C75" s="133">
        <v>6330</v>
      </c>
      <c r="D75" s="176" t="s">
        <v>257</v>
      </c>
      <c r="E75" s="51">
        <v>72300</v>
      </c>
    </row>
    <row r="76" spans="1:5" ht="15" customHeight="1" x14ac:dyDescent="0.2">
      <c r="A76" s="170"/>
      <c r="B76" s="170"/>
      <c r="C76" s="53" t="s">
        <v>52</v>
      </c>
      <c r="D76" s="54"/>
      <c r="E76" s="55">
        <f>SUM(E75:E75)</f>
        <v>72300</v>
      </c>
    </row>
    <row r="77" spans="1:5" ht="15" customHeight="1" x14ac:dyDescent="0.2">
      <c r="A77" s="170"/>
      <c r="B77" s="170"/>
      <c r="C77" s="170"/>
      <c r="D77" s="170"/>
      <c r="E77" s="170"/>
    </row>
    <row r="78" spans="1:5" ht="15" customHeight="1" x14ac:dyDescent="0.25">
      <c r="A78" s="85" t="s">
        <v>17</v>
      </c>
      <c r="B78"/>
      <c r="C78"/>
      <c r="D78"/>
      <c r="E78"/>
    </row>
    <row r="79" spans="1:5" ht="15" customHeight="1" x14ac:dyDescent="0.2">
      <c r="A79" s="42" t="s">
        <v>20</v>
      </c>
      <c r="B79" s="108"/>
      <c r="C79" s="41"/>
      <c r="D79" s="41"/>
      <c r="E79" s="43" t="s">
        <v>92</v>
      </c>
    </row>
    <row r="80" spans="1:5" ht="15" customHeight="1" x14ac:dyDescent="0.2">
      <c r="A80" s="42"/>
      <c r="B80" s="56"/>
      <c r="C80" s="41"/>
      <c r="D80" s="41"/>
      <c r="E80" s="44"/>
    </row>
    <row r="81" spans="1:5" ht="15" customHeight="1" x14ac:dyDescent="0.2">
      <c r="A81" s="59"/>
      <c r="B81" s="59"/>
      <c r="C81" s="45" t="s">
        <v>48</v>
      </c>
      <c r="D81" s="112" t="s">
        <v>55</v>
      </c>
      <c r="E81" s="72" t="s">
        <v>50</v>
      </c>
    </row>
    <row r="82" spans="1:5" ht="15" customHeight="1" x14ac:dyDescent="0.2">
      <c r="A82" s="171"/>
      <c r="B82" s="172"/>
      <c r="C82" s="64">
        <v>6113</v>
      </c>
      <c r="D82" s="65" t="s">
        <v>56</v>
      </c>
      <c r="E82" s="130">
        <v>72300</v>
      </c>
    </row>
    <row r="83" spans="1:5" ht="15" customHeight="1" x14ac:dyDescent="0.2">
      <c r="A83" s="138"/>
      <c r="B83" s="138"/>
      <c r="C83" s="53" t="s">
        <v>52</v>
      </c>
      <c r="D83" s="152"/>
      <c r="E83" s="55">
        <f>SUM(E82:E82)</f>
        <v>72300</v>
      </c>
    </row>
    <row r="84" spans="1:5" ht="15" customHeight="1" x14ac:dyDescent="0.2"/>
    <row r="85" spans="1:5" ht="15" customHeight="1" x14ac:dyDescent="0.25">
      <c r="A85" s="85" t="s">
        <v>17</v>
      </c>
      <c r="B85" s="170"/>
      <c r="C85" s="170"/>
      <c r="D85" s="170"/>
      <c r="E85" s="170"/>
    </row>
    <row r="86" spans="1:5" ht="15" customHeight="1" x14ac:dyDescent="0.2">
      <c r="A86" s="42" t="s">
        <v>232</v>
      </c>
      <c r="B86" s="108"/>
      <c r="C86" s="41"/>
      <c r="D86" s="41"/>
      <c r="E86" s="43" t="s">
        <v>233</v>
      </c>
    </row>
    <row r="87" spans="1:5" ht="15" customHeight="1" x14ac:dyDescent="0.2">
      <c r="A87" s="42"/>
      <c r="B87" s="56"/>
      <c r="C87" s="41"/>
      <c r="D87" s="41"/>
      <c r="E87" s="44"/>
    </row>
    <row r="88" spans="1:5" ht="15" customHeight="1" x14ac:dyDescent="0.2">
      <c r="A88" s="59"/>
      <c r="B88" s="59"/>
      <c r="C88" s="45" t="s">
        <v>48</v>
      </c>
      <c r="D88" s="112" t="s">
        <v>55</v>
      </c>
      <c r="E88" s="72" t="s">
        <v>50</v>
      </c>
    </row>
    <row r="89" spans="1:5" ht="15" customHeight="1" x14ac:dyDescent="0.2">
      <c r="A89" s="171"/>
      <c r="B89" s="172"/>
      <c r="C89" s="136">
        <v>6330</v>
      </c>
      <c r="D89" s="152" t="s">
        <v>138</v>
      </c>
      <c r="E89" s="130">
        <v>72300</v>
      </c>
    </row>
    <row r="90" spans="1:5" ht="15" customHeight="1" x14ac:dyDescent="0.2">
      <c r="A90" s="138"/>
      <c r="B90" s="138"/>
      <c r="C90" s="53" t="s">
        <v>52</v>
      </c>
      <c r="D90" s="152"/>
      <c r="E90" s="55">
        <f>SUM(E89:E89)</f>
        <v>72300</v>
      </c>
    </row>
    <row r="91" spans="1:5" ht="15" customHeight="1" x14ac:dyDescent="0.2"/>
    <row r="92" spans="1:5" ht="15" customHeight="1" x14ac:dyDescent="0.2"/>
    <row r="93" spans="1:5" ht="15" customHeight="1" x14ac:dyDescent="0.25">
      <c r="A93" s="38" t="s">
        <v>258</v>
      </c>
    </row>
    <row r="94" spans="1:5" ht="15" customHeight="1" x14ac:dyDescent="0.2">
      <c r="A94" s="208" t="s">
        <v>42</v>
      </c>
      <c r="B94" s="208"/>
      <c r="C94" s="208"/>
      <c r="D94" s="208"/>
      <c r="E94" s="208"/>
    </row>
    <row r="95" spans="1:5" ht="15" customHeight="1" x14ac:dyDescent="0.2">
      <c r="A95" s="202" t="s">
        <v>259</v>
      </c>
      <c r="B95" s="202"/>
      <c r="C95" s="202"/>
      <c r="D95" s="202"/>
      <c r="E95" s="202"/>
    </row>
    <row r="96" spans="1:5" ht="15" customHeight="1" x14ac:dyDescent="0.2">
      <c r="A96" s="202"/>
      <c r="B96" s="202"/>
      <c r="C96" s="202"/>
      <c r="D96" s="202"/>
      <c r="E96" s="202"/>
    </row>
    <row r="97" spans="1:5" ht="15" customHeight="1" x14ac:dyDescent="0.2">
      <c r="A97" s="202"/>
      <c r="B97" s="202"/>
      <c r="C97" s="202"/>
      <c r="D97" s="202"/>
      <c r="E97" s="202"/>
    </row>
    <row r="98" spans="1:5" ht="15" customHeight="1" x14ac:dyDescent="0.2">
      <c r="A98" s="202"/>
      <c r="B98" s="202"/>
      <c r="C98" s="202"/>
      <c r="D98" s="202"/>
      <c r="E98" s="202"/>
    </row>
    <row r="99" spans="1:5" ht="15" customHeight="1" x14ac:dyDescent="0.2">
      <c r="A99" s="202"/>
      <c r="B99" s="202"/>
      <c r="C99" s="202"/>
      <c r="D99" s="202"/>
      <c r="E99" s="202"/>
    </row>
    <row r="100" spans="1:5" ht="15" customHeight="1" x14ac:dyDescent="0.2">
      <c r="A100" s="202"/>
      <c r="B100" s="202"/>
      <c r="C100" s="202"/>
      <c r="D100" s="202"/>
      <c r="E100" s="202"/>
    </row>
    <row r="101" spans="1:5" ht="15" customHeight="1" x14ac:dyDescent="0.2">
      <c r="A101" s="202"/>
      <c r="B101" s="202"/>
      <c r="C101" s="202"/>
      <c r="D101" s="202"/>
      <c r="E101" s="202"/>
    </row>
    <row r="102" spans="1:5" ht="15" customHeight="1" x14ac:dyDescent="0.2">
      <c r="A102" s="155"/>
      <c r="B102" s="155"/>
      <c r="C102" s="155"/>
      <c r="D102" s="155"/>
      <c r="E102" s="155"/>
    </row>
    <row r="103" spans="1:5" ht="15" customHeight="1" x14ac:dyDescent="0.2">
      <c r="A103" s="155"/>
      <c r="B103" s="155"/>
      <c r="C103" s="155"/>
      <c r="D103" s="155"/>
      <c r="E103" s="155"/>
    </row>
    <row r="104" spans="1:5" ht="15" customHeight="1" x14ac:dyDescent="0.2">
      <c r="A104" s="155"/>
      <c r="B104" s="155"/>
      <c r="C104" s="155"/>
      <c r="D104" s="155"/>
      <c r="E104" s="155"/>
    </row>
    <row r="105" spans="1:5" ht="15" customHeight="1" x14ac:dyDescent="0.2">
      <c r="A105" s="155"/>
      <c r="B105" s="155"/>
      <c r="C105" s="155"/>
      <c r="D105" s="155"/>
      <c r="E105" s="155"/>
    </row>
    <row r="106" spans="1:5" ht="15" customHeight="1" x14ac:dyDescent="0.25">
      <c r="A106" s="85" t="s">
        <v>1</v>
      </c>
      <c r="B106" s="41"/>
      <c r="C106" s="41"/>
      <c r="D106" s="41"/>
      <c r="E106" s="41"/>
    </row>
    <row r="107" spans="1:5" ht="15" customHeight="1" x14ac:dyDescent="0.2">
      <c r="A107" s="69" t="s">
        <v>170</v>
      </c>
      <c r="B107" s="41"/>
      <c r="C107" s="41"/>
      <c r="D107" s="41"/>
      <c r="E107" s="43" t="s">
        <v>171</v>
      </c>
    </row>
    <row r="108" spans="1:5" ht="15" customHeight="1" x14ac:dyDescent="0.25">
      <c r="A108" s="40"/>
      <c r="B108" s="77"/>
      <c r="C108" s="41"/>
      <c r="D108" s="41"/>
      <c r="E108" s="44"/>
    </row>
    <row r="109" spans="1:5" ht="15" customHeight="1" x14ac:dyDescent="0.2">
      <c r="A109" s="59"/>
      <c r="B109" s="59"/>
      <c r="C109" s="45" t="s">
        <v>48</v>
      </c>
      <c r="D109" s="46" t="s">
        <v>49</v>
      </c>
      <c r="E109" s="47" t="s">
        <v>50</v>
      </c>
    </row>
    <row r="110" spans="1:5" ht="15" customHeight="1" x14ac:dyDescent="0.2">
      <c r="A110" s="161"/>
      <c r="B110" s="161"/>
      <c r="C110" s="120">
        <v>6172</v>
      </c>
      <c r="D110" s="111" t="s">
        <v>260</v>
      </c>
      <c r="E110" s="130">
        <v>150000</v>
      </c>
    </row>
    <row r="111" spans="1:5" ht="15" customHeight="1" x14ac:dyDescent="0.2">
      <c r="A111" s="146"/>
      <c r="B111" s="146"/>
      <c r="C111" s="53" t="s">
        <v>52</v>
      </c>
      <c r="D111" s="54"/>
      <c r="E111" s="55">
        <f>SUM(E110:E110)</f>
        <v>150000</v>
      </c>
    </row>
    <row r="112" spans="1:5" ht="15" customHeight="1" x14ac:dyDescent="0.2"/>
    <row r="113" spans="1:5" ht="15" customHeight="1" x14ac:dyDescent="0.25">
      <c r="A113" s="40" t="s">
        <v>17</v>
      </c>
      <c r="B113" s="41"/>
      <c r="C113" s="41"/>
      <c r="D113" s="41"/>
      <c r="E113" s="41"/>
    </row>
    <row r="114" spans="1:5" ht="15" customHeight="1" x14ac:dyDescent="0.2">
      <c r="A114" s="69" t="s">
        <v>170</v>
      </c>
      <c r="B114" s="41"/>
      <c r="C114" s="41"/>
      <c r="D114" s="41"/>
      <c r="E114" s="43" t="s">
        <v>171</v>
      </c>
    </row>
    <row r="115" spans="1:5" ht="15" customHeight="1" x14ac:dyDescent="0.2">
      <c r="A115" s="149"/>
      <c r="B115" s="147"/>
      <c r="C115" s="41"/>
      <c r="D115" s="41"/>
      <c r="E115" s="44"/>
    </row>
    <row r="116" spans="1:5" ht="15" customHeight="1" x14ac:dyDescent="0.2">
      <c r="A116" s="59"/>
      <c r="B116" s="59"/>
      <c r="C116" s="45" t="s">
        <v>48</v>
      </c>
      <c r="D116" s="46" t="s">
        <v>49</v>
      </c>
      <c r="E116" s="47" t="s">
        <v>50</v>
      </c>
    </row>
    <row r="117" spans="1:5" ht="15" customHeight="1" x14ac:dyDescent="0.2">
      <c r="A117" s="161"/>
      <c r="B117" s="161"/>
      <c r="C117" s="120">
        <v>6172</v>
      </c>
      <c r="D117" s="65" t="s">
        <v>56</v>
      </c>
      <c r="E117" s="130">
        <v>150000</v>
      </c>
    </row>
    <row r="118" spans="1:5" ht="15" customHeight="1" x14ac:dyDescent="0.2">
      <c r="A118" s="146"/>
      <c r="B118" s="146"/>
      <c r="C118" s="53" t="s">
        <v>52</v>
      </c>
      <c r="D118" s="54"/>
      <c r="E118" s="55">
        <f>SUM(E117:E117)</f>
        <v>150000</v>
      </c>
    </row>
    <row r="119" spans="1:5" ht="15" customHeight="1" x14ac:dyDescent="0.2"/>
  </sheetData>
  <mergeCells count="8">
    <mergeCell ref="A94:E94"/>
    <mergeCell ref="A95:E101"/>
    <mergeCell ref="A2:E2"/>
    <mergeCell ref="A3:E9"/>
    <mergeCell ref="A27:E27"/>
    <mergeCell ref="A28:E35"/>
    <mergeCell ref="A55:E55"/>
    <mergeCell ref="A56:E62"/>
  </mergeCells>
  <phoneticPr fontId="1" type="noConversion"/>
  <pageMargins left="0.98425196850393704" right="0.98425196850393704" top="0.98425196850393704" bottom="0.98425196850393704" header="0.51181102362204722" footer="0.51181102362204722"/>
  <pageSetup paperSize="9" scale="92" firstPageNumber="72" orientation="portrait" useFirstPageNumber="1" r:id="rId1"/>
  <headerFooter alignWithMargins="0">
    <oddHeader>&amp;C&amp;"Arial,Kurzíva"Příloha č. 5: Rozpočtové změny č. 333/17 - 336/17 navržené Radou Olomouckého kraje 17.7.2017 ke schválení</oddHeader>
    <oddFooter xml:space="preserve">&amp;L&amp;"Arial,Kurzíva"Zastupitelstvo OK 18.9.2017
5.1. - Rozpočet Olomouckého kraje 2017 - rozpočtové změny 
Příloha č. 5: Rozpočtové změny č. 333/17 - 336/17 navržené Radou Olomouckého kraje 17.7.2017 ke schválení&amp;R&amp;"Arial,Kurzíva"Strana &amp;P (celkem 77)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zoomScale="92" zoomScaleNormal="92" zoomScaleSheetLayoutView="92" workbookViewId="0"/>
  </sheetViews>
  <sheetFormatPr defaultRowHeight="12.75" x14ac:dyDescent="0.2"/>
  <cols>
    <col min="1" max="1" width="9.7109375" style="174" customWidth="1"/>
    <col min="2" max="2" width="12.85546875" style="174" customWidth="1"/>
    <col min="3" max="3" width="8.28515625" style="174" customWidth="1"/>
    <col min="4" max="4" width="39.140625" style="174" customWidth="1"/>
    <col min="5" max="5" width="18.85546875" style="174" customWidth="1"/>
    <col min="6" max="16384" width="9.140625" style="174"/>
  </cols>
  <sheetData>
    <row r="1" spans="1:5" ht="15" customHeight="1" x14ac:dyDescent="0.25">
      <c r="A1" s="38" t="s">
        <v>359</v>
      </c>
    </row>
    <row r="2" spans="1:5" ht="15" customHeight="1" x14ac:dyDescent="0.2">
      <c r="A2" s="207" t="s">
        <v>82</v>
      </c>
      <c r="B2" s="207"/>
      <c r="C2" s="207"/>
      <c r="D2" s="207"/>
      <c r="E2" s="207"/>
    </row>
    <row r="3" spans="1:5" ht="15" customHeight="1" x14ac:dyDescent="0.2">
      <c r="A3" s="202" t="s">
        <v>360</v>
      </c>
      <c r="B3" s="202"/>
      <c r="C3" s="202"/>
      <c r="D3" s="202"/>
      <c r="E3" s="202"/>
    </row>
    <row r="4" spans="1:5" ht="15" customHeight="1" x14ac:dyDescent="0.2">
      <c r="A4" s="202"/>
      <c r="B4" s="202"/>
      <c r="C4" s="202"/>
      <c r="D4" s="202"/>
      <c r="E4" s="202"/>
    </row>
    <row r="5" spans="1:5" ht="15" customHeight="1" x14ac:dyDescent="0.2">
      <c r="A5" s="202"/>
      <c r="B5" s="202"/>
      <c r="C5" s="202"/>
      <c r="D5" s="202"/>
      <c r="E5" s="202"/>
    </row>
    <row r="6" spans="1:5" ht="15" customHeight="1" x14ac:dyDescent="0.2">
      <c r="A6" s="202"/>
      <c r="B6" s="202"/>
      <c r="C6" s="202"/>
      <c r="D6" s="202"/>
      <c r="E6" s="202"/>
    </row>
    <row r="7" spans="1:5" ht="15" customHeight="1" x14ac:dyDescent="0.2">
      <c r="A7" s="202"/>
      <c r="B7" s="202"/>
      <c r="C7" s="202"/>
      <c r="D7" s="202"/>
      <c r="E7" s="202"/>
    </row>
    <row r="8" spans="1:5" ht="15" customHeight="1" x14ac:dyDescent="0.2">
      <c r="A8" s="202"/>
      <c r="B8" s="202"/>
      <c r="C8" s="202"/>
      <c r="D8" s="202"/>
      <c r="E8" s="202"/>
    </row>
    <row r="9" spans="1:5" ht="15" customHeight="1" x14ac:dyDescent="0.2">
      <c r="A9" s="202"/>
      <c r="B9" s="202"/>
      <c r="C9" s="202"/>
      <c r="D9" s="202"/>
      <c r="E9" s="202"/>
    </row>
    <row r="10" spans="1:5" ht="15" customHeight="1" x14ac:dyDescent="0.2">
      <c r="A10" s="202"/>
      <c r="B10" s="202"/>
      <c r="C10" s="202"/>
      <c r="D10" s="202"/>
      <c r="E10" s="202"/>
    </row>
    <row r="11" spans="1:5" ht="15" customHeight="1" x14ac:dyDescent="0.2">
      <c r="A11" s="155"/>
      <c r="B11" s="155"/>
      <c r="C11" s="155"/>
      <c r="D11" s="155"/>
      <c r="E11" s="155"/>
    </row>
    <row r="12" spans="1:5" ht="15" customHeight="1" x14ac:dyDescent="0.25">
      <c r="A12" s="85" t="s">
        <v>1</v>
      </c>
      <c r="B12" s="41"/>
      <c r="C12" s="41"/>
      <c r="D12" s="41"/>
      <c r="E12" s="41"/>
    </row>
    <row r="13" spans="1:5" ht="15" customHeight="1" x14ac:dyDescent="0.2">
      <c r="A13" s="69" t="s">
        <v>170</v>
      </c>
      <c r="B13" s="41"/>
      <c r="C13" s="41"/>
      <c r="D13" s="41"/>
      <c r="E13" s="43" t="s">
        <v>180</v>
      </c>
    </row>
    <row r="14" spans="1:5" ht="15" customHeight="1" x14ac:dyDescent="0.25">
      <c r="A14" s="40"/>
      <c r="B14" s="77"/>
      <c r="C14" s="41"/>
      <c r="D14" s="41"/>
      <c r="E14" s="44"/>
    </row>
    <row r="15" spans="1:5" ht="15" customHeight="1" x14ac:dyDescent="0.2">
      <c r="A15" s="59"/>
      <c r="B15" s="59"/>
      <c r="C15" s="45" t="s">
        <v>48</v>
      </c>
      <c r="D15" s="46" t="s">
        <v>49</v>
      </c>
      <c r="E15" s="47" t="s">
        <v>50</v>
      </c>
    </row>
    <row r="16" spans="1:5" ht="15" customHeight="1" x14ac:dyDescent="0.2">
      <c r="A16" s="161"/>
      <c r="B16" s="161"/>
      <c r="C16" s="120"/>
      <c r="D16" s="111" t="s">
        <v>361</v>
      </c>
      <c r="E16" s="130">
        <v>-2862516.49</v>
      </c>
    </row>
    <row r="17" spans="1:5" ht="15" customHeight="1" x14ac:dyDescent="0.2">
      <c r="A17" s="161"/>
      <c r="B17" s="161"/>
      <c r="C17" s="120">
        <v>2212</v>
      </c>
      <c r="D17" s="111" t="s">
        <v>260</v>
      </c>
      <c r="E17" s="130">
        <v>-17496.990000000002</v>
      </c>
    </row>
    <row r="18" spans="1:5" ht="15" customHeight="1" x14ac:dyDescent="0.2">
      <c r="A18" s="161"/>
      <c r="B18" s="161"/>
      <c r="C18" s="120"/>
      <c r="D18" s="111" t="s">
        <v>362</v>
      </c>
      <c r="E18" s="130">
        <v>2531857.94</v>
      </c>
    </row>
    <row r="19" spans="1:5" ht="15" customHeight="1" x14ac:dyDescent="0.2">
      <c r="A19" s="146"/>
      <c r="B19" s="146"/>
      <c r="C19" s="53" t="s">
        <v>52</v>
      </c>
      <c r="D19" s="54"/>
      <c r="E19" s="55">
        <f>SUM(E16:E18)</f>
        <v>-348155.5400000005</v>
      </c>
    </row>
    <row r="20" spans="1:5" ht="15" customHeight="1" x14ac:dyDescent="0.2"/>
    <row r="21" spans="1:5" ht="15" customHeight="1" x14ac:dyDescent="0.25">
      <c r="A21" s="40" t="s">
        <v>17</v>
      </c>
      <c r="B21" s="41"/>
      <c r="C21" s="41"/>
      <c r="D21" s="41"/>
      <c r="E21" s="41"/>
    </row>
    <row r="22" spans="1:5" ht="15" customHeight="1" x14ac:dyDescent="0.2">
      <c r="A22" s="69" t="s">
        <v>170</v>
      </c>
      <c r="B22" s="41"/>
      <c r="C22" s="41"/>
      <c r="D22" s="41"/>
      <c r="E22" s="43" t="s">
        <v>180</v>
      </c>
    </row>
    <row r="23" spans="1:5" ht="15" customHeight="1" x14ac:dyDescent="0.2">
      <c r="A23" s="149"/>
      <c r="B23" s="147"/>
      <c r="C23" s="41"/>
      <c r="D23" s="41"/>
      <c r="E23" s="44"/>
    </row>
    <row r="24" spans="1:5" ht="15" customHeight="1" x14ac:dyDescent="0.25">
      <c r="A24" s="38"/>
      <c r="B24" s="59"/>
      <c r="C24" s="45" t="s">
        <v>48</v>
      </c>
      <c r="D24" s="46" t="s">
        <v>55</v>
      </c>
      <c r="E24" s="72" t="s">
        <v>50</v>
      </c>
    </row>
    <row r="25" spans="1:5" ht="15" customHeight="1" x14ac:dyDescent="0.25">
      <c r="A25" s="38"/>
      <c r="B25" s="148"/>
      <c r="C25" s="79">
        <v>2212</v>
      </c>
      <c r="D25" s="65" t="s">
        <v>117</v>
      </c>
      <c r="E25" s="51">
        <v>-348155.54</v>
      </c>
    </row>
    <row r="26" spans="1:5" ht="15" customHeight="1" x14ac:dyDescent="0.25">
      <c r="A26" s="38"/>
      <c r="B26" s="148"/>
      <c r="C26" s="53" t="s">
        <v>52</v>
      </c>
      <c r="D26" s="54"/>
      <c r="E26" s="55">
        <f>SUM(E25:E25)</f>
        <v>-348155.54</v>
      </c>
    </row>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sheetData>
  <mergeCells count="2">
    <mergeCell ref="A2:E2"/>
    <mergeCell ref="A3:E10"/>
  </mergeCells>
  <pageMargins left="0.98425196850393704" right="0.98425196850393704" top="0.98425196850393704" bottom="0.98425196850393704" header="0.51181102362204722" footer="0.51181102362204722"/>
  <pageSetup paperSize="9" scale="92" firstPageNumber="75" orientation="portrait" useFirstPageNumber="1" r:id="rId1"/>
  <headerFooter alignWithMargins="0">
    <oddHeader>&amp;C&amp;"Arial,Kurzíva"Příloha č. 6: Rozpočtová změna č. 385/17 navržená Radou Olomouckého kraje 14.8.2017 ke schválení</oddHeader>
    <oddFooter xml:space="preserve">&amp;L&amp;"Arial,Kurzíva"Zastupitelstvo OK 18.9.2017
5.1. - Rozpočet Olomouckého kraje 2017 - rozpočtové změny 
Příloha č. 6: Rozpočtová změna č. 385/17 navržená Radou Olomouckého kraje 14.8.2017 ke schválení&amp;R&amp;"Arial,Kurzíva"Strana &amp;P (celkem 77)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zoomScale="92" zoomScaleNormal="92" zoomScaleSheetLayoutView="92" workbookViewId="0"/>
  </sheetViews>
  <sheetFormatPr defaultColWidth="9.140625" defaultRowHeight="12.75" x14ac:dyDescent="0.2"/>
  <cols>
    <col min="1" max="1" width="9.7109375" style="35" customWidth="1"/>
    <col min="2" max="2" width="12.85546875" style="35" customWidth="1"/>
    <col min="3" max="3" width="8.28515625" style="35" customWidth="1"/>
    <col min="4" max="4" width="39.140625" style="35" customWidth="1"/>
    <col min="5" max="5" width="18.85546875" style="35" customWidth="1"/>
    <col min="6" max="16384" width="9.140625" style="35"/>
  </cols>
  <sheetData>
    <row r="1" spans="1:5" ht="15" customHeight="1" x14ac:dyDescent="0.25">
      <c r="A1" s="38" t="s">
        <v>408</v>
      </c>
    </row>
    <row r="2" spans="1:5" ht="15" customHeight="1" x14ac:dyDescent="0.2">
      <c r="A2" s="203" t="s">
        <v>82</v>
      </c>
      <c r="B2" s="203"/>
      <c r="C2" s="203"/>
      <c r="D2" s="203"/>
      <c r="E2" s="203"/>
    </row>
    <row r="3" spans="1:5" ht="15" customHeight="1" x14ac:dyDescent="0.2">
      <c r="A3" s="202" t="s">
        <v>409</v>
      </c>
      <c r="B3" s="202"/>
      <c r="C3" s="202"/>
      <c r="D3" s="202"/>
      <c r="E3" s="202"/>
    </row>
    <row r="4" spans="1:5" ht="15" customHeight="1" x14ac:dyDescent="0.2">
      <c r="A4" s="202"/>
      <c r="B4" s="202"/>
      <c r="C4" s="202"/>
      <c r="D4" s="202"/>
      <c r="E4" s="202"/>
    </row>
    <row r="5" spans="1:5" ht="15" customHeight="1" x14ac:dyDescent="0.2">
      <c r="A5" s="202"/>
      <c r="B5" s="202"/>
      <c r="C5" s="202"/>
      <c r="D5" s="202"/>
      <c r="E5" s="202"/>
    </row>
    <row r="6" spans="1:5" ht="15" customHeight="1" x14ac:dyDescent="0.2">
      <c r="A6" s="202"/>
      <c r="B6" s="202"/>
      <c r="C6" s="202"/>
      <c r="D6" s="202"/>
      <c r="E6" s="202"/>
    </row>
    <row r="7" spans="1:5" ht="15" customHeight="1" x14ac:dyDescent="0.2">
      <c r="A7" s="202"/>
      <c r="B7" s="202"/>
      <c r="C7" s="202"/>
      <c r="D7" s="202"/>
      <c r="E7" s="202"/>
    </row>
    <row r="8" spans="1:5" ht="15" customHeight="1" x14ac:dyDescent="0.2">
      <c r="A8" s="202"/>
      <c r="B8" s="202"/>
      <c r="C8" s="202"/>
      <c r="D8" s="202"/>
      <c r="E8" s="202"/>
    </row>
    <row r="9" spans="1:5" ht="15" customHeight="1" x14ac:dyDescent="0.2">
      <c r="A9"/>
      <c r="B9"/>
      <c r="C9"/>
      <c r="D9"/>
      <c r="E9"/>
    </row>
    <row r="10" spans="1:5" ht="15" customHeight="1" x14ac:dyDescent="0.25">
      <c r="A10" s="40" t="s">
        <v>1</v>
      </c>
      <c r="B10" s="41"/>
      <c r="C10" s="41"/>
      <c r="D10" s="41"/>
      <c r="E10" s="41"/>
    </row>
    <row r="11" spans="1:5" ht="15" customHeight="1" x14ac:dyDescent="0.2">
      <c r="A11" s="42" t="s">
        <v>45</v>
      </c>
      <c r="B11" s="41"/>
      <c r="C11" s="41"/>
      <c r="D11" s="41"/>
      <c r="E11" s="43" t="s">
        <v>410</v>
      </c>
    </row>
    <row r="12" spans="1:5" ht="15" customHeight="1" x14ac:dyDescent="0.25">
      <c r="A12" s="77"/>
      <c r="B12" s="40"/>
      <c r="C12" s="41"/>
      <c r="D12" s="41"/>
      <c r="E12" s="44"/>
    </row>
    <row r="13" spans="1:5" ht="15" customHeight="1" x14ac:dyDescent="0.2">
      <c r="A13"/>
      <c r="B13" s="60"/>
      <c r="C13" s="45" t="s">
        <v>48</v>
      </c>
      <c r="D13" s="46" t="s">
        <v>49</v>
      </c>
      <c r="E13" s="47" t="s">
        <v>50</v>
      </c>
    </row>
    <row r="14" spans="1:5" ht="15" customHeight="1" x14ac:dyDescent="0.2">
      <c r="A14"/>
      <c r="B14" s="109"/>
      <c r="C14" s="129"/>
      <c r="D14" s="111" t="s">
        <v>411</v>
      </c>
      <c r="E14" s="130">
        <v>-72216000</v>
      </c>
    </row>
    <row r="15" spans="1:5" ht="15" customHeight="1" x14ac:dyDescent="0.2">
      <c r="A15"/>
      <c r="B15" s="102"/>
      <c r="C15" s="53" t="s">
        <v>52</v>
      </c>
      <c r="D15" s="54"/>
      <c r="E15" s="55">
        <f>SUM(E14:E14)</f>
        <v>-72216000</v>
      </c>
    </row>
    <row r="16" spans="1:5" ht="15" customHeight="1" x14ac:dyDescent="0.2">
      <c r="A16"/>
      <c r="B16"/>
      <c r="C16"/>
      <c r="D16"/>
      <c r="E16"/>
    </row>
    <row r="17" spans="1:5" ht="15" customHeight="1" x14ac:dyDescent="0.25">
      <c r="A17" s="85" t="s">
        <v>17</v>
      </c>
      <c r="B17" s="105"/>
      <c r="C17" s="70"/>
      <c r="D17" s="70"/>
      <c r="E17" s="77"/>
    </row>
    <row r="18" spans="1:5" ht="15" customHeight="1" x14ac:dyDescent="0.2">
      <c r="A18" s="69" t="s">
        <v>45</v>
      </c>
      <c r="B18" s="105"/>
      <c r="C18" s="70"/>
      <c r="D18" s="70"/>
      <c r="E18" t="s">
        <v>46</v>
      </c>
    </row>
    <row r="19" spans="1:5" ht="15" customHeight="1" x14ac:dyDescent="0.25">
      <c r="A19" s="86"/>
      <c r="B19" s="106"/>
      <c r="C19" s="70"/>
      <c r="D19" s="70"/>
      <c r="E19" s="44"/>
    </row>
    <row r="20" spans="1:5" ht="15" customHeight="1" x14ac:dyDescent="0.2">
      <c r="A20"/>
      <c r="B20" s="60"/>
      <c r="C20" s="72" t="s">
        <v>48</v>
      </c>
      <c r="D20" s="131" t="s">
        <v>55</v>
      </c>
      <c r="E20" s="45" t="s">
        <v>50</v>
      </c>
    </row>
    <row r="21" spans="1:5" ht="15" customHeight="1" x14ac:dyDescent="0.2">
      <c r="A21"/>
      <c r="B21" s="109"/>
      <c r="C21" s="79">
        <v>6409</v>
      </c>
      <c r="D21" s="134" t="s">
        <v>99</v>
      </c>
      <c r="E21" s="130">
        <v>-72216000</v>
      </c>
    </row>
    <row r="22" spans="1:5" ht="15" customHeight="1" x14ac:dyDescent="0.2">
      <c r="A22"/>
      <c r="B22" s="102"/>
      <c r="C22" s="90" t="s">
        <v>52</v>
      </c>
      <c r="D22" s="182"/>
      <c r="E22" s="68">
        <f>SUM(E21:E21)</f>
        <v>-72216000</v>
      </c>
    </row>
    <row r="23" spans="1:5" ht="15" customHeight="1" x14ac:dyDescent="0.2"/>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sheetData>
  <mergeCells count="2">
    <mergeCell ref="A2:E2"/>
    <mergeCell ref="A3:E8"/>
  </mergeCells>
  <pageMargins left="0.98425196850393704" right="0.98425196850393704" top="0.98425196850393704" bottom="0.98425196850393704" header="0.51181102362204722" footer="0.51181102362204722"/>
  <pageSetup paperSize="9" scale="92" firstPageNumber="76" orientation="portrait" useFirstPageNumber="1" r:id="rId1"/>
  <headerFooter alignWithMargins="0">
    <oddHeader>&amp;C&amp;"Arial,Kurzíva"Příloha č. 7: Rozpočtová změna č. 405/17 navržená Radou Olomouckého kraje 28.8.2017 ke schválení</oddHeader>
    <oddFooter xml:space="preserve">&amp;L&amp;"Arial,Kurzíva"Zastupitelstvo OK 18.9.2017
5.1. - Rozpočet Olomouckého kraje 2017 - rozpočtové změny 
Příloha č. 7: Rozpočtová změna č. 405/17 navržená Radou Olomouckého kraje 28.8.2017 ke schválení&amp;R&amp;"Arial,Kurzíva"Strana &amp;P (celkem 77)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showGridLines="0" zoomScale="92" zoomScaleNormal="92" zoomScaleSheetLayoutView="92" workbookViewId="0"/>
  </sheetViews>
  <sheetFormatPr defaultColWidth="9.140625" defaultRowHeight="13.15" customHeight="1" x14ac:dyDescent="0.2"/>
  <cols>
    <col min="1" max="1" width="52.7109375" style="1" customWidth="1"/>
    <col min="2" max="3" width="18" style="2" customWidth="1"/>
    <col min="4" max="16384" width="9.140625" style="1"/>
  </cols>
  <sheetData>
    <row r="1" spans="1:3" ht="11.25" customHeight="1" x14ac:dyDescent="0.2">
      <c r="A1" s="1" t="s">
        <v>32</v>
      </c>
      <c r="C1" s="3" t="s">
        <v>0</v>
      </c>
    </row>
    <row r="2" spans="1:3" ht="15.75" customHeight="1" x14ac:dyDescent="0.25">
      <c r="A2" s="4" t="s">
        <v>1</v>
      </c>
      <c r="B2" s="5" t="s">
        <v>2</v>
      </c>
      <c r="C2" s="5" t="s">
        <v>3</v>
      </c>
    </row>
    <row r="3" spans="1:3" ht="14.25" customHeight="1" x14ac:dyDescent="0.2">
      <c r="A3" s="6" t="s">
        <v>412</v>
      </c>
      <c r="B3" s="18">
        <v>4100000</v>
      </c>
      <c r="C3" s="7">
        <v>4148582</v>
      </c>
    </row>
    <row r="4" spans="1:3" ht="14.25" customHeight="1" x14ac:dyDescent="0.2">
      <c r="A4" s="6" t="s">
        <v>4</v>
      </c>
      <c r="B4" s="18">
        <v>1290</v>
      </c>
      <c r="C4" s="7">
        <v>1290</v>
      </c>
    </row>
    <row r="5" spans="1:3" ht="14.25" customHeight="1" x14ac:dyDescent="0.2">
      <c r="A5" s="6" t="s">
        <v>28</v>
      </c>
      <c r="B5" s="18">
        <v>1310</v>
      </c>
      <c r="C5" s="7">
        <v>1310</v>
      </c>
    </row>
    <row r="6" spans="1:3" ht="14.25" customHeight="1" x14ac:dyDescent="0.2">
      <c r="A6" s="6" t="s">
        <v>5</v>
      </c>
      <c r="B6" s="18">
        <v>31179</v>
      </c>
      <c r="C6" s="7">
        <v>31921</v>
      </c>
    </row>
    <row r="7" spans="1:3" ht="14.25" customHeight="1" x14ac:dyDescent="0.2">
      <c r="A7" s="6" t="s">
        <v>6</v>
      </c>
      <c r="B7" s="18">
        <v>2480</v>
      </c>
      <c r="C7" s="7">
        <v>2598</v>
      </c>
    </row>
    <row r="8" spans="1:3" ht="14.25" customHeight="1" x14ac:dyDescent="0.2">
      <c r="A8" s="6" t="s">
        <v>24</v>
      </c>
      <c r="B8" s="18">
        <v>40192</v>
      </c>
      <c r="C8" s="7">
        <v>43338</v>
      </c>
    </row>
    <row r="9" spans="1:3" ht="14.25" customHeight="1" x14ac:dyDescent="0.2">
      <c r="A9" s="6" t="s">
        <v>7</v>
      </c>
      <c r="B9" s="18">
        <v>13200</v>
      </c>
      <c r="C9" s="7">
        <v>13200</v>
      </c>
    </row>
    <row r="10" spans="1:3" ht="14.25" customHeight="1" x14ac:dyDescent="0.2">
      <c r="A10" s="6" t="s">
        <v>8</v>
      </c>
      <c r="B10" s="18">
        <v>1000.4</v>
      </c>
      <c r="C10" s="7">
        <v>1000.4</v>
      </c>
    </row>
    <row r="11" spans="1:3" ht="14.25" customHeight="1" x14ac:dyDescent="0.2">
      <c r="A11" s="6" t="s">
        <v>9</v>
      </c>
      <c r="B11" s="18">
        <v>81145.399999999994</v>
      </c>
      <c r="C11" s="7">
        <v>81145.399999999994</v>
      </c>
    </row>
    <row r="12" spans="1:3" ht="14.25" customHeight="1" x14ac:dyDescent="0.2">
      <c r="A12" s="36" t="s">
        <v>29</v>
      </c>
      <c r="B12" s="18"/>
      <c r="C12" s="7">
        <v>6080404</v>
      </c>
    </row>
    <row r="13" spans="1:3" ht="14.25" customHeight="1" x14ac:dyDescent="0.2">
      <c r="A13" s="36" t="s">
        <v>413</v>
      </c>
      <c r="B13" s="18"/>
      <c r="C13" s="7">
        <f>638+54</f>
        <v>692</v>
      </c>
    </row>
    <row r="14" spans="1:3" ht="14.25" customHeight="1" x14ac:dyDescent="0.2">
      <c r="A14" s="36" t="s">
        <v>30</v>
      </c>
      <c r="B14" s="18"/>
      <c r="C14" s="7">
        <v>785813</v>
      </c>
    </row>
    <row r="15" spans="1:3" ht="14.25" customHeight="1" x14ac:dyDescent="0.2">
      <c r="A15" s="36" t="s">
        <v>414</v>
      </c>
      <c r="B15" s="18"/>
      <c r="C15" s="7">
        <v>8019</v>
      </c>
    </row>
    <row r="16" spans="1:3" ht="14.25" customHeight="1" x14ac:dyDescent="0.2">
      <c r="A16" s="36" t="s">
        <v>415</v>
      </c>
      <c r="B16" s="18"/>
      <c r="C16" s="7">
        <v>219966</v>
      </c>
    </row>
    <row r="17" spans="1:3" ht="14.25" customHeight="1" x14ac:dyDescent="0.2">
      <c r="A17" s="37" t="s">
        <v>33</v>
      </c>
      <c r="B17" s="18"/>
      <c r="C17" s="7">
        <v>78267</v>
      </c>
    </row>
    <row r="18" spans="1:3" ht="14.25" customHeight="1" x14ac:dyDescent="0.2">
      <c r="A18" s="37" t="s">
        <v>34</v>
      </c>
      <c r="B18" s="18"/>
      <c r="C18" s="7">
        <v>1691</v>
      </c>
    </row>
    <row r="19" spans="1:3" ht="14.25" customHeight="1" x14ac:dyDescent="0.2">
      <c r="A19" s="6" t="s">
        <v>35</v>
      </c>
      <c r="B19" s="18">
        <v>6291</v>
      </c>
      <c r="C19" s="7">
        <v>6291</v>
      </c>
    </row>
    <row r="20" spans="1:3" ht="14.25" customHeight="1" x14ac:dyDescent="0.2">
      <c r="A20" s="6" t="s">
        <v>36</v>
      </c>
      <c r="B20" s="18">
        <v>50000</v>
      </c>
      <c r="C20" s="7">
        <v>50000</v>
      </c>
    </row>
    <row r="21" spans="1:3" ht="14.25" customHeight="1" x14ac:dyDescent="0.2">
      <c r="A21" s="8" t="s">
        <v>10</v>
      </c>
      <c r="B21" s="19">
        <v>170165</v>
      </c>
      <c r="C21" s="9">
        <v>205607</v>
      </c>
    </row>
    <row r="22" spans="1:3" ht="14.25" customHeight="1" x14ac:dyDescent="0.2">
      <c r="A22" s="10" t="s">
        <v>20</v>
      </c>
      <c r="B22" s="20">
        <v>8242</v>
      </c>
      <c r="C22" s="11">
        <v>8242</v>
      </c>
    </row>
    <row r="23" spans="1:3" ht="14.25" customHeight="1" x14ac:dyDescent="0.2">
      <c r="A23" s="10" t="s">
        <v>11</v>
      </c>
      <c r="B23" s="20">
        <v>50000</v>
      </c>
      <c r="C23" s="11">
        <v>50000</v>
      </c>
    </row>
    <row r="24" spans="1:3" ht="14.25" customHeight="1" x14ac:dyDescent="0.2">
      <c r="A24" s="10" t="s">
        <v>416</v>
      </c>
      <c r="B24" s="20"/>
      <c r="C24" s="11">
        <f>117909+2592+21+1275</f>
        <v>121797</v>
      </c>
    </row>
    <row r="25" spans="1:3" ht="14.25" customHeight="1" x14ac:dyDescent="0.2">
      <c r="A25" s="10" t="s">
        <v>417</v>
      </c>
      <c r="B25" s="20"/>
      <c r="C25" s="11">
        <v>856</v>
      </c>
    </row>
    <row r="26" spans="1:3" ht="14.25" customHeight="1" x14ac:dyDescent="0.2">
      <c r="A26" s="10" t="s">
        <v>12</v>
      </c>
      <c r="B26" s="20">
        <v>6600</v>
      </c>
      <c r="C26" s="11">
        <v>6600</v>
      </c>
    </row>
    <row r="27" spans="1:3" ht="14.25" customHeight="1" x14ac:dyDescent="0.2">
      <c r="A27" s="36" t="s">
        <v>31</v>
      </c>
      <c r="B27" s="20"/>
      <c r="C27" s="11">
        <v>29388</v>
      </c>
    </row>
    <row r="28" spans="1:3" ht="14.25" customHeight="1" x14ac:dyDescent="0.25">
      <c r="A28" s="4" t="s">
        <v>13</v>
      </c>
      <c r="B28" s="21">
        <f>SUM(B3:B26)</f>
        <v>4563094.8</v>
      </c>
      <c r="C28" s="12">
        <f>SUM(C3:C27)</f>
        <v>11978017.800000001</v>
      </c>
    </row>
    <row r="29" spans="1:3" ht="14.25" customHeight="1" x14ac:dyDescent="0.2">
      <c r="A29" s="13" t="s">
        <v>14</v>
      </c>
      <c r="B29" s="25">
        <v>-8240</v>
      </c>
      <c r="C29" s="25">
        <v>-8312</v>
      </c>
    </row>
    <row r="30" spans="1:3" ht="15.75" thickBot="1" x14ac:dyDescent="0.3">
      <c r="A30" s="14" t="s">
        <v>15</v>
      </c>
      <c r="B30" s="15">
        <f>B28+B29</f>
        <v>4554854.8</v>
      </c>
      <c r="C30" s="15">
        <f>C28+C29</f>
        <v>11969705.800000001</v>
      </c>
    </row>
    <row r="31" spans="1:3" ht="6" customHeight="1" thickTop="1" x14ac:dyDescent="0.2">
      <c r="A31" s="16"/>
      <c r="B31" s="22"/>
    </row>
    <row r="32" spans="1:3" ht="15.75" customHeight="1" x14ac:dyDescent="0.25">
      <c r="A32" s="4" t="s">
        <v>17</v>
      </c>
      <c r="B32" s="23" t="s">
        <v>2</v>
      </c>
      <c r="C32" s="5" t="s">
        <v>3</v>
      </c>
    </row>
    <row r="33" spans="1:3" ht="14.25" x14ac:dyDescent="0.2">
      <c r="A33" s="8" t="s">
        <v>37</v>
      </c>
      <c r="B33" s="24">
        <v>686314</v>
      </c>
      <c r="C33" s="26">
        <f>1182341+21-72216</f>
        <v>1110146</v>
      </c>
    </row>
    <row r="34" spans="1:3" ht="14.25" x14ac:dyDescent="0.2">
      <c r="A34" s="8" t="s">
        <v>38</v>
      </c>
      <c r="B34" s="24">
        <v>289230</v>
      </c>
      <c r="C34" s="26">
        <v>289230</v>
      </c>
    </row>
    <row r="35" spans="1:3" ht="14.25" x14ac:dyDescent="0.2">
      <c r="A35" s="8" t="s">
        <v>39</v>
      </c>
      <c r="B35" s="24">
        <v>2496931</v>
      </c>
      <c r="C35" s="26">
        <v>2500786</v>
      </c>
    </row>
    <row r="36" spans="1:3" ht="14.25" x14ac:dyDescent="0.2">
      <c r="A36" s="36" t="s">
        <v>29</v>
      </c>
      <c r="B36" s="24"/>
      <c r="C36" s="26">
        <v>6080404</v>
      </c>
    </row>
    <row r="37" spans="1:3" ht="14.25" x14ac:dyDescent="0.2">
      <c r="A37" s="36" t="s">
        <v>413</v>
      </c>
      <c r="B37" s="24"/>
      <c r="C37" s="26">
        <f>638+54</f>
        <v>692</v>
      </c>
    </row>
    <row r="38" spans="1:3" ht="14.25" x14ac:dyDescent="0.2">
      <c r="A38" s="36" t="s">
        <v>30</v>
      </c>
      <c r="B38" s="24"/>
      <c r="C38" s="26">
        <v>785813</v>
      </c>
    </row>
    <row r="39" spans="1:3" ht="14.25" x14ac:dyDescent="0.2">
      <c r="A39" s="36" t="s">
        <v>414</v>
      </c>
      <c r="B39" s="24"/>
      <c r="C39" s="26">
        <v>8019</v>
      </c>
    </row>
    <row r="40" spans="1:3" ht="14.25" x14ac:dyDescent="0.2">
      <c r="A40" s="36" t="s">
        <v>415</v>
      </c>
      <c r="B40" s="24"/>
      <c r="C40" s="26">
        <v>219966</v>
      </c>
    </row>
    <row r="41" spans="1:3" ht="14.25" x14ac:dyDescent="0.2">
      <c r="A41" s="37" t="s">
        <v>33</v>
      </c>
      <c r="B41" s="24"/>
      <c r="C41" s="26">
        <v>143973</v>
      </c>
    </row>
    <row r="42" spans="1:3" ht="14.25" x14ac:dyDescent="0.2">
      <c r="A42" s="37" t="s">
        <v>34</v>
      </c>
      <c r="B42" s="24"/>
      <c r="C42" s="26">
        <v>1691</v>
      </c>
    </row>
    <row r="43" spans="1:3" ht="14.25" x14ac:dyDescent="0.2">
      <c r="A43" s="10" t="s">
        <v>20</v>
      </c>
      <c r="B43" s="24">
        <v>8242</v>
      </c>
      <c r="C43" s="26">
        <v>9424</v>
      </c>
    </row>
    <row r="44" spans="1:3" ht="14.25" x14ac:dyDescent="0.2">
      <c r="A44" s="10" t="s">
        <v>11</v>
      </c>
      <c r="B44" s="24">
        <v>50000</v>
      </c>
      <c r="C44" s="26">
        <v>73741</v>
      </c>
    </row>
    <row r="45" spans="1:3" ht="14.25" x14ac:dyDescent="0.2">
      <c r="A45" s="10" t="s">
        <v>418</v>
      </c>
      <c r="B45" s="24"/>
      <c r="C45" s="26">
        <f>190794+2592+1275</f>
        <v>194661</v>
      </c>
    </row>
    <row r="46" spans="1:3" ht="14.25" x14ac:dyDescent="0.2">
      <c r="A46" s="10" t="s">
        <v>23</v>
      </c>
      <c r="B46" s="24">
        <v>17458</v>
      </c>
      <c r="C46" s="26">
        <v>90076</v>
      </c>
    </row>
    <row r="47" spans="1:3" ht="14.25" x14ac:dyDescent="0.2">
      <c r="A47" s="10" t="s">
        <v>40</v>
      </c>
      <c r="B47" s="24">
        <v>1081855</v>
      </c>
      <c r="C47" s="26">
        <v>1086699</v>
      </c>
    </row>
    <row r="48" spans="1:3" ht="14.25" x14ac:dyDescent="0.2">
      <c r="A48" s="36" t="s">
        <v>31</v>
      </c>
      <c r="B48" s="24"/>
      <c r="C48" s="26">
        <v>31139</v>
      </c>
    </row>
    <row r="49" spans="1:3" ht="14.25" customHeight="1" x14ac:dyDescent="0.25">
      <c r="A49" s="4" t="s">
        <v>18</v>
      </c>
      <c r="B49" s="21">
        <f>SUM(B33:B47)</f>
        <v>4630030</v>
      </c>
      <c r="C49" s="12">
        <f>SUM(C33:C48)</f>
        <v>12626460</v>
      </c>
    </row>
    <row r="50" spans="1:3" ht="14.25" x14ac:dyDescent="0.2">
      <c r="A50" s="13" t="s">
        <v>14</v>
      </c>
      <c r="B50" s="25">
        <v>-8240</v>
      </c>
      <c r="C50" s="25">
        <v>-8312</v>
      </c>
    </row>
    <row r="51" spans="1:3" ht="15.75" thickBot="1" x14ac:dyDescent="0.3">
      <c r="A51" s="14" t="s">
        <v>19</v>
      </c>
      <c r="B51" s="15">
        <f>+B49+B50</f>
        <v>4621790</v>
      </c>
      <c r="C51" s="15">
        <f>+C49+C50</f>
        <v>12618148</v>
      </c>
    </row>
    <row r="52" spans="1:3" ht="13.5" thickTop="1" x14ac:dyDescent="0.2">
      <c r="A52" s="16" t="s">
        <v>16</v>
      </c>
      <c r="B52" s="22"/>
    </row>
    <row r="53" spans="1:3" ht="6" customHeight="1" x14ac:dyDescent="0.2">
      <c r="B53" s="1"/>
      <c r="C53" s="9"/>
    </row>
    <row r="54" spans="1:3" ht="14.25" x14ac:dyDescent="0.2">
      <c r="A54" s="10" t="s">
        <v>22</v>
      </c>
      <c r="B54" s="20">
        <v>320094</v>
      </c>
      <c r="C54" s="11">
        <f>999817-72216</f>
        <v>927601</v>
      </c>
    </row>
    <row r="55" spans="1:3" ht="14.25" x14ac:dyDescent="0.2">
      <c r="A55" s="27" t="s">
        <v>21</v>
      </c>
      <c r="B55" s="28">
        <v>253159</v>
      </c>
      <c r="C55" s="29">
        <v>279159</v>
      </c>
    </row>
    <row r="56" spans="1:3" ht="15.75" thickBot="1" x14ac:dyDescent="0.3">
      <c r="A56" s="14" t="s">
        <v>25</v>
      </c>
      <c r="B56" s="15">
        <f>+B54-B55</f>
        <v>66935</v>
      </c>
      <c r="C56" s="15">
        <f>+C54-C55</f>
        <v>648442</v>
      </c>
    </row>
    <row r="57" spans="1:3" ht="6.75" customHeight="1" thickTop="1" thickBot="1" x14ac:dyDescent="0.25">
      <c r="A57" s="10"/>
      <c r="B57" s="30"/>
      <c r="C57" s="31"/>
    </row>
    <row r="58" spans="1:3" ht="15.75" thickBot="1" x14ac:dyDescent="0.3">
      <c r="A58" s="32" t="s">
        <v>26</v>
      </c>
      <c r="B58" s="33">
        <f>+B30+B54</f>
        <v>4874948.8</v>
      </c>
      <c r="C58" s="34">
        <f>+C30+C54</f>
        <v>12897306.800000001</v>
      </c>
    </row>
    <row r="59" spans="1:3" ht="15.75" thickBot="1" x14ac:dyDescent="0.3">
      <c r="A59" s="32" t="s">
        <v>27</v>
      </c>
      <c r="B59" s="33">
        <f>+B51+B55</f>
        <v>4874949</v>
      </c>
      <c r="C59" s="34">
        <f>+C51+C55</f>
        <v>12897307</v>
      </c>
    </row>
    <row r="60" spans="1:3" ht="12.75" x14ac:dyDescent="0.2">
      <c r="B60" s="1"/>
    </row>
    <row r="61" spans="1:3" ht="14.25" x14ac:dyDescent="0.2">
      <c r="B61" s="1"/>
      <c r="C61" s="17"/>
    </row>
    <row r="62" spans="1:3" ht="14.25" x14ac:dyDescent="0.2">
      <c r="B62" s="1"/>
      <c r="C62" s="17"/>
    </row>
    <row r="63" spans="1:3" ht="12.75" x14ac:dyDescent="0.2">
      <c r="B63" s="1"/>
    </row>
    <row r="64" spans="1:3" ht="12.75" x14ac:dyDescent="0.2">
      <c r="B64" s="1"/>
    </row>
    <row r="65" spans="2:3" ht="12.75" x14ac:dyDescent="0.2">
      <c r="B65" s="1"/>
    </row>
    <row r="66" spans="2:3" ht="12.75" x14ac:dyDescent="0.2">
      <c r="B66" s="1"/>
    </row>
    <row r="67" spans="2:3" ht="12.75" x14ac:dyDescent="0.2">
      <c r="B67" s="1"/>
    </row>
    <row r="68" spans="2:3" ht="12.75" x14ac:dyDescent="0.2"/>
    <row r="69" spans="2:3" ht="12.75" customHeight="1" x14ac:dyDescent="0.2"/>
    <row r="70" spans="2:3" ht="12.75" x14ac:dyDescent="0.2"/>
    <row r="71" spans="2:3" ht="12.75" x14ac:dyDescent="0.2">
      <c r="B71" s="1"/>
      <c r="C71" s="1"/>
    </row>
    <row r="72" spans="2:3" ht="12.75" x14ac:dyDescent="0.2">
      <c r="B72" s="1"/>
      <c r="C72" s="1"/>
    </row>
    <row r="73" spans="2:3" ht="12.75" x14ac:dyDescent="0.2">
      <c r="B73" s="1"/>
      <c r="C73" s="1"/>
    </row>
    <row r="74" spans="2:3" ht="12.75" x14ac:dyDescent="0.2">
      <c r="B74" s="1"/>
      <c r="C74" s="1"/>
    </row>
    <row r="75" spans="2:3" ht="12.75" x14ac:dyDescent="0.2">
      <c r="B75" s="1"/>
      <c r="C75" s="1"/>
    </row>
    <row r="76" spans="2:3" ht="12.75" x14ac:dyDescent="0.2">
      <c r="B76" s="1"/>
      <c r="C76" s="1"/>
    </row>
    <row r="78" spans="2:3" ht="12.75" x14ac:dyDescent="0.2"/>
    <row r="79" spans="2:3" ht="12.75" x14ac:dyDescent="0.2"/>
    <row r="82" spans="2:3" ht="12.75" x14ac:dyDescent="0.2">
      <c r="B82" s="1"/>
      <c r="C82" s="1"/>
    </row>
    <row r="83" spans="2:3" ht="12.75" x14ac:dyDescent="0.2">
      <c r="B83" s="1"/>
      <c r="C83" s="1"/>
    </row>
    <row r="86" spans="2:3" ht="12.75" x14ac:dyDescent="0.2">
      <c r="B86" s="1"/>
      <c r="C86" s="1"/>
    </row>
    <row r="87" spans="2:3" ht="12.75" x14ac:dyDescent="0.2">
      <c r="B87" s="1"/>
      <c r="C87" s="1"/>
    </row>
    <row r="88" spans="2:3" ht="12.75" x14ac:dyDescent="0.2"/>
    <row r="91" spans="2:3" ht="12.75" x14ac:dyDescent="0.2"/>
    <row r="92" spans="2:3" ht="12.75" x14ac:dyDescent="0.2"/>
    <row r="101" spans="2:3" ht="12.75" x14ac:dyDescent="0.2">
      <c r="B101" s="1"/>
      <c r="C101" s="1"/>
    </row>
    <row r="102" spans="2:3" ht="12.75" x14ac:dyDescent="0.2">
      <c r="B102" s="1"/>
      <c r="C102" s="1"/>
    </row>
    <row r="105" spans="2:3" ht="12.75" x14ac:dyDescent="0.2">
      <c r="B105" s="1"/>
      <c r="C105" s="1"/>
    </row>
    <row r="106" spans="2:3" ht="12.75" x14ac:dyDescent="0.2">
      <c r="B106" s="1"/>
      <c r="C106" s="1"/>
    </row>
  </sheetData>
  <phoneticPr fontId="1" type="noConversion"/>
  <pageMargins left="0.98425196850393704" right="0.98425196850393704" top="0.98425196850393704" bottom="0.98425196850393704" header="0.51181102362204722" footer="0.51181102362204722"/>
  <pageSetup paperSize="9" scale="87" firstPageNumber="77" orientation="portrait" useFirstPageNumber="1" r:id="rId1"/>
  <headerFooter alignWithMargins="0">
    <oddHeader>&amp;C&amp;"Arial,Kurzíva"Příloha č. 8: Upravený rozpočet Olomouckého kraje na rok 2017 po schválení rozpočtových změn</oddHeader>
    <oddFooter xml:space="preserve">&amp;L&amp;"Arial,Kurzíva"Zastupitelstvo OK 18.9.2017
5.1. - Rozpočet Olomouckého kraje 2017 - rozpočtové změny 
Příloha č. 8: Upravený rozpočet Olomouckého kraje na rok 2017 po schválení rozpočtových změn&amp;R&amp;"Arial,Kurzíva"Strana &amp;P (celkem 77)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7</vt:i4>
      </vt:variant>
    </vt:vector>
  </HeadingPairs>
  <TitlesOfParts>
    <vt:vector size="15" baseType="lpstr">
      <vt:lpstr>Příloha č. 1</vt:lpstr>
      <vt:lpstr>Příloha č. 2</vt:lpstr>
      <vt:lpstr>Příloha č. 3</vt:lpstr>
      <vt:lpstr>Příloha č. 4</vt:lpstr>
      <vt:lpstr>Příloha č. 5</vt:lpstr>
      <vt:lpstr>Příloha č. 6</vt:lpstr>
      <vt:lpstr>Příloha č. 7</vt:lpstr>
      <vt:lpstr>Příloha  č. 8</vt:lpstr>
      <vt:lpstr>'Příloha č. 1'!Oblast_tisku</vt:lpstr>
      <vt:lpstr>'Příloha č. 2'!Oblast_tisku</vt:lpstr>
      <vt:lpstr>'Příloha č. 3'!Oblast_tisku</vt:lpstr>
      <vt:lpstr>'Příloha č. 4'!Oblast_tisku</vt:lpstr>
      <vt:lpstr>'Příloha č. 5'!Oblast_tisku</vt:lpstr>
      <vt:lpstr>'Příloha č. 6'!Oblast_tisku</vt:lpstr>
      <vt:lpstr>'Příloha č. 7'!Oblast_tisku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2017-08-29T06:24:15Z</cp:lastPrinted>
  <dcterms:created xsi:type="dcterms:W3CDTF">2007-02-21T09:44:06Z</dcterms:created>
  <dcterms:modified xsi:type="dcterms:W3CDTF">2017-08-29T06:44:26Z</dcterms:modified>
</cp:coreProperties>
</file>