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0-2021\ZOK 17.12.2018\"/>
    </mc:Choice>
  </mc:AlternateContent>
  <bookViews>
    <workbookView xWindow="0" yWindow="120" windowWidth="15480" windowHeight="11580"/>
  </bookViews>
  <sheets>
    <sheet name="Příloha č. 1" sheetId="1" r:id="rId1"/>
  </sheets>
  <definedNames>
    <definedName name="_xlnm.Print_Area" localSheetId="0">'Příloha č. 1'!$A$1:$H$98</definedName>
  </definedNames>
  <calcPr calcId="162913" refMode="R1C1"/>
</workbook>
</file>

<file path=xl/calcChain.xml><?xml version="1.0" encoding="utf-8"?>
<calcChain xmlns="http://schemas.openxmlformats.org/spreadsheetml/2006/main">
  <c r="F92" i="1" l="1"/>
  <c r="F86" i="1"/>
  <c r="F84" i="1"/>
  <c r="F83" i="1"/>
  <c r="F43" i="1"/>
  <c r="H45" i="1"/>
  <c r="H55" i="1"/>
  <c r="F55" i="1"/>
  <c r="F56" i="1"/>
  <c r="H92" i="1" l="1"/>
  <c r="H39" i="1" l="1"/>
  <c r="H38" i="1"/>
  <c r="H31" i="1"/>
  <c r="H30" i="1"/>
  <c r="H22" i="1"/>
  <c r="H20" i="1"/>
  <c r="H97" i="1"/>
  <c r="H95" i="1"/>
  <c r="H94" i="1"/>
  <c r="H93" i="1"/>
  <c r="F98" i="1"/>
  <c r="F95" i="1"/>
  <c r="F94" i="1"/>
  <c r="F93" i="1"/>
  <c r="F81" i="1"/>
  <c r="F78" i="1"/>
  <c r="F77" i="1"/>
  <c r="F69" i="1"/>
  <c r="F54" i="1"/>
  <c r="F53" i="1"/>
  <c r="F52" i="1"/>
  <c r="F51" i="1"/>
  <c r="F50" i="1"/>
  <c r="F49" i="1"/>
  <c r="F48" i="1"/>
  <c r="F47" i="1"/>
  <c r="F46" i="1"/>
  <c r="F45" i="1"/>
  <c r="F44" i="1"/>
  <c r="F42" i="1"/>
  <c r="F41" i="1"/>
  <c r="F40" i="1"/>
  <c r="F39" i="1"/>
  <c r="F38" i="1"/>
  <c r="F37" i="1"/>
  <c r="F31" i="1"/>
  <c r="F30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81" i="1" l="1"/>
  <c r="H77" i="1"/>
  <c r="H84" i="1"/>
  <c r="H40" i="1"/>
  <c r="E38" i="1"/>
  <c r="D38" i="1"/>
  <c r="I40" i="1"/>
  <c r="G77" i="1"/>
  <c r="E77" i="1"/>
  <c r="D19" i="1" l="1"/>
  <c r="G20" i="1"/>
  <c r="E20" i="1"/>
  <c r="D9" i="1"/>
  <c r="D22" i="1" s="1"/>
  <c r="G6" i="1"/>
  <c r="E6" i="1"/>
  <c r="D6" i="1"/>
  <c r="G7" i="1" l="1"/>
  <c r="E7" i="1"/>
  <c r="E92" i="1" l="1"/>
  <c r="E86" i="1" l="1"/>
  <c r="E104" i="1"/>
  <c r="E19" i="1" l="1"/>
  <c r="D40" i="1" l="1"/>
  <c r="D37" i="1" s="1"/>
  <c r="C92" i="1"/>
  <c r="C86" i="1"/>
  <c r="C55" i="1"/>
  <c r="C6" i="1"/>
  <c r="C104" i="1" l="1"/>
  <c r="E12" i="1"/>
  <c r="D8" i="1" l="1"/>
  <c r="C51" i="1"/>
  <c r="C47" i="1" s="1"/>
  <c r="C40" i="1"/>
  <c r="C38" i="1"/>
  <c r="C12" i="1"/>
  <c r="C9" i="1" s="1"/>
  <c r="G86" i="1" l="1"/>
  <c r="G92" i="1"/>
  <c r="G104" i="1" l="1"/>
  <c r="G84" i="1"/>
  <c r="H56" i="1" l="1"/>
  <c r="H46" i="1"/>
  <c r="H44" i="1"/>
  <c r="G40" i="1"/>
  <c r="E40" i="1"/>
  <c r="E84" i="1"/>
  <c r="E53" i="1" l="1"/>
  <c r="E52" i="1"/>
  <c r="E50" i="1"/>
  <c r="G50" i="1" s="1"/>
  <c r="E49" i="1"/>
  <c r="G49" i="1" s="1"/>
  <c r="E48" i="1"/>
  <c r="G48" i="1" s="1"/>
  <c r="E39" i="1"/>
  <c r="G15" i="1"/>
  <c r="D92" i="1"/>
  <c r="D86" i="1"/>
  <c r="D84" i="1" l="1"/>
  <c r="D104" i="1"/>
  <c r="G52" i="1"/>
  <c r="D55" i="1"/>
  <c r="E17" i="1"/>
  <c r="E14" i="1"/>
  <c r="E10" i="1"/>
  <c r="E8" i="1"/>
  <c r="E9" i="1" l="1"/>
  <c r="E22" i="1" s="1"/>
  <c r="D47" i="1"/>
  <c r="E51" i="1"/>
  <c r="D69" i="1" l="1"/>
  <c r="D78" i="1" s="1"/>
  <c r="D83" i="1" s="1"/>
  <c r="D100" i="1" s="1"/>
  <c r="D31" i="1"/>
  <c r="D81" i="1" s="1"/>
  <c r="D99" i="1" s="1"/>
  <c r="G51" i="1"/>
  <c r="D102" i="1" l="1"/>
  <c r="D103" i="1"/>
  <c r="G14" i="1"/>
  <c r="E47" i="1"/>
  <c r="G47" i="1"/>
  <c r="G19" i="1" l="1"/>
  <c r="C84" i="1" l="1"/>
  <c r="C19" i="1" l="1"/>
  <c r="E55" i="1" l="1"/>
  <c r="G39" i="1" l="1"/>
  <c r="E54" i="1"/>
  <c r="G38" i="1"/>
  <c r="G37" i="1" l="1"/>
  <c r="G8" i="1"/>
  <c r="H52" i="1" l="1"/>
  <c r="H50" i="1"/>
  <c r="G12" i="1" l="1"/>
  <c r="E16" i="1"/>
  <c r="G11" i="1"/>
  <c r="G16" i="1" l="1"/>
  <c r="H51" i="1"/>
  <c r="G17" i="1"/>
  <c r="G9" i="1" s="1"/>
  <c r="G22" i="1" s="1"/>
  <c r="C22" i="1" l="1"/>
  <c r="C37" i="1"/>
  <c r="C31" i="1" l="1"/>
  <c r="C81" i="1" s="1"/>
  <c r="C99" i="1" s="1"/>
  <c r="C69" i="1"/>
  <c r="C78" i="1" l="1"/>
  <c r="C83" i="1" s="1"/>
  <c r="C103" i="1" l="1"/>
  <c r="C100" i="1"/>
  <c r="C102" i="1" s="1"/>
  <c r="G53" i="1"/>
  <c r="E37" i="1" l="1"/>
  <c r="E69" i="1"/>
  <c r="H53" i="1"/>
  <c r="G10" i="1"/>
  <c r="H43" i="1"/>
  <c r="H42" i="1"/>
  <c r="H41" i="1"/>
  <c r="E31" i="1" l="1"/>
  <c r="E81" i="1" s="1"/>
  <c r="H48" i="1"/>
  <c r="H47" i="1"/>
  <c r="G55" i="1" l="1"/>
  <c r="G54" i="1"/>
  <c r="E99" i="1" l="1"/>
  <c r="H54" i="1"/>
  <c r="G69" i="1"/>
  <c r="H69" i="1" s="1"/>
  <c r="F70" i="1" l="1"/>
  <c r="H25" i="1"/>
  <c r="H27" i="1"/>
  <c r="H28" i="1"/>
  <c r="H72" i="1"/>
  <c r="H74" i="1"/>
  <c r="H75" i="1"/>
  <c r="G72" i="1"/>
  <c r="G75" i="1"/>
  <c r="G25" i="1"/>
  <c r="G28" i="1"/>
  <c r="F75" i="1"/>
  <c r="G27" i="1"/>
  <c r="E72" i="1"/>
  <c r="E74" i="1"/>
  <c r="F74" i="1"/>
  <c r="G74" i="1"/>
  <c r="E75" i="1"/>
  <c r="F27" i="1"/>
  <c r="F28" i="1"/>
  <c r="E23" i="1"/>
  <c r="E25" i="1"/>
  <c r="E27" i="1"/>
  <c r="E28" i="1"/>
  <c r="F72" i="1"/>
  <c r="G70" i="1"/>
  <c r="E70" i="1" l="1"/>
  <c r="F23" i="1"/>
  <c r="H70" i="1"/>
  <c r="H37" i="1" l="1"/>
  <c r="H49" i="1"/>
  <c r="F24" i="1" l="1"/>
  <c r="F26" i="1" s="1"/>
  <c r="F29" i="1" s="1"/>
  <c r="E24" i="1"/>
  <c r="E26" i="1" s="1"/>
  <c r="E29" i="1" s="1"/>
  <c r="G31" i="1" l="1"/>
  <c r="G78" i="1"/>
  <c r="H78" i="1" s="1"/>
  <c r="G81" i="1" l="1"/>
  <c r="G83" i="1"/>
  <c r="G71" i="1"/>
  <c r="G73" i="1" s="1"/>
  <c r="G76" i="1" s="1"/>
  <c r="G82" i="1"/>
  <c r="G100" i="1" l="1"/>
  <c r="H83" i="1"/>
  <c r="G99" i="1"/>
  <c r="G103" i="1"/>
  <c r="E78" i="1"/>
  <c r="E83" i="1" l="1"/>
  <c r="F71" i="1"/>
  <c r="F73" i="1" s="1"/>
  <c r="F76" i="1" s="1"/>
  <c r="H71" i="1"/>
  <c r="H73" i="1" s="1"/>
  <c r="H76" i="1" s="1"/>
  <c r="E82" i="1"/>
  <c r="F82" i="1" s="1"/>
  <c r="E71" i="1"/>
  <c r="E73" i="1" s="1"/>
  <c r="E76" i="1" s="1"/>
  <c r="G23" i="1"/>
  <c r="G24" i="1" s="1"/>
  <c r="G26" i="1" s="1"/>
  <c r="G29" i="1" s="1"/>
  <c r="G102" i="1"/>
  <c r="H23" i="1"/>
  <c r="H24" i="1" s="1"/>
  <c r="H26" i="1" s="1"/>
  <c r="H29" i="1" s="1"/>
  <c r="E100" i="1" l="1"/>
  <c r="E102" i="1" s="1"/>
  <c r="E103" i="1"/>
  <c r="H82" i="1"/>
</calcChain>
</file>

<file path=xl/sharedStrings.xml><?xml version="1.0" encoding="utf-8"?>
<sst xmlns="http://schemas.openxmlformats.org/spreadsheetml/2006/main" count="89" uniqueCount="79">
  <si>
    <t>DAŇOVÉ PŘÍJMY</t>
  </si>
  <si>
    <t>NEDAŇOVÉ PŘÍJMY</t>
  </si>
  <si>
    <t>KAPITÁLOVÉ PŘÍJMY</t>
  </si>
  <si>
    <t>DOTACE   CELKEM</t>
  </si>
  <si>
    <t xml:space="preserve">PŘÍJMY CELKEM </t>
  </si>
  <si>
    <t>VÝDAJE CELKEM</t>
  </si>
  <si>
    <t>Saldo příjmů a výdajů</t>
  </si>
  <si>
    <t>PŘÍJMY CELKEM</t>
  </si>
  <si>
    <t>FINANCOVÁNÍ CELKEM</t>
  </si>
  <si>
    <t>z toho: daňové příjmy</t>
  </si>
  <si>
    <t xml:space="preserve">           správní poplatky</t>
  </si>
  <si>
    <t>z toho:  souhrnný fin. vztah k SR</t>
  </si>
  <si>
    <t>z toho: příjmy z pronájmu</t>
  </si>
  <si>
    <t xml:space="preserve">          přijaté sankční platby</t>
  </si>
  <si>
    <t xml:space="preserve">          příjmy z úroků</t>
  </si>
  <si>
    <t xml:space="preserve">         odvody příspěvkových organizací </t>
  </si>
  <si>
    <t xml:space="preserve">         fond - voda (poplatky za odběr vody)</t>
  </si>
  <si>
    <t xml:space="preserve">PŘÍJMY   </t>
  </si>
  <si>
    <t>VÝDAJE</t>
  </si>
  <si>
    <t xml:space="preserve">Příspěvkové organizace  </t>
  </si>
  <si>
    <t>Sociální fond</t>
  </si>
  <si>
    <t>Fond  - voda</t>
  </si>
  <si>
    <t xml:space="preserve">z toho: oblast školství </t>
  </si>
  <si>
    <t xml:space="preserve">          oblast sociálních věcí </t>
  </si>
  <si>
    <t xml:space="preserve">          oblast kultury</t>
  </si>
  <si>
    <t xml:space="preserve">          oblast dopravy </t>
  </si>
  <si>
    <t xml:space="preserve">          oblast zdravotnictví </t>
  </si>
  <si>
    <t xml:space="preserve">         krajský úřad a zastupitelé</t>
  </si>
  <si>
    <t>Financování - přijatý úvěr  (+)</t>
  </si>
  <si>
    <t>Financování - zapojení nevyužitých prostředků předcházejícího roku (přebytek)</t>
  </si>
  <si>
    <t xml:space="preserve">          oblast zdravotnictví (NOK, a.s.)</t>
  </si>
  <si>
    <t xml:space="preserve">         splátky půjček a ostatní nedaňové příjmy</t>
  </si>
  <si>
    <t>Číslo řádku</t>
  </si>
  <si>
    <t xml:space="preserve">          z toho: PPP - Dub nad Moravou </t>
  </si>
  <si>
    <t xml:space="preserve">          Komerční banka (investice) - úroky</t>
  </si>
  <si>
    <t xml:space="preserve">           EIB  - úroky</t>
  </si>
  <si>
    <t xml:space="preserve">Financování - splátky úvěru  (-) </t>
  </si>
  <si>
    <t xml:space="preserve">          EIB  - jistina</t>
  </si>
  <si>
    <t xml:space="preserve">Odbory (kanceláře) - provozní výdaje a dotační tituly </t>
  </si>
  <si>
    <t>a) provozní výdaje odborů</t>
  </si>
  <si>
    <t>b) dotační tituly</t>
  </si>
  <si>
    <t xml:space="preserve"> z toho: EIB (Modernizace silniční síte) - úroky</t>
  </si>
  <si>
    <t xml:space="preserve">          Komerční banka  - jistina</t>
  </si>
  <si>
    <t xml:space="preserve">a) příspěvek na provoz </t>
  </si>
  <si>
    <t>b) příspěve na provoz - mzdové náklady</t>
  </si>
  <si>
    <t>c) příspěvek na provoz - odpisy</t>
  </si>
  <si>
    <t>Investiční výdaje</t>
  </si>
  <si>
    <t xml:space="preserve">d) příspěvek na provoz - nájemné, ostatní </t>
  </si>
  <si>
    <t>a) rozpracované investice</t>
  </si>
  <si>
    <t>b) alokace 5 - 12 - podíl Olomouckého kraje</t>
  </si>
  <si>
    <t xml:space="preserve">          ostatní nedaňové příjmy</t>
  </si>
  <si>
    <t xml:space="preserve">         sociální fond</t>
  </si>
  <si>
    <t>Konsolidace</t>
  </si>
  <si>
    <t>PŘÍJMY CELKEM (po konsolidaci)</t>
  </si>
  <si>
    <t>VÝDAJE CELKEM (po konsolidaci)</t>
  </si>
  <si>
    <t>e) dopravní obslužnost</t>
  </si>
  <si>
    <t>b) projekty spolufinancované z evropských fondů</t>
  </si>
  <si>
    <t>20/19 (%)</t>
  </si>
  <si>
    <t>z toho: EIB (Modernizace silniční sítě) - jistina</t>
  </si>
  <si>
    <t xml:space="preserve">          Komerční banka - revolving (předfinancování projektů)</t>
  </si>
  <si>
    <t xml:space="preserve">z toho:Česká spořitelna - revolving (předfinancování projektů) </t>
  </si>
  <si>
    <t xml:space="preserve">Střednědobý výhled rozpočtu </t>
  </si>
  <si>
    <t xml:space="preserve">        Komerční banka (úvěr - kofinancování) - jistina</t>
  </si>
  <si>
    <t xml:space="preserve">          Komerční banka - úvěr (kofinancování projektů)</t>
  </si>
  <si>
    <t xml:space="preserve">c) úroky z úvěru </t>
  </si>
  <si>
    <t xml:space="preserve">c) nové investice </t>
  </si>
  <si>
    <t xml:space="preserve">Financování - zapojení finančních prostředků z vkladových účtů s výpovědní lhůtou </t>
  </si>
  <si>
    <t>v tis.Kč</t>
  </si>
  <si>
    <t xml:space="preserve">         Komerční banka (úvěr - předfinancování) - jistina</t>
  </si>
  <si>
    <t xml:space="preserve">          PPF Banka - úvěr (financování investic a oprav)</t>
  </si>
  <si>
    <t xml:space="preserve">          PPF Banka - úvěr (financování investic a oprav majetku) </t>
  </si>
  <si>
    <t xml:space="preserve">         PPF Banka (úvěr - investice a opravy ) - jistina</t>
  </si>
  <si>
    <t>1. Střednědobý výhled rozpočtu Olomouckého kraje na období 2020 - 2021</t>
  </si>
  <si>
    <t>Schválený rozpočet 2018</t>
  </si>
  <si>
    <t>Návrh rozpočtu na 2019</t>
  </si>
  <si>
    <t xml:space="preserve">    </t>
  </si>
  <si>
    <t>investiční přijaté transfery od obcí</t>
  </si>
  <si>
    <t>d) nové nákupy PO</t>
  </si>
  <si>
    <t>21/20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</si>
</sst>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6"/>
      <name val="Arial"/>
      <family val="2"/>
      <charset val="238"/>
    </font>
    <font>
      <b/>
      <sz val="10"/>
      <color indexed="40"/>
      <name val="Arial"/>
      <family val="2"/>
      <charset val="238"/>
    </font>
    <font>
      <b/>
      <sz val="11.6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13" fillId="0" borderId="0" xfId="0" applyFont="1" applyFill="1" applyBorder="1" applyAlignment="1">
      <alignment vertical="center"/>
    </xf>
    <xf numFmtId="0" fontId="13" fillId="0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3" fontId="4" fillId="3" borderId="10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/>
    <xf numFmtId="3" fontId="5" fillId="3" borderId="10" xfId="0" applyNumberFormat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horizontal="right" vertical="top"/>
    </xf>
    <xf numFmtId="164" fontId="14" fillId="3" borderId="11" xfId="0" applyNumberFormat="1" applyFont="1" applyFill="1" applyBorder="1" applyAlignment="1">
      <alignment horizontal="right" vertical="center"/>
    </xf>
    <xf numFmtId="3" fontId="4" fillId="3" borderId="10" xfId="0" applyNumberFormat="1" applyFont="1" applyFill="1" applyBorder="1" applyAlignment="1"/>
    <xf numFmtId="0" fontId="4" fillId="3" borderId="0" xfId="0" applyFont="1" applyFill="1" applyAlignment="1"/>
    <xf numFmtId="0" fontId="7" fillId="0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vertical="center"/>
    </xf>
    <xf numFmtId="164" fontId="5" fillId="4" borderId="2" xfId="0" applyNumberFormat="1" applyFont="1" applyFill="1" applyBorder="1"/>
    <xf numFmtId="3" fontId="5" fillId="4" borderId="3" xfId="0" applyNumberFormat="1" applyFont="1" applyFill="1" applyBorder="1"/>
    <xf numFmtId="164" fontId="7" fillId="0" borderId="2" xfId="0" applyNumberFormat="1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right" vertical="center"/>
    </xf>
    <xf numFmtId="164" fontId="5" fillId="4" borderId="8" xfId="0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164" fontId="5" fillId="4" borderId="2" xfId="0" applyNumberFormat="1" applyFont="1" applyFill="1" applyBorder="1" applyAlignment="1">
      <alignment horizontal="right" vertical="center"/>
    </xf>
    <xf numFmtId="164" fontId="5" fillId="4" borderId="2" xfId="0" applyNumberFormat="1" applyFont="1" applyFill="1" applyBorder="1" applyAlignment="1">
      <alignment horizontal="right" vertical="center" shrinkToFit="1"/>
    </xf>
    <xf numFmtId="164" fontId="5" fillId="4" borderId="13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5" fillId="4" borderId="12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/>
    <xf numFmtId="0" fontId="5" fillId="4" borderId="17" xfId="0" applyFont="1" applyFill="1" applyBorder="1" applyAlignment="1">
      <alignment horizontal="left"/>
    </xf>
    <xf numFmtId="3" fontId="5" fillId="4" borderId="3" xfId="0" applyNumberFormat="1" applyFont="1" applyFill="1" applyBorder="1" applyAlignment="1"/>
    <xf numFmtId="164" fontId="5" fillId="4" borderId="2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5" fillId="4" borderId="18" xfId="0" applyFont="1" applyFill="1" applyBorder="1" applyAlignment="1">
      <alignment horizontal="left"/>
    </xf>
    <xf numFmtId="3" fontId="5" fillId="4" borderId="4" xfId="0" applyNumberFormat="1" applyFont="1" applyFill="1" applyBorder="1" applyAlignment="1"/>
    <xf numFmtId="3" fontId="16" fillId="0" borderId="0" xfId="0" applyNumberFormat="1" applyFont="1" applyFill="1"/>
    <xf numFmtId="164" fontId="16" fillId="0" borderId="0" xfId="0" applyNumberFormat="1" applyFont="1" applyFill="1" applyBorder="1" applyAlignment="1">
      <alignment horizontal="right"/>
    </xf>
    <xf numFmtId="0" fontId="17" fillId="0" borderId="0" xfId="0" applyFont="1" applyFill="1" applyAlignment="1"/>
    <xf numFmtId="0" fontId="17" fillId="0" borderId="0" xfId="0" applyFont="1" applyFill="1"/>
    <xf numFmtId="0" fontId="3" fillId="0" borderId="0" xfId="0" applyFont="1" applyFill="1" applyAlignment="1">
      <alignment horizontal="left"/>
    </xf>
    <xf numFmtId="0" fontId="5" fillId="0" borderId="29" xfId="0" applyFont="1" applyFill="1" applyBorder="1" applyAlignment="1">
      <alignment horizontal="left" vertical="center"/>
    </xf>
    <xf numFmtId="3" fontId="5" fillId="0" borderId="30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>
      <alignment horizontal="right" vertical="top"/>
    </xf>
    <xf numFmtId="164" fontId="5" fillId="0" borderId="32" xfId="0" applyNumberFormat="1" applyFont="1" applyFill="1" applyBorder="1" applyAlignment="1">
      <alignment horizontal="right" vertical="top"/>
    </xf>
    <xf numFmtId="164" fontId="5" fillId="3" borderId="34" xfId="0" applyNumberFormat="1" applyFont="1" applyFill="1" applyBorder="1" applyAlignment="1">
      <alignment horizontal="right" vertical="top"/>
    </xf>
    <xf numFmtId="164" fontId="5" fillId="4" borderId="36" xfId="0" applyNumberFormat="1" applyFont="1" applyFill="1" applyBorder="1" applyAlignment="1">
      <alignment horizontal="right"/>
    </xf>
    <xf numFmtId="164" fontId="7" fillId="0" borderId="36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4" borderId="4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4" fillId="3" borderId="9" xfId="0" applyFont="1" applyFill="1" applyBorder="1" applyAlignment="1"/>
    <xf numFmtId="3" fontId="4" fillId="3" borderId="6" xfId="0" applyNumberFormat="1" applyFont="1" applyFill="1" applyBorder="1" applyAlignment="1"/>
    <xf numFmtId="0" fontId="15" fillId="0" borderId="19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5" borderId="6" xfId="0" applyNumberFormat="1" applyFont="1" applyFill="1" applyBorder="1" applyAlignment="1"/>
    <xf numFmtId="164" fontId="14" fillId="3" borderId="15" xfId="0" applyNumberFormat="1" applyFont="1" applyFill="1" applyBorder="1" applyAlignment="1">
      <alignment horizontal="right"/>
    </xf>
    <xf numFmtId="164" fontId="5" fillId="4" borderId="17" xfId="0" applyNumberFormat="1" applyFont="1" applyFill="1" applyBorder="1" applyAlignment="1">
      <alignment horizontal="right" vertical="center"/>
    </xf>
    <xf numFmtId="3" fontId="15" fillId="0" borderId="23" xfId="0" applyNumberFormat="1" applyFont="1" applyFill="1" applyBorder="1" applyAlignment="1"/>
    <xf numFmtId="3" fontId="4" fillId="5" borderId="10" xfId="0" applyNumberFormat="1" applyFont="1" applyFill="1" applyBorder="1" applyAlignment="1"/>
    <xf numFmtId="164" fontId="15" fillId="0" borderId="17" xfId="0" applyNumberFormat="1" applyFont="1" applyFill="1" applyBorder="1" applyAlignment="1">
      <alignment horizontal="right" vertical="center"/>
    </xf>
    <xf numFmtId="3" fontId="7" fillId="6" borderId="3" xfId="0" applyNumberFormat="1" applyFont="1" applyFill="1" applyBorder="1" applyAlignment="1">
      <alignment horizontal="left" vertical="center"/>
    </xf>
    <xf numFmtId="3" fontId="5" fillId="4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15" fillId="6" borderId="3" xfId="0" applyNumberFormat="1" applyFont="1" applyFill="1" applyBorder="1" applyAlignment="1">
      <alignment vertical="center"/>
    </xf>
    <xf numFmtId="3" fontId="7" fillId="0" borderId="12" xfId="0" applyNumberFormat="1" applyFont="1" applyFill="1" applyBorder="1"/>
    <xf numFmtId="3" fontId="7" fillId="0" borderId="41" xfId="0" applyNumberFormat="1" applyFont="1" applyFill="1" applyBorder="1"/>
    <xf numFmtId="3" fontId="7" fillId="0" borderId="4" xfId="0" applyNumberFormat="1" applyFont="1" applyFill="1" applyBorder="1" applyAlignment="1"/>
    <xf numFmtId="3" fontId="5" fillId="4" borderId="41" xfId="0" applyNumberFormat="1" applyFont="1" applyFill="1" applyBorder="1" applyAlignment="1"/>
    <xf numFmtId="3" fontId="15" fillId="0" borderId="38" xfId="0" applyNumberFormat="1" applyFont="1" applyFill="1" applyBorder="1" applyAlignment="1"/>
    <xf numFmtId="3" fontId="7" fillId="6" borderId="12" xfId="0" applyNumberFormat="1" applyFont="1" applyFill="1" applyBorder="1" applyAlignment="1">
      <alignment horizontal="left" vertical="center"/>
    </xf>
    <xf numFmtId="3" fontId="5" fillId="4" borderId="0" xfId="0" applyNumberFormat="1" applyFont="1" applyFill="1" applyAlignment="1">
      <alignment vertical="center"/>
    </xf>
    <xf numFmtId="3" fontId="6" fillId="0" borderId="0" xfId="0" applyNumberFormat="1" applyFont="1" applyFill="1"/>
    <xf numFmtId="0" fontId="5" fillId="4" borderId="17" xfId="0" applyFont="1" applyFill="1" applyBorder="1" applyAlignment="1">
      <alignment horizontal="left" wrapText="1"/>
    </xf>
    <xf numFmtId="3" fontId="7" fillId="0" borderId="45" xfId="0" applyNumberFormat="1" applyFont="1" applyFill="1" applyBorder="1"/>
    <xf numFmtId="3" fontId="7" fillId="0" borderId="46" xfId="0" applyNumberFormat="1" applyFont="1" applyFill="1" applyBorder="1" applyAlignment="1"/>
    <xf numFmtId="0" fontId="1" fillId="0" borderId="0" xfId="0" applyFont="1" applyFill="1"/>
    <xf numFmtId="0" fontId="7" fillId="6" borderId="12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/>
    </xf>
    <xf numFmtId="0" fontId="7" fillId="6" borderId="44" xfId="0" applyFont="1" applyFill="1" applyBorder="1" applyAlignment="1">
      <alignment horizontal="left"/>
    </xf>
    <xf numFmtId="0" fontId="16" fillId="0" borderId="0" xfId="0" applyFont="1" applyFill="1"/>
    <xf numFmtId="164" fontId="20" fillId="0" borderId="2" xfId="0" applyNumberFormat="1" applyFont="1" applyFill="1" applyBorder="1" applyAlignment="1">
      <alignment horizontal="right" vertical="center"/>
    </xf>
    <xf numFmtId="3" fontId="20" fillId="0" borderId="3" xfId="0" applyNumberFormat="1" applyFont="1" applyFill="1" applyBorder="1" applyAlignment="1">
      <alignment vertical="center"/>
    </xf>
    <xf numFmtId="164" fontId="20" fillId="0" borderId="17" xfId="0" applyNumberFormat="1" applyFont="1" applyFill="1" applyBorder="1" applyAlignment="1">
      <alignment horizontal="right" vertical="center"/>
    </xf>
    <xf numFmtId="164" fontId="20" fillId="0" borderId="3" xfId="0" applyNumberFormat="1" applyFont="1" applyFill="1" applyBorder="1" applyAlignment="1">
      <alignment vertical="center"/>
    </xf>
    <xf numFmtId="3" fontId="19" fillId="0" borderId="20" xfId="0" applyNumberFormat="1" applyFont="1" applyFill="1" applyBorder="1" applyAlignment="1"/>
    <xf numFmtId="3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>
      <alignment vertical="center"/>
    </xf>
    <xf numFmtId="164" fontId="19" fillId="2" borderId="0" xfId="0" applyNumberFormat="1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right" vertical="top"/>
    </xf>
    <xf numFmtId="164" fontId="18" fillId="4" borderId="36" xfId="0" applyNumberFormat="1" applyFont="1" applyFill="1" applyBorder="1" applyAlignment="1">
      <alignment horizontal="right"/>
    </xf>
    <xf numFmtId="3" fontId="20" fillId="0" borderId="12" xfId="0" applyNumberFormat="1" applyFont="1" applyFill="1" applyBorder="1"/>
    <xf numFmtId="3" fontId="20" fillId="0" borderId="3" xfId="0" applyNumberFormat="1" applyFont="1" applyFill="1" applyBorder="1" applyAlignment="1"/>
    <xf numFmtId="164" fontId="20" fillId="0" borderId="2" xfId="0" applyNumberFormat="1" applyFont="1" applyFill="1" applyBorder="1" applyAlignment="1">
      <alignment horizontal="right"/>
    </xf>
    <xf numFmtId="164" fontId="20" fillId="0" borderId="36" xfId="0" applyNumberFormat="1" applyFont="1" applyFill="1" applyBorder="1" applyAlignment="1">
      <alignment horizontal="right"/>
    </xf>
    <xf numFmtId="3" fontId="20" fillId="0" borderId="4" xfId="0" applyNumberFormat="1" applyFont="1" applyFill="1" applyBorder="1" applyAlignment="1"/>
    <xf numFmtId="164" fontId="20" fillId="0" borderId="36" xfId="0" applyNumberFormat="1" applyFont="1" applyFill="1" applyBorder="1" applyAlignment="1">
      <alignment horizontal="right" vertical="center"/>
    </xf>
    <xf numFmtId="3" fontId="20" fillId="0" borderId="45" xfId="0" applyNumberFormat="1" applyFont="1" applyFill="1" applyBorder="1"/>
    <xf numFmtId="3" fontId="20" fillId="0" borderId="46" xfId="0" applyNumberFormat="1" applyFont="1" applyFill="1" applyBorder="1" applyAlignment="1"/>
    <xf numFmtId="3" fontId="19" fillId="0" borderId="0" xfId="0" applyNumberFormat="1" applyFont="1" applyFill="1" applyAlignment="1"/>
    <xf numFmtId="3" fontId="19" fillId="0" borderId="0" xfId="0" applyNumberFormat="1" applyFont="1" applyFill="1"/>
    <xf numFmtId="3" fontId="7" fillId="0" borderId="40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7" fillId="0" borderId="12" xfId="0" applyNumberFormat="1" applyFont="1" applyFill="1" applyBorder="1" applyAlignment="1">
      <alignment vertical="center"/>
    </xf>
    <xf numFmtId="164" fontId="5" fillId="4" borderId="12" xfId="0" applyNumberFormat="1" applyFont="1" applyFill="1" applyBorder="1" applyAlignment="1">
      <alignment horizontal="right" vertical="center"/>
    </xf>
    <xf numFmtId="3" fontId="15" fillId="0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3" fontId="5" fillId="4" borderId="12" xfId="0" applyNumberFormat="1" applyFont="1" applyFill="1" applyBorder="1"/>
    <xf numFmtId="3" fontId="15" fillId="0" borderId="5" xfId="0" applyNumberFormat="1" applyFont="1" applyFill="1" applyBorder="1" applyAlignment="1">
      <alignment vertical="center"/>
    </xf>
    <xf numFmtId="3" fontId="15" fillId="0" borderId="38" xfId="0" applyNumberFormat="1" applyFont="1" applyFill="1" applyBorder="1" applyAlignment="1">
      <alignment vertical="center"/>
    </xf>
    <xf numFmtId="3" fontId="15" fillId="0" borderId="7" xfId="0" applyNumberFormat="1" applyFont="1" applyFill="1" applyBorder="1" applyAlignment="1">
      <alignment vertical="center"/>
    </xf>
    <xf numFmtId="3" fontId="7" fillId="0" borderId="41" xfId="0" applyNumberFormat="1" applyFont="1" applyFill="1" applyBorder="1" applyAlignment="1">
      <alignment vertical="center"/>
    </xf>
    <xf numFmtId="3" fontId="15" fillId="0" borderId="41" xfId="0" applyNumberFormat="1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3" fontId="5" fillId="3" borderId="9" xfId="0" applyNumberFormat="1" applyFont="1" applyFill="1" applyBorder="1" applyAlignment="1">
      <alignment vertical="center"/>
    </xf>
    <xf numFmtId="3" fontId="5" fillId="4" borderId="40" xfId="0" applyNumberFormat="1" applyFont="1" applyFill="1" applyBorder="1" applyAlignment="1"/>
    <xf numFmtId="3" fontId="5" fillId="4" borderId="12" xfId="0" applyNumberFormat="1" applyFont="1" applyFill="1" applyBorder="1" applyAlignment="1"/>
    <xf numFmtId="3" fontId="5" fillId="4" borderId="5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3" fontId="7" fillId="0" borderId="12" xfId="0" applyNumberFormat="1" applyFont="1" applyFill="1" applyBorder="1" applyAlignment="1">
      <alignment vertical="center"/>
    </xf>
    <xf numFmtId="3" fontId="6" fillId="0" borderId="38" xfId="0" applyNumberFormat="1" applyFont="1" applyFill="1" applyBorder="1" applyAlignment="1"/>
    <xf numFmtId="0" fontId="6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3" fontId="6" fillId="0" borderId="23" xfId="0" applyNumberFormat="1" applyFont="1" applyFill="1" applyBorder="1" applyAlignment="1"/>
    <xf numFmtId="164" fontId="6" fillId="0" borderId="43" xfId="0" applyNumberFormat="1" applyFont="1" applyFill="1" applyBorder="1" applyAlignment="1"/>
    <xf numFmtId="3" fontId="6" fillId="0" borderId="43" xfId="0" applyNumberFormat="1" applyFont="1" applyFill="1" applyBorder="1" applyAlignment="1"/>
    <xf numFmtId="0" fontId="10" fillId="0" borderId="0" xfId="0" applyFont="1" applyFill="1"/>
    <xf numFmtId="164" fontId="19" fillId="0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5" fillId="4" borderId="1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/>
    </xf>
    <xf numFmtId="0" fontId="15" fillId="0" borderId="37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/>
    </xf>
    <xf numFmtId="3" fontId="7" fillId="6" borderId="3" xfId="0" applyNumberFormat="1" applyFont="1" applyFill="1" applyBorder="1" applyAlignment="1">
      <alignment horizontal="right" vertical="center"/>
    </xf>
    <xf numFmtId="164" fontId="7" fillId="6" borderId="2" xfId="0" applyNumberFormat="1" applyFont="1" applyFill="1" applyBorder="1" applyAlignment="1">
      <alignment horizontal="right" vertical="center"/>
    </xf>
    <xf numFmtId="164" fontId="22" fillId="4" borderId="17" xfId="0" applyNumberFormat="1" applyFont="1" applyFill="1" applyBorder="1" applyAlignment="1">
      <alignment horizontal="right" vertical="center" shrinkToFit="1"/>
    </xf>
    <xf numFmtId="164" fontId="5" fillId="4" borderId="2" xfId="0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horizontal="left"/>
    </xf>
    <xf numFmtId="3" fontId="18" fillId="3" borderId="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/>
    <xf numFmtId="3" fontId="5" fillId="0" borderId="0" xfId="0" applyNumberFormat="1" applyFont="1" applyFill="1"/>
    <xf numFmtId="0" fontId="15" fillId="2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3" fontId="5" fillId="0" borderId="50" xfId="0" applyNumberFormat="1" applyFont="1" applyFill="1" applyBorder="1" applyAlignment="1">
      <alignment vertical="center"/>
    </xf>
    <xf numFmtId="164" fontId="5" fillId="0" borderId="51" xfId="0" applyNumberFormat="1" applyFont="1" applyFill="1" applyBorder="1" applyAlignment="1">
      <alignment vertical="center"/>
    </xf>
    <xf numFmtId="164" fontId="5" fillId="0" borderId="52" xfId="0" applyNumberFormat="1" applyFont="1" applyFill="1" applyBorder="1" applyAlignment="1">
      <alignment vertical="center"/>
    </xf>
    <xf numFmtId="0" fontId="1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left" vertical="center"/>
    </xf>
    <xf numFmtId="3" fontId="5" fillId="5" borderId="53" xfId="0" applyNumberFormat="1" applyFont="1" applyFill="1" applyBorder="1" applyAlignment="1">
      <alignment vertical="center"/>
    </xf>
    <xf numFmtId="164" fontId="5" fillId="5" borderId="31" xfId="0" applyNumberFormat="1" applyFont="1" applyFill="1" applyBorder="1" applyAlignment="1">
      <alignment horizontal="right" vertical="top" shrinkToFit="1"/>
    </xf>
    <xf numFmtId="3" fontId="5" fillId="5" borderId="30" xfId="0" applyNumberFormat="1" applyFont="1" applyFill="1" applyBorder="1" applyAlignment="1">
      <alignment vertical="center"/>
    </xf>
    <xf numFmtId="164" fontId="5" fillId="3" borderId="32" xfId="0" applyNumberFormat="1" applyFont="1" applyFill="1" applyBorder="1" applyAlignment="1">
      <alignment horizontal="right" vertical="top"/>
    </xf>
    <xf numFmtId="0" fontId="15" fillId="0" borderId="54" xfId="0" applyFont="1" applyFill="1" applyBorder="1" applyAlignment="1">
      <alignment horizontal="center"/>
    </xf>
    <xf numFmtId="164" fontId="7" fillId="0" borderId="55" xfId="0" applyNumberFormat="1" applyFont="1" applyFill="1" applyBorder="1" applyAlignment="1">
      <alignment horizontal="right" vertical="center"/>
    </xf>
    <xf numFmtId="164" fontId="20" fillId="0" borderId="56" xfId="0" applyNumberFormat="1" applyFont="1" applyFill="1" applyBorder="1" applyAlignment="1">
      <alignment horizontal="right" vertical="center"/>
    </xf>
    <xf numFmtId="164" fontId="6" fillId="3" borderId="25" xfId="0" applyNumberFormat="1" applyFont="1" applyFill="1" applyBorder="1" applyAlignment="1">
      <alignment horizontal="center" vertical="center" wrapText="1"/>
    </xf>
    <xf numFmtId="164" fontId="6" fillId="3" borderId="26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23" xfId="1" applyNumberFormat="1" applyFont="1" applyFill="1" applyBorder="1" applyAlignment="1">
      <alignment horizontal="center" vertical="center"/>
    </xf>
    <xf numFmtId="3" fontId="15" fillId="0" borderId="24" xfId="1" applyNumberFormat="1" applyFont="1" applyFill="1" applyBorder="1" applyAlignment="1">
      <alignment horizontal="center" vertical="center"/>
    </xf>
    <xf numFmtId="164" fontId="15" fillId="0" borderId="27" xfId="0" applyNumberFormat="1" applyFont="1" applyFill="1" applyBorder="1" applyAlignment="1">
      <alignment horizontal="center" vertical="center" wrapText="1"/>
    </xf>
    <xf numFmtId="164" fontId="15" fillId="0" borderId="25" xfId="0" applyNumberFormat="1" applyFont="1" applyFill="1" applyBorder="1" applyAlignment="1">
      <alignment horizontal="center" vertical="center" wrapText="1"/>
    </xf>
    <xf numFmtId="164" fontId="15" fillId="0" borderId="26" xfId="0" applyNumberFormat="1" applyFont="1" applyFill="1" applyBorder="1" applyAlignment="1">
      <alignment horizontal="center" vertical="center" wrapText="1"/>
    </xf>
    <xf numFmtId="164" fontId="15" fillId="0" borderId="18" xfId="0" applyNumberFormat="1" applyFont="1" applyFill="1" applyBorder="1" applyAlignment="1">
      <alignment horizontal="center" vertical="center" wrapText="1"/>
    </xf>
    <xf numFmtId="164" fontId="15" fillId="0" borderId="43" xfId="0" applyNumberFormat="1" applyFont="1" applyFill="1" applyBorder="1" applyAlignment="1">
      <alignment horizontal="center" vertical="center" wrapText="1"/>
    </xf>
    <xf numFmtId="164" fontId="15" fillId="0" borderId="4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2" fillId="3" borderId="42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3" fontId="5" fillId="3" borderId="42" xfId="0" applyNumberFormat="1" applyFont="1" applyFill="1" applyBorder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5" fillId="3" borderId="19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center"/>
    </xf>
    <xf numFmtId="3" fontId="4" fillId="3" borderId="15" xfId="0" applyNumberFormat="1" applyFont="1" applyFill="1" applyBorder="1" applyAlignment="1">
      <alignment horizontal="center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Z109"/>
  <sheetViews>
    <sheetView showGridLines="0" tabSelected="1" view="pageBreakPreview" zoomScaleNormal="100" zoomScaleSheetLayoutView="100" workbookViewId="0">
      <selection activeCell="F93" sqref="F93"/>
    </sheetView>
  </sheetViews>
  <sheetFormatPr defaultRowHeight="12.75" x14ac:dyDescent="0.2"/>
  <cols>
    <col min="1" max="1" width="5.28515625" style="109" customWidth="1"/>
    <col min="2" max="2" width="54.140625" style="2" customWidth="1"/>
    <col min="3" max="5" width="20.28515625" style="63" customWidth="1"/>
    <col min="6" max="6" width="8.140625" style="64" customWidth="1"/>
    <col min="7" max="7" width="20.28515625" style="63" customWidth="1"/>
    <col min="8" max="8" width="7.140625" style="64" customWidth="1"/>
    <col min="9" max="16384" width="9.140625" style="2"/>
  </cols>
  <sheetData>
    <row r="1" spans="1:182" ht="25.5" customHeight="1" thickBot="1" x14ac:dyDescent="0.3">
      <c r="A1" s="1" t="s">
        <v>72</v>
      </c>
      <c r="B1" s="105"/>
      <c r="C1" s="164"/>
      <c r="D1" s="187"/>
      <c r="E1" s="1"/>
      <c r="F1" s="165"/>
      <c r="G1" s="1"/>
      <c r="H1" s="105" t="s">
        <v>67</v>
      </c>
    </row>
    <row r="2" spans="1:182" ht="17.25" customHeight="1" thickTop="1" thickBot="1" x14ac:dyDescent="0.3">
      <c r="A2" s="222" t="s">
        <v>32</v>
      </c>
      <c r="B2" s="219" t="s">
        <v>17</v>
      </c>
      <c r="C2" s="228" t="s">
        <v>73</v>
      </c>
      <c r="D2" s="228" t="s">
        <v>74</v>
      </c>
      <c r="E2" s="232" t="s">
        <v>61</v>
      </c>
      <c r="F2" s="233"/>
      <c r="G2" s="233"/>
      <c r="H2" s="234"/>
    </row>
    <row r="3" spans="1:182" s="3" customFormat="1" ht="18.75" customHeight="1" thickTop="1" x14ac:dyDescent="0.2">
      <c r="A3" s="223"/>
      <c r="B3" s="220"/>
      <c r="C3" s="229"/>
      <c r="D3" s="229"/>
      <c r="E3" s="207">
        <v>2020</v>
      </c>
      <c r="F3" s="205" t="s">
        <v>57</v>
      </c>
      <c r="G3" s="207">
        <v>2021</v>
      </c>
      <c r="H3" s="205" t="s">
        <v>78</v>
      </c>
    </row>
    <row r="4" spans="1:182" s="4" customFormat="1" ht="31.5" customHeight="1" x14ac:dyDescent="0.2">
      <c r="A4" s="223"/>
      <c r="B4" s="220"/>
      <c r="C4" s="229"/>
      <c r="D4" s="229"/>
      <c r="E4" s="207"/>
      <c r="F4" s="205"/>
      <c r="G4" s="207"/>
      <c r="H4" s="205"/>
    </row>
    <row r="5" spans="1:182" s="4" customFormat="1" ht="13.5" customHeight="1" thickBot="1" x14ac:dyDescent="0.25">
      <c r="A5" s="224"/>
      <c r="B5" s="221"/>
      <c r="C5" s="230"/>
      <c r="D5" s="230"/>
      <c r="E5" s="208"/>
      <c r="F5" s="206"/>
      <c r="G5" s="208"/>
      <c r="H5" s="206"/>
    </row>
    <row r="6" spans="1:182" s="49" customFormat="1" ht="17.100000000000001" customHeight="1" thickTop="1" x14ac:dyDescent="0.2">
      <c r="A6" s="166">
        <v>1</v>
      </c>
      <c r="B6" s="77" t="s">
        <v>0</v>
      </c>
      <c r="C6" s="131">
        <f>SUM(C7:C8)</f>
        <v>4428330</v>
      </c>
      <c r="D6" s="131">
        <f>SUM(D7:D8)</f>
        <v>5041029</v>
      </c>
      <c r="E6" s="47">
        <f>SUM(E7:E8)</f>
        <v>5041029</v>
      </c>
      <c r="F6" s="48">
        <f t="shared" ref="F6:F20" si="0">E6/D6*100</f>
        <v>100</v>
      </c>
      <c r="G6" s="47">
        <f>SUM(G7:G8)</f>
        <v>5041029</v>
      </c>
      <c r="H6" s="48">
        <f t="shared" ref="H6:H20" si="1">G6/E6*100</f>
        <v>100</v>
      </c>
    </row>
    <row r="7" spans="1:182" s="5" customFormat="1" ht="17.100000000000001" customHeight="1" x14ac:dyDescent="0.2">
      <c r="A7" s="167">
        <v>2</v>
      </c>
      <c r="B7" s="78" t="s">
        <v>9</v>
      </c>
      <c r="C7" s="130">
        <v>4425000</v>
      </c>
      <c r="D7" s="130">
        <v>5036784</v>
      </c>
      <c r="E7" s="19">
        <f>D7*1</f>
        <v>5036784</v>
      </c>
      <c r="F7" s="20">
        <f t="shared" si="0"/>
        <v>100</v>
      </c>
      <c r="G7" s="19">
        <f>E7*1</f>
        <v>5036784</v>
      </c>
      <c r="H7" s="20">
        <f t="shared" si="1"/>
        <v>100</v>
      </c>
    </row>
    <row r="8" spans="1:182" s="5" customFormat="1" ht="17.100000000000001" customHeight="1" x14ac:dyDescent="0.2">
      <c r="A8" s="167">
        <v>3</v>
      </c>
      <c r="B8" s="78" t="s">
        <v>10</v>
      </c>
      <c r="C8" s="130">
        <v>3330</v>
      </c>
      <c r="D8" s="130">
        <f>1245+3000</f>
        <v>4245</v>
      </c>
      <c r="E8" s="19">
        <f>D8</f>
        <v>4245</v>
      </c>
      <c r="F8" s="20">
        <f t="shared" si="0"/>
        <v>100</v>
      </c>
      <c r="G8" s="19">
        <f>E8</f>
        <v>4245</v>
      </c>
      <c r="H8" s="20">
        <f t="shared" si="1"/>
        <v>100</v>
      </c>
    </row>
    <row r="9" spans="1:182" s="49" customFormat="1" ht="17.100000000000001" customHeight="1" x14ac:dyDescent="0.2">
      <c r="A9" s="168">
        <v>4</v>
      </c>
      <c r="B9" s="79" t="s">
        <v>1</v>
      </c>
      <c r="C9" s="134">
        <f>SUM(C10:C17)</f>
        <v>375456.3</v>
      </c>
      <c r="D9" s="149">
        <f>SUM(D10:D17)</f>
        <v>395933</v>
      </c>
      <c r="E9" s="91">
        <f>SUM(E10:E17)</f>
        <v>395932.2</v>
      </c>
      <c r="F9" s="50">
        <f t="shared" si="0"/>
        <v>99.999797945612016</v>
      </c>
      <c r="G9" s="91">
        <f>SUM(G10:G17)</f>
        <v>395932.2</v>
      </c>
      <c r="H9" s="50">
        <f t="shared" si="1"/>
        <v>100</v>
      </c>
      <c r="FZ9" s="49">
        <v>761937.54647170787</v>
      </c>
    </row>
    <row r="10" spans="1:182" s="5" customFormat="1" ht="17.100000000000001" customHeight="1" x14ac:dyDescent="0.2">
      <c r="A10" s="167">
        <v>5</v>
      </c>
      <c r="B10" s="78" t="s">
        <v>12</v>
      </c>
      <c r="C10" s="133">
        <v>32033.200000000001</v>
      </c>
      <c r="D10" s="133">
        <v>32142.2</v>
      </c>
      <c r="E10" s="92">
        <f>D10</f>
        <v>32142.2</v>
      </c>
      <c r="F10" s="20">
        <f t="shared" si="0"/>
        <v>100</v>
      </c>
      <c r="G10" s="92">
        <f>E10</f>
        <v>32142.2</v>
      </c>
      <c r="H10" s="20">
        <f t="shared" si="1"/>
        <v>100</v>
      </c>
    </row>
    <row r="11" spans="1:182" s="5" customFormat="1" ht="17.100000000000001" customHeight="1" x14ac:dyDescent="0.2">
      <c r="A11" s="167">
        <v>6</v>
      </c>
      <c r="B11" s="78" t="s">
        <v>13</v>
      </c>
      <c r="C11" s="133">
        <v>5340.1</v>
      </c>
      <c r="D11" s="133">
        <v>3130.7</v>
      </c>
      <c r="E11" s="92">
        <v>3130</v>
      </c>
      <c r="F11" s="20">
        <f t="shared" si="0"/>
        <v>99.977640783211427</v>
      </c>
      <c r="G11" s="92">
        <f>E11</f>
        <v>3130</v>
      </c>
      <c r="H11" s="20">
        <f t="shared" si="1"/>
        <v>100</v>
      </c>
    </row>
    <row r="12" spans="1:182" s="5" customFormat="1" ht="17.100000000000001" customHeight="1" x14ac:dyDescent="0.2">
      <c r="A12" s="167">
        <v>7</v>
      </c>
      <c r="B12" s="78" t="s">
        <v>50</v>
      </c>
      <c r="C12" s="132">
        <f>67173+100</f>
        <v>67273</v>
      </c>
      <c r="D12" s="132">
        <v>69618</v>
      </c>
      <c r="E12" s="92">
        <f>D12</f>
        <v>69618</v>
      </c>
      <c r="F12" s="20">
        <f t="shared" si="0"/>
        <v>100</v>
      </c>
      <c r="G12" s="92">
        <f t="shared" ref="G12:G17" si="2">E12</f>
        <v>69618</v>
      </c>
      <c r="H12" s="20">
        <f t="shared" si="1"/>
        <v>100</v>
      </c>
    </row>
    <row r="13" spans="1:182" s="5" customFormat="1" ht="17.100000000000001" customHeight="1" x14ac:dyDescent="0.2">
      <c r="A13" s="167">
        <v>8</v>
      </c>
      <c r="B13" s="78" t="s">
        <v>14</v>
      </c>
      <c r="C13" s="132">
        <v>200</v>
      </c>
      <c r="D13" s="133">
        <v>1000.1</v>
      </c>
      <c r="E13" s="92">
        <v>1000</v>
      </c>
      <c r="F13" s="20">
        <f t="shared" si="0"/>
        <v>99.990000999900005</v>
      </c>
      <c r="G13" s="92">
        <v>1000</v>
      </c>
      <c r="H13" s="20">
        <f t="shared" si="1"/>
        <v>100</v>
      </c>
      <c r="N13" s="5" t="s">
        <v>75</v>
      </c>
    </row>
    <row r="14" spans="1:182" s="5" customFormat="1" ht="17.100000000000001" customHeight="1" x14ac:dyDescent="0.2">
      <c r="A14" s="167">
        <v>9</v>
      </c>
      <c r="B14" s="78" t="s">
        <v>15</v>
      </c>
      <c r="C14" s="132">
        <v>210492</v>
      </c>
      <c r="D14" s="132">
        <v>229445</v>
      </c>
      <c r="E14" s="92">
        <f>D14</f>
        <v>229445</v>
      </c>
      <c r="F14" s="20">
        <f t="shared" si="0"/>
        <v>100</v>
      </c>
      <c r="G14" s="92">
        <f>E14</f>
        <v>229445</v>
      </c>
      <c r="H14" s="20">
        <f t="shared" si="1"/>
        <v>100</v>
      </c>
    </row>
    <row r="15" spans="1:182" s="5" customFormat="1" ht="17.100000000000001" customHeight="1" x14ac:dyDescent="0.2">
      <c r="A15" s="167">
        <v>10</v>
      </c>
      <c r="B15" s="78" t="s">
        <v>31</v>
      </c>
      <c r="C15" s="132">
        <v>700</v>
      </c>
      <c r="D15" s="132">
        <v>300</v>
      </c>
      <c r="E15" s="183">
        <v>300</v>
      </c>
      <c r="F15" s="184">
        <f t="shared" si="0"/>
        <v>100</v>
      </c>
      <c r="G15" s="183">
        <f>E15</f>
        <v>300</v>
      </c>
      <c r="H15" s="20">
        <f t="shared" si="1"/>
        <v>100</v>
      </c>
    </row>
    <row r="16" spans="1:182" s="5" customFormat="1" ht="17.100000000000001" customHeight="1" x14ac:dyDescent="0.2">
      <c r="A16" s="167">
        <v>11</v>
      </c>
      <c r="B16" s="78" t="s">
        <v>16</v>
      </c>
      <c r="C16" s="133">
        <v>50000</v>
      </c>
      <c r="D16" s="132">
        <v>50000</v>
      </c>
      <c r="E16" s="92">
        <f>C16</f>
        <v>50000</v>
      </c>
      <c r="F16" s="20">
        <f t="shared" si="0"/>
        <v>100</v>
      </c>
      <c r="G16" s="92">
        <f t="shared" si="2"/>
        <v>50000</v>
      </c>
      <c r="H16" s="20">
        <f t="shared" si="1"/>
        <v>100</v>
      </c>
    </row>
    <row r="17" spans="1:10" s="5" customFormat="1" ht="17.100000000000001" customHeight="1" x14ac:dyDescent="0.2">
      <c r="A17" s="167">
        <v>12</v>
      </c>
      <c r="B17" s="78" t="s">
        <v>51</v>
      </c>
      <c r="C17" s="132">
        <v>9418</v>
      </c>
      <c r="D17" s="132">
        <v>10297</v>
      </c>
      <c r="E17" s="92">
        <f>D17</f>
        <v>10297</v>
      </c>
      <c r="F17" s="20">
        <f t="shared" si="0"/>
        <v>100</v>
      </c>
      <c r="G17" s="92">
        <f t="shared" si="2"/>
        <v>10297</v>
      </c>
      <c r="H17" s="20">
        <f t="shared" si="1"/>
        <v>100</v>
      </c>
    </row>
    <row r="18" spans="1:10" s="49" customFormat="1" ht="17.100000000000001" customHeight="1" x14ac:dyDescent="0.2">
      <c r="A18" s="168">
        <v>13</v>
      </c>
      <c r="B18" s="79" t="s">
        <v>2</v>
      </c>
      <c r="C18" s="136">
        <v>7138</v>
      </c>
      <c r="D18" s="150">
        <v>8520</v>
      </c>
      <c r="E18" s="91">
        <v>8000</v>
      </c>
      <c r="F18" s="50">
        <f t="shared" si="0"/>
        <v>93.896713615023472</v>
      </c>
      <c r="G18" s="91">
        <v>8000</v>
      </c>
      <c r="H18" s="50">
        <f t="shared" si="1"/>
        <v>100</v>
      </c>
    </row>
    <row r="19" spans="1:10" s="49" customFormat="1" ht="17.100000000000001" customHeight="1" x14ac:dyDescent="0.2">
      <c r="A19" s="168">
        <v>14</v>
      </c>
      <c r="B19" s="79" t="s">
        <v>3</v>
      </c>
      <c r="C19" s="134">
        <f>SUM(C20:C21)</f>
        <v>85202.7</v>
      </c>
      <c r="D19" s="134">
        <f>SUM(D20:D21)</f>
        <v>94244</v>
      </c>
      <c r="E19" s="91">
        <f>SUM(E20:E21)</f>
        <v>98409.150000000009</v>
      </c>
      <c r="F19" s="51">
        <f t="shared" si="0"/>
        <v>104.41953864436995</v>
      </c>
      <c r="G19" s="91">
        <f>SUM(G20:G21)</f>
        <v>103329.60750000001</v>
      </c>
      <c r="H19" s="86">
        <f t="shared" si="1"/>
        <v>105</v>
      </c>
    </row>
    <row r="20" spans="1:10" s="5" customFormat="1" ht="17.100000000000001" customHeight="1" x14ac:dyDescent="0.2">
      <c r="A20" s="167">
        <v>15</v>
      </c>
      <c r="B20" s="33" t="s">
        <v>11</v>
      </c>
      <c r="C20" s="135">
        <v>85202.7</v>
      </c>
      <c r="D20" s="151">
        <v>93723</v>
      </c>
      <c r="E20" s="21">
        <f>D20*1.05</f>
        <v>98409.150000000009</v>
      </c>
      <c r="F20" s="20">
        <f t="shared" si="0"/>
        <v>105</v>
      </c>
      <c r="G20" s="21">
        <f>E20*1.05</f>
        <v>103329.60750000001</v>
      </c>
      <c r="H20" s="36">
        <f t="shared" si="1"/>
        <v>105</v>
      </c>
    </row>
    <row r="21" spans="1:10" s="5" customFormat="1" ht="17.100000000000001" customHeight="1" thickBot="1" x14ac:dyDescent="0.25">
      <c r="A21" s="167">
        <v>16</v>
      </c>
      <c r="B21" s="33" t="s">
        <v>76</v>
      </c>
      <c r="C21" s="135"/>
      <c r="D21" s="151">
        <v>521</v>
      </c>
      <c r="E21" s="113"/>
      <c r="F21" s="110"/>
      <c r="G21" s="111"/>
      <c r="H21" s="112"/>
    </row>
    <row r="22" spans="1:10" s="32" customFormat="1" ht="27" customHeight="1" thickTop="1" thickBot="1" x14ac:dyDescent="0.3">
      <c r="A22" s="169">
        <v>17</v>
      </c>
      <c r="B22" s="80" t="s">
        <v>4</v>
      </c>
      <c r="C22" s="81">
        <f>SUM(C18:C19,C9,C6)</f>
        <v>4896127</v>
      </c>
      <c r="D22" s="81">
        <f>SUM(D18:D19,D9,D6)</f>
        <v>5539726</v>
      </c>
      <c r="E22" s="31">
        <f>SUM(E18:E19,E9,E6)</f>
        <v>5543370.3499999996</v>
      </c>
      <c r="F22" s="85">
        <f>E22/D22*100</f>
        <v>100.06578574463791</v>
      </c>
      <c r="G22" s="31">
        <f>SUM(G18:G19,G9,G6)</f>
        <v>5548290.8075000001</v>
      </c>
      <c r="H22" s="85">
        <f>G22/E22*100</f>
        <v>100.08876292200107</v>
      </c>
    </row>
    <row r="23" spans="1:10" s="6" customFormat="1" ht="14.25" hidden="1" thickTop="1" thickBot="1" x14ac:dyDescent="0.25">
      <c r="A23" s="4"/>
      <c r="B23" s="7"/>
      <c r="C23" s="114"/>
      <c r="D23" s="152"/>
      <c r="E23" s="158">
        <f>SUM(E86)</f>
        <v>600000</v>
      </c>
      <c r="F23" s="159">
        <f>SUM(F86)</f>
        <v>1890.9549322407815</v>
      </c>
      <c r="G23" s="158">
        <f>SUM(G86)+G85</f>
        <v>0</v>
      </c>
      <c r="H23" s="159">
        <f>SUM(H86)</f>
        <v>0</v>
      </c>
      <c r="I23" s="4"/>
      <c r="J23" s="4"/>
    </row>
    <row r="24" spans="1:10" s="6" customFormat="1" ht="14.25" hidden="1" thickTop="1" thickBot="1" x14ac:dyDescent="0.25">
      <c r="A24" s="4"/>
      <c r="B24" s="7"/>
      <c r="C24" s="114"/>
      <c r="D24" s="152"/>
      <c r="E24" s="158">
        <f t="shared" ref="E24:H24" si="3">SUM(E22:E23)</f>
        <v>6143370.3499999996</v>
      </c>
      <c r="F24" s="159">
        <f t="shared" si="3"/>
        <v>1991.0207179854194</v>
      </c>
      <c r="G24" s="158">
        <f t="shared" si="3"/>
        <v>5548290.8075000001</v>
      </c>
      <c r="H24" s="160">
        <f t="shared" si="3"/>
        <v>100.08876292200107</v>
      </c>
      <c r="I24" s="4"/>
      <c r="J24" s="4"/>
    </row>
    <row r="25" spans="1:10" s="14" customFormat="1" ht="14.25" hidden="1" thickTop="1" thickBot="1" x14ac:dyDescent="0.25">
      <c r="A25" s="4"/>
      <c r="B25" s="13"/>
      <c r="C25" s="114"/>
      <c r="D25" s="152"/>
      <c r="E25" s="158" t="e">
        <f>-SUM(#REF!)</f>
        <v>#REF!</v>
      </c>
      <c r="F25" s="159"/>
      <c r="G25" s="158" t="e">
        <f>-SUM(#REF!)</f>
        <v>#REF!</v>
      </c>
      <c r="H25" s="160" t="e">
        <f>-SUM(#REF!)</f>
        <v>#REF!</v>
      </c>
      <c r="I25" s="4"/>
      <c r="J25" s="4"/>
    </row>
    <row r="26" spans="1:10" s="14" customFormat="1" ht="14.25" hidden="1" thickTop="1" thickBot="1" x14ac:dyDescent="0.25">
      <c r="A26" s="4"/>
      <c r="B26" s="13"/>
      <c r="C26" s="114"/>
      <c r="D26" s="152"/>
      <c r="E26" s="158" t="e">
        <f t="shared" ref="E26:H26" si="4">SUM(E24:E25)</f>
        <v>#REF!</v>
      </c>
      <c r="F26" s="159">
        <f t="shared" si="4"/>
        <v>1991.0207179854194</v>
      </c>
      <c r="G26" s="158" t="e">
        <f t="shared" si="4"/>
        <v>#REF!</v>
      </c>
      <c r="H26" s="160" t="e">
        <f t="shared" si="4"/>
        <v>#REF!</v>
      </c>
      <c r="I26" s="4"/>
      <c r="J26" s="4"/>
    </row>
    <row r="27" spans="1:10" s="14" customFormat="1" ht="14.25" hidden="1" thickTop="1" thickBot="1" x14ac:dyDescent="0.25">
      <c r="A27" s="4"/>
      <c r="B27" s="13"/>
      <c r="C27" s="114"/>
      <c r="D27" s="152"/>
      <c r="E27" s="158" t="e">
        <f>-SUM(#REF!)</f>
        <v>#REF!</v>
      </c>
      <c r="F27" s="160" t="e">
        <f>-SUM(#REF!)</f>
        <v>#REF!</v>
      </c>
      <c r="G27" s="158" t="e">
        <f>-SUM(#REF!)</f>
        <v>#REF!</v>
      </c>
      <c r="H27" s="160" t="e">
        <f>-SUM(#REF!)</f>
        <v>#REF!</v>
      </c>
      <c r="I27" s="4"/>
      <c r="J27" s="4"/>
    </row>
    <row r="28" spans="1:10" s="14" customFormat="1" ht="14.25" hidden="1" thickTop="1" thickBot="1" x14ac:dyDescent="0.25">
      <c r="A28" s="4"/>
      <c r="B28" s="13"/>
      <c r="C28" s="114"/>
      <c r="D28" s="152"/>
      <c r="E28" s="158" t="e">
        <f>-SUM(#REF!)</f>
        <v>#REF!</v>
      </c>
      <c r="F28" s="160" t="e">
        <f>-SUM(#REF!)</f>
        <v>#REF!</v>
      </c>
      <c r="G28" s="158" t="e">
        <f>-SUM(#REF!)-G85</f>
        <v>#REF!</v>
      </c>
      <c r="H28" s="160" t="e">
        <f>-SUM(#REF!)-H85</f>
        <v>#REF!</v>
      </c>
      <c r="I28" s="4"/>
      <c r="J28" s="4"/>
    </row>
    <row r="29" spans="1:10" s="6" customFormat="1" ht="14.25" hidden="1" thickTop="1" thickBot="1" x14ac:dyDescent="0.25">
      <c r="A29" s="4"/>
      <c r="B29" s="7"/>
      <c r="C29" s="114"/>
      <c r="D29" s="152"/>
      <c r="E29" s="158" t="e">
        <f t="shared" ref="E29:H29" si="5">SUM(E26:E28)</f>
        <v>#REF!</v>
      </c>
      <c r="F29" s="160" t="e">
        <f t="shared" si="5"/>
        <v>#REF!</v>
      </c>
      <c r="G29" s="158" t="e">
        <f t="shared" si="5"/>
        <v>#REF!</v>
      </c>
      <c r="H29" s="160" t="e">
        <f t="shared" si="5"/>
        <v>#REF!</v>
      </c>
      <c r="I29" s="4"/>
      <c r="J29" s="4"/>
    </row>
    <row r="30" spans="1:10" s="4" customFormat="1" ht="15.75" thickTop="1" thickBot="1" x14ac:dyDescent="0.25">
      <c r="A30" s="170">
        <v>18</v>
      </c>
      <c r="B30" s="82" t="s">
        <v>52</v>
      </c>
      <c r="C30" s="98">
        <v>-9416</v>
      </c>
      <c r="D30" s="98">
        <v>-10295</v>
      </c>
      <c r="E30" s="87">
        <v>-10237</v>
      </c>
      <c r="F30" s="89">
        <f>E30/D30*100</f>
        <v>99.436619718309856</v>
      </c>
      <c r="G30" s="87">
        <v>-10237</v>
      </c>
      <c r="H30" s="40">
        <f>G30/E30*100</f>
        <v>100</v>
      </c>
    </row>
    <row r="31" spans="1:10" s="4" customFormat="1" ht="24.75" customHeight="1" thickTop="1" thickBot="1" x14ac:dyDescent="0.3">
      <c r="A31" s="171">
        <v>19</v>
      </c>
      <c r="B31" s="83" t="s">
        <v>53</v>
      </c>
      <c r="C31" s="84">
        <f>C22+C30</f>
        <v>4886711</v>
      </c>
      <c r="D31" s="84">
        <f>D22+D30</f>
        <v>5529431</v>
      </c>
      <c r="E31" s="88">
        <f>E22+E30</f>
        <v>5533133.3499999996</v>
      </c>
      <c r="F31" s="85">
        <f>E31/D31*100</f>
        <v>100.06695716069159</v>
      </c>
      <c r="G31" s="88">
        <f>G22+G30</f>
        <v>5538053.8075000001</v>
      </c>
      <c r="H31" s="85">
        <f>G31/E31*100</f>
        <v>100.08892714468919</v>
      </c>
    </row>
    <row r="32" spans="1:10" s="4" customFormat="1" ht="16.5" customHeight="1" thickTop="1" thickBot="1" x14ac:dyDescent="0.25">
      <c r="A32" s="154"/>
      <c r="B32" s="76"/>
      <c r="C32" s="115"/>
      <c r="D32" s="189"/>
      <c r="E32" s="115"/>
      <c r="F32" s="115"/>
      <c r="G32" s="115"/>
      <c r="H32" s="115"/>
    </row>
    <row r="33" spans="1:9" ht="17.25" customHeight="1" thickTop="1" thickBot="1" x14ac:dyDescent="0.3">
      <c r="A33" s="222" t="s">
        <v>32</v>
      </c>
      <c r="B33" s="225" t="s">
        <v>18</v>
      </c>
      <c r="C33" s="228" t="s">
        <v>73</v>
      </c>
      <c r="D33" s="231" t="s">
        <v>74</v>
      </c>
      <c r="E33" s="232" t="s">
        <v>61</v>
      </c>
      <c r="F33" s="233"/>
      <c r="G33" s="233"/>
      <c r="H33" s="234"/>
    </row>
    <row r="34" spans="1:9" s="3" customFormat="1" ht="18.75" customHeight="1" thickTop="1" x14ac:dyDescent="0.2">
      <c r="A34" s="223"/>
      <c r="B34" s="226"/>
      <c r="C34" s="229"/>
      <c r="D34" s="229"/>
      <c r="E34" s="207">
        <v>2020</v>
      </c>
      <c r="F34" s="205" t="s">
        <v>57</v>
      </c>
      <c r="G34" s="207">
        <v>2021</v>
      </c>
      <c r="H34" s="205" t="s">
        <v>78</v>
      </c>
    </row>
    <row r="35" spans="1:9" s="4" customFormat="1" ht="31.5" customHeight="1" x14ac:dyDescent="0.2">
      <c r="A35" s="223"/>
      <c r="B35" s="226"/>
      <c r="C35" s="229"/>
      <c r="D35" s="229"/>
      <c r="E35" s="207"/>
      <c r="F35" s="205"/>
      <c r="G35" s="207"/>
      <c r="H35" s="205"/>
    </row>
    <row r="36" spans="1:9" s="4" customFormat="1" ht="13.5" customHeight="1" thickBot="1" x14ac:dyDescent="0.25">
      <c r="A36" s="224"/>
      <c r="B36" s="227"/>
      <c r="C36" s="230"/>
      <c r="D36" s="230"/>
      <c r="E36" s="208"/>
      <c r="F36" s="206"/>
      <c r="G36" s="208"/>
      <c r="H36" s="206"/>
    </row>
    <row r="37" spans="1:9" s="53" customFormat="1" ht="32.25" customHeight="1" thickTop="1" x14ac:dyDescent="0.25">
      <c r="A37" s="166">
        <v>20</v>
      </c>
      <c r="B37" s="41" t="s">
        <v>38</v>
      </c>
      <c r="C37" s="42">
        <f>SUM(C38:C40)</f>
        <v>1117791</v>
      </c>
      <c r="D37" s="42">
        <f>SUM(D38:D40)</f>
        <v>1431349</v>
      </c>
      <c r="E37" s="42">
        <f>SUM(E38:E40)</f>
        <v>1424575</v>
      </c>
      <c r="F37" s="52">
        <f t="shared" ref="F37:F54" si="6">E37/D37*100</f>
        <v>99.526740159108641</v>
      </c>
      <c r="G37" s="42">
        <f>SUM(G38:G39,G40:G40)</f>
        <v>1398279</v>
      </c>
      <c r="H37" s="50">
        <f t="shared" ref="H37:H49" si="7">G37/E37*100</f>
        <v>98.154116139901376</v>
      </c>
    </row>
    <row r="38" spans="1:9" s="22" customFormat="1" ht="17.25" customHeight="1" x14ac:dyDescent="0.25">
      <c r="A38" s="172">
        <v>21</v>
      </c>
      <c r="B38" s="37" t="s">
        <v>39</v>
      </c>
      <c r="C38" s="137">
        <f>769971-56452</f>
        <v>713519</v>
      </c>
      <c r="D38" s="137">
        <f>929024-90000</f>
        <v>839024</v>
      </c>
      <c r="E38" s="39">
        <f>D38</f>
        <v>839024</v>
      </c>
      <c r="F38" s="40">
        <f t="shared" si="6"/>
        <v>100</v>
      </c>
      <c r="G38" s="39">
        <f>E38</f>
        <v>839024</v>
      </c>
      <c r="H38" s="40">
        <f>G38/E38*100</f>
        <v>100</v>
      </c>
    </row>
    <row r="39" spans="1:9" s="22" customFormat="1" ht="16.5" customHeight="1" x14ac:dyDescent="0.25">
      <c r="A39" s="172">
        <v>22</v>
      </c>
      <c r="B39" s="37" t="s">
        <v>40</v>
      </c>
      <c r="C39" s="137">
        <v>347820</v>
      </c>
      <c r="D39" s="137">
        <v>502325</v>
      </c>
      <c r="E39" s="39">
        <f>D39</f>
        <v>502325</v>
      </c>
      <c r="F39" s="40">
        <f t="shared" si="6"/>
        <v>100</v>
      </c>
      <c r="G39" s="39">
        <f>E39</f>
        <v>502325</v>
      </c>
      <c r="H39" s="40">
        <f>G39/E39*100</f>
        <v>100</v>
      </c>
    </row>
    <row r="40" spans="1:9" s="22" customFormat="1" ht="16.5" customHeight="1" x14ac:dyDescent="0.25">
      <c r="A40" s="172">
        <v>23</v>
      </c>
      <c r="B40" s="37" t="s">
        <v>64</v>
      </c>
      <c r="C40" s="93">
        <f>SUM(C41:C46)</f>
        <v>56452</v>
      </c>
      <c r="D40" s="93">
        <f>SUM(D41:D46)</f>
        <v>90000</v>
      </c>
      <c r="E40" s="93">
        <f>SUM(E41:E46)</f>
        <v>83226</v>
      </c>
      <c r="F40" s="40">
        <f t="shared" si="6"/>
        <v>92.473333333333329</v>
      </c>
      <c r="G40" s="93">
        <f>SUM(G41:G46)</f>
        <v>56930</v>
      </c>
      <c r="H40" s="40">
        <f>G40/E40*100</f>
        <v>68.404104486578703</v>
      </c>
      <c r="I40" s="190">
        <f>SUM(D38,D40)</f>
        <v>929024</v>
      </c>
    </row>
    <row r="41" spans="1:9" s="11" customFormat="1" ht="16.5" customHeight="1" x14ac:dyDescent="0.2">
      <c r="A41" s="172">
        <v>24</v>
      </c>
      <c r="B41" s="33" t="s">
        <v>41</v>
      </c>
      <c r="C41" s="99">
        <v>7088</v>
      </c>
      <c r="D41" s="99">
        <v>11000</v>
      </c>
      <c r="E41" s="90">
        <v>9537</v>
      </c>
      <c r="F41" s="45">
        <f t="shared" si="6"/>
        <v>86.7</v>
      </c>
      <c r="G41" s="90">
        <v>8636</v>
      </c>
      <c r="H41" s="45">
        <f t="shared" si="7"/>
        <v>90.552584670231724</v>
      </c>
    </row>
    <row r="42" spans="1:9" s="11" customFormat="1" ht="16.5" customHeight="1" x14ac:dyDescent="0.2">
      <c r="A42" s="172">
        <v>25</v>
      </c>
      <c r="B42" s="33" t="s">
        <v>35</v>
      </c>
      <c r="C42" s="99">
        <v>31769</v>
      </c>
      <c r="D42" s="99">
        <v>49000</v>
      </c>
      <c r="E42" s="90">
        <v>44925</v>
      </c>
      <c r="F42" s="45">
        <f t="shared" si="6"/>
        <v>91.683673469387756</v>
      </c>
      <c r="G42" s="90">
        <v>41973</v>
      </c>
      <c r="H42" s="45">
        <f t="shared" si="7"/>
        <v>93.42904841402337</v>
      </c>
    </row>
    <row r="43" spans="1:9" s="11" customFormat="1" ht="16.5" customHeight="1" x14ac:dyDescent="0.2">
      <c r="A43" s="172">
        <v>26</v>
      </c>
      <c r="B43" s="33" t="s">
        <v>34</v>
      </c>
      <c r="C43" s="99">
        <v>7520</v>
      </c>
      <c r="D43" s="99">
        <v>8000</v>
      </c>
      <c r="E43" s="90">
        <v>6194</v>
      </c>
      <c r="F43" s="45">
        <f>E43/D43*100</f>
        <v>77.424999999999997</v>
      </c>
      <c r="G43" s="90">
        <v>4403</v>
      </c>
      <c r="H43" s="45">
        <f t="shared" si="7"/>
        <v>71.084920891185021</v>
      </c>
    </row>
    <row r="44" spans="1:9" s="11" customFormat="1" ht="16.5" customHeight="1" x14ac:dyDescent="0.2">
      <c r="A44" s="172">
        <v>27</v>
      </c>
      <c r="B44" s="33" t="s">
        <v>59</v>
      </c>
      <c r="C44" s="99">
        <v>7750</v>
      </c>
      <c r="D44" s="99">
        <v>15500</v>
      </c>
      <c r="E44" s="90">
        <v>19375</v>
      </c>
      <c r="F44" s="45">
        <f t="shared" si="6"/>
        <v>125</v>
      </c>
      <c r="G44" s="90">
        <v>0</v>
      </c>
      <c r="H44" s="45">
        <f>G44/E44*100</f>
        <v>0</v>
      </c>
    </row>
    <row r="45" spans="1:9" s="11" customFormat="1" ht="16.5" customHeight="1" x14ac:dyDescent="0.2">
      <c r="A45" s="172">
        <v>28</v>
      </c>
      <c r="B45" s="33" t="s">
        <v>63</v>
      </c>
      <c r="C45" s="99">
        <v>1292</v>
      </c>
      <c r="D45" s="99">
        <v>2500</v>
      </c>
      <c r="E45" s="90">
        <v>2388</v>
      </c>
      <c r="F45" s="45">
        <f t="shared" si="6"/>
        <v>95.52000000000001</v>
      </c>
      <c r="G45" s="90">
        <v>1918</v>
      </c>
      <c r="H45" s="45">
        <f>G45/E45*100</f>
        <v>80.318257956448917</v>
      </c>
    </row>
    <row r="46" spans="1:9" s="11" customFormat="1" ht="16.5" customHeight="1" x14ac:dyDescent="0.2">
      <c r="A46" s="172">
        <v>29</v>
      </c>
      <c r="B46" s="106" t="s">
        <v>69</v>
      </c>
      <c r="C46" s="99">
        <v>1033</v>
      </c>
      <c r="D46" s="99">
        <v>4000</v>
      </c>
      <c r="E46" s="90">
        <v>807</v>
      </c>
      <c r="F46" s="45">
        <f t="shared" si="6"/>
        <v>20.175000000000001</v>
      </c>
      <c r="G46" s="90">
        <v>0</v>
      </c>
      <c r="H46" s="45">
        <f t="shared" ref="H46" si="8">G46/E46*100</f>
        <v>0</v>
      </c>
    </row>
    <row r="47" spans="1:9" s="49" customFormat="1" ht="15" customHeight="1" x14ac:dyDescent="0.2">
      <c r="A47" s="173">
        <v>30</v>
      </c>
      <c r="B47" s="54" t="s">
        <v>19</v>
      </c>
      <c r="C47" s="138">
        <f>SUM(C48:C52)</f>
        <v>2933349</v>
      </c>
      <c r="D47" s="138">
        <f>SUM(D48:D52)</f>
        <v>2945804</v>
      </c>
      <c r="E47" s="42">
        <f>SUM(E48:E52)</f>
        <v>2945804</v>
      </c>
      <c r="F47" s="50">
        <f t="shared" si="6"/>
        <v>100</v>
      </c>
      <c r="G47" s="42">
        <f>SUM(G48:G52)</f>
        <v>2945804</v>
      </c>
      <c r="H47" s="50">
        <f>G47/E47*100</f>
        <v>100</v>
      </c>
    </row>
    <row r="48" spans="1:9" s="22" customFormat="1" ht="16.5" customHeight="1" x14ac:dyDescent="0.25">
      <c r="A48" s="172">
        <v>31</v>
      </c>
      <c r="B48" s="37" t="s">
        <v>43</v>
      </c>
      <c r="C48" s="137">
        <v>1183040</v>
      </c>
      <c r="D48" s="137">
        <v>612374</v>
      </c>
      <c r="E48" s="39">
        <f t="shared" ref="E48:E53" si="9">D48</f>
        <v>612374</v>
      </c>
      <c r="F48" s="40">
        <f t="shared" si="6"/>
        <v>100</v>
      </c>
      <c r="G48" s="39">
        <f>E48</f>
        <v>612374</v>
      </c>
      <c r="H48" s="40">
        <f>G48/E48*100</f>
        <v>100</v>
      </c>
    </row>
    <row r="49" spans="1:13" s="22" customFormat="1" ht="16.5" customHeight="1" x14ac:dyDescent="0.25">
      <c r="A49" s="172">
        <v>32</v>
      </c>
      <c r="B49" s="37" t="s">
        <v>44</v>
      </c>
      <c r="C49" s="137">
        <v>268238</v>
      </c>
      <c r="D49" s="137">
        <v>730930</v>
      </c>
      <c r="E49" s="39">
        <f t="shared" si="9"/>
        <v>730930</v>
      </c>
      <c r="F49" s="40">
        <f t="shared" si="6"/>
        <v>100</v>
      </c>
      <c r="G49" s="39">
        <f t="shared" ref="G49:G52" si="10">E49</f>
        <v>730930</v>
      </c>
      <c r="H49" s="40">
        <f t="shared" si="7"/>
        <v>100</v>
      </c>
    </row>
    <row r="50" spans="1:13" s="22" customFormat="1" ht="16.5" customHeight="1" x14ac:dyDescent="0.25">
      <c r="A50" s="172">
        <v>33</v>
      </c>
      <c r="B50" s="37" t="s">
        <v>45</v>
      </c>
      <c r="C50" s="137">
        <v>356474</v>
      </c>
      <c r="D50" s="137">
        <v>383633</v>
      </c>
      <c r="E50" s="39">
        <f t="shared" si="9"/>
        <v>383633</v>
      </c>
      <c r="F50" s="40">
        <f t="shared" si="6"/>
        <v>100</v>
      </c>
      <c r="G50" s="39">
        <f t="shared" si="10"/>
        <v>383633</v>
      </c>
      <c r="H50" s="40">
        <f t="shared" ref="H50:H54" si="11">G50/E50*100</f>
        <v>100</v>
      </c>
    </row>
    <row r="51" spans="1:13" s="22" customFormat="1" ht="16.5" customHeight="1" x14ac:dyDescent="0.25">
      <c r="A51" s="172">
        <v>34</v>
      </c>
      <c r="B51" s="37" t="s">
        <v>47</v>
      </c>
      <c r="C51" s="137">
        <f>8090+2045+15000</f>
        <v>25135</v>
      </c>
      <c r="D51" s="137">
        <v>37367</v>
      </c>
      <c r="E51" s="39">
        <f t="shared" si="9"/>
        <v>37367</v>
      </c>
      <c r="F51" s="40">
        <f t="shared" si="6"/>
        <v>100</v>
      </c>
      <c r="G51" s="39">
        <f t="shared" si="10"/>
        <v>37367</v>
      </c>
      <c r="H51" s="40">
        <f t="shared" si="11"/>
        <v>100</v>
      </c>
    </row>
    <row r="52" spans="1:13" s="22" customFormat="1" ht="16.5" customHeight="1" x14ac:dyDescent="0.25">
      <c r="A52" s="172">
        <v>35</v>
      </c>
      <c r="B52" s="37" t="s">
        <v>55</v>
      </c>
      <c r="C52" s="137">
        <v>1100462</v>
      </c>
      <c r="D52" s="137">
        <v>1181500</v>
      </c>
      <c r="E52" s="39">
        <f t="shared" si="9"/>
        <v>1181500</v>
      </c>
      <c r="F52" s="40">
        <f t="shared" si="6"/>
        <v>100</v>
      </c>
      <c r="G52" s="39">
        <f t="shared" si="10"/>
        <v>1181500</v>
      </c>
      <c r="H52" s="40">
        <f t="shared" si="11"/>
        <v>100</v>
      </c>
    </row>
    <row r="53" spans="1:13" s="53" customFormat="1" ht="16.5" customHeight="1" x14ac:dyDescent="0.25">
      <c r="A53" s="173">
        <v>36</v>
      </c>
      <c r="B53" s="41" t="s">
        <v>20</v>
      </c>
      <c r="C53" s="138">
        <v>9418</v>
      </c>
      <c r="D53" s="138">
        <v>10297</v>
      </c>
      <c r="E53" s="42">
        <f t="shared" si="9"/>
        <v>10297</v>
      </c>
      <c r="F53" s="43">
        <f t="shared" si="6"/>
        <v>100</v>
      </c>
      <c r="G53" s="42">
        <f>E53</f>
        <v>10297</v>
      </c>
      <c r="H53" s="43">
        <f t="shared" si="11"/>
        <v>100</v>
      </c>
    </row>
    <row r="54" spans="1:13" s="53" customFormat="1" ht="15" x14ac:dyDescent="0.25">
      <c r="A54" s="173">
        <v>37</v>
      </c>
      <c r="B54" s="41" t="s">
        <v>21</v>
      </c>
      <c r="C54" s="139">
        <v>50000</v>
      </c>
      <c r="D54" s="139">
        <v>50000</v>
      </c>
      <c r="E54" s="44">
        <f>C54</f>
        <v>50000</v>
      </c>
      <c r="F54" s="43">
        <f t="shared" si="6"/>
        <v>100</v>
      </c>
      <c r="G54" s="44">
        <f>E54</f>
        <v>50000</v>
      </c>
      <c r="H54" s="43">
        <f t="shared" si="11"/>
        <v>100</v>
      </c>
    </row>
    <row r="55" spans="1:13" s="49" customFormat="1" ht="18.75" customHeight="1" x14ac:dyDescent="0.2">
      <c r="A55" s="173">
        <v>38</v>
      </c>
      <c r="B55" s="41" t="s">
        <v>46</v>
      </c>
      <c r="C55" s="138">
        <f>SUM(C56:C68)</f>
        <v>1334610</v>
      </c>
      <c r="D55" s="138">
        <f>SUM(D56:D68)</f>
        <v>1446001</v>
      </c>
      <c r="E55" s="42">
        <f>SUM(E56:E59)</f>
        <v>766411</v>
      </c>
      <c r="F55" s="185">
        <f>E55/D55*100</f>
        <v>53.00210719079724</v>
      </c>
      <c r="G55" s="42">
        <f>SUM(G56:G59)</f>
        <v>872628</v>
      </c>
      <c r="H55" s="186">
        <f>G55/E55*100</f>
        <v>113.85901298389507</v>
      </c>
      <c r="M55" s="100"/>
    </row>
    <row r="56" spans="1:13" s="23" customFormat="1" ht="14.25" customHeight="1" x14ac:dyDescent="0.2">
      <c r="A56" s="172">
        <v>39</v>
      </c>
      <c r="B56" s="46" t="s">
        <v>48</v>
      </c>
      <c r="C56" s="140">
        <v>539120</v>
      </c>
      <c r="D56" s="140">
        <v>693414</v>
      </c>
      <c r="E56" s="209">
        <v>766411</v>
      </c>
      <c r="F56" s="212">
        <f>E56/D55*100</f>
        <v>53.00210719079724</v>
      </c>
      <c r="G56" s="209">
        <v>872628</v>
      </c>
      <c r="H56" s="215">
        <f>G56/E56*100</f>
        <v>113.85901298389507</v>
      </c>
    </row>
    <row r="57" spans="1:13" s="23" customFormat="1" ht="14.25" hidden="1" customHeight="1" x14ac:dyDescent="0.2">
      <c r="A57" s="172">
        <v>39</v>
      </c>
      <c r="B57" s="46" t="s">
        <v>49</v>
      </c>
      <c r="C57" s="141"/>
      <c r="D57" s="141"/>
      <c r="E57" s="210"/>
      <c r="F57" s="213"/>
      <c r="G57" s="210"/>
      <c r="H57" s="216"/>
    </row>
    <row r="58" spans="1:13" s="23" customFormat="1" ht="14.25" customHeight="1" x14ac:dyDescent="0.2">
      <c r="A58" s="172">
        <v>40</v>
      </c>
      <c r="B58" s="46" t="s">
        <v>56</v>
      </c>
      <c r="C58" s="142">
        <v>450024</v>
      </c>
      <c r="D58" s="142">
        <v>375473</v>
      </c>
      <c r="E58" s="210"/>
      <c r="F58" s="213"/>
      <c r="G58" s="210"/>
      <c r="H58" s="216"/>
    </row>
    <row r="59" spans="1:13" s="23" customFormat="1" ht="14.25" customHeight="1" x14ac:dyDescent="0.2">
      <c r="A59" s="172">
        <v>41</v>
      </c>
      <c r="B59" s="46" t="s">
        <v>65</v>
      </c>
      <c r="C59" s="141">
        <v>345466</v>
      </c>
      <c r="D59" s="141">
        <v>323292</v>
      </c>
      <c r="E59" s="210"/>
      <c r="F59" s="213"/>
      <c r="G59" s="210"/>
      <c r="H59" s="216"/>
    </row>
    <row r="60" spans="1:13" s="8" customFormat="1" ht="14.25" hidden="1" customHeight="1" x14ac:dyDescent="0.2">
      <c r="A60" s="172">
        <v>40.8333333333333</v>
      </c>
      <c r="B60" s="33" t="s">
        <v>22</v>
      </c>
      <c r="C60" s="143"/>
      <c r="D60" s="143"/>
      <c r="E60" s="210"/>
      <c r="F60" s="213"/>
      <c r="G60" s="210"/>
      <c r="H60" s="216"/>
    </row>
    <row r="61" spans="1:13" s="8" customFormat="1" ht="14.25" hidden="1" customHeight="1" x14ac:dyDescent="0.2">
      <c r="A61" s="172">
        <v>41.3333333333333</v>
      </c>
      <c r="B61" s="33" t="s">
        <v>23</v>
      </c>
      <c r="C61" s="143"/>
      <c r="D61" s="143"/>
      <c r="E61" s="210"/>
      <c r="F61" s="213"/>
      <c r="G61" s="210"/>
      <c r="H61" s="216"/>
    </row>
    <row r="62" spans="1:13" s="8" customFormat="1" ht="14.25" hidden="1" customHeight="1" x14ac:dyDescent="0.2">
      <c r="A62" s="172">
        <v>41.8333333333333</v>
      </c>
      <c r="B62" s="33" t="s">
        <v>24</v>
      </c>
      <c r="C62" s="143"/>
      <c r="D62" s="143"/>
      <c r="E62" s="210"/>
      <c r="F62" s="213"/>
      <c r="G62" s="210"/>
      <c r="H62" s="216"/>
    </row>
    <row r="63" spans="1:13" s="8" customFormat="1" ht="14.25" hidden="1" customHeight="1" x14ac:dyDescent="0.2">
      <c r="A63" s="172">
        <v>42.3333333333333</v>
      </c>
      <c r="B63" s="33" t="s">
        <v>25</v>
      </c>
      <c r="C63" s="143"/>
      <c r="D63" s="143"/>
      <c r="E63" s="210"/>
      <c r="F63" s="213"/>
      <c r="G63" s="210"/>
      <c r="H63" s="216"/>
    </row>
    <row r="64" spans="1:13" s="8" customFormat="1" ht="14.25" hidden="1" customHeight="1" x14ac:dyDescent="0.2">
      <c r="A64" s="172">
        <v>42.8333333333333</v>
      </c>
      <c r="B64" s="33" t="s">
        <v>33</v>
      </c>
      <c r="C64" s="143"/>
      <c r="D64" s="143"/>
      <c r="E64" s="210"/>
      <c r="F64" s="213"/>
      <c r="G64" s="210"/>
      <c r="H64" s="216"/>
    </row>
    <row r="65" spans="1:10" s="8" customFormat="1" ht="14.25" hidden="1" customHeight="1" x14ac:dyDescent="0.2">
      <c r="A65" s="172">
        <v>43.3333333333333</v>
      </c>
      <c r="B65" s="33" t="s">
        <v>26</v>
      </c>
      <c r="C65" s="143"/>
      <c r="D65" s="143"/>
      <c r="E65" s="210"/>
      <c r="F65" s="213"/>
      <c r="G65" s="210"/>
      <c r="H65" s="216"/>
    </row>
    <row r="66" spans="1:10" s="8" customFormat="1" ht="14.25" hidden="1" customHeight="1" x14ac:dyDescent="0.2">
      <c r="A66" s="172">
        <v>43.8333333333333</v>
      </c>
      <c r="B66" s="33" t="s">
        <v>30</v>
      </c>
      <c r="C66" s="143"/>
      <c r="D66" s="143"/>
      <c r="E66" s="210"/>
      <c r="F66" s="213"/>
      <c r="G66" s="210"/>
      <c r="H66" s="216"/>
    </row>
    <row r="67" spans="1:10" s="8" customFormat="1" ht="14.25" hidden="1" customHeight="1" x14ac:dyDescent="0.2">
      <c r="A67" s="172">
        <v>44.3333333333333</v>
      </c>
      <c r="B67" s="33" t="s">
        <v>27</v>
      </c>
      <c r="C67" s="143"/>
      <c r="D67" s="143"/>
      <c r="E67" s="210"/>
      <c r="F67" s="213"/>
      <c r="G67" s="210"/>
      <c r="H67" s="216"/>
    </row>
    <row r="68" spans="1:10" s="23" customFormat="1" ht="14.25" customHeight="1" thickBot="1" x14ac:dyDescent="0.25">
      <c r="A68" s="172">
        <v>42</v>
      </c>
      <c r="B68" s="46" t="s">
        <v>77</v>
      </c>
      <c r="C68" s="144"/>
      <c r="D68" s="144">
        <v>53822</v>
      </c>
      <c r="E68" s="211"/>
      <c r="F68" s="214"/>
      <c r="G68" s="211"/>
      <c r="H68" s="217"/>
    </row>
    <row r="69" spans="1:10" s="24" customFormat="1" ht="26.25" customHeight="1" thickTop="1" thickBot="1" x14ac:dyDescent="0.25">
      <c r="A69" s="174">
        <v>43</v>
      </c>
      <c r="B69" s="25" t="s">
        <v>5</v>
      </c>
      <c r="C69" s="26">
        <f>SUM(C37,C47,C53:C55)</f>
        <v>5445168</v>
      </c>
      <c r="D69" s="26">
        <f>SUM(D37,D47,D53:D55)</f>
        <v>5883451</v>
      </c>
      <c r="E69" s="26">
        <f>SUM(E37,E47,E53:E55)</f>
        <v>5197087</v>
      </c>
      <c r="F69" s="30">
        <f>E69/D69*100</f>
        <v>88.333989694143796</v>
      </c>
      <c r="G69" s="26">
        <f>SUM(G37,G47,G53:G55)</f>
        <v>5277008</v>
      </c>
      <c r="H69" s="30">
        <f>G69/E69*100</f>
        <v>101.53780377353698</v>
      </c>
    </row>
    <row r="70" spans="1:10" s="10" customFormat="1" ht="13.5" hidden="1" customHeight="1" thickTop="1" x14ac:dyDescent="0.2">
      <c r="A70" s="153"/>
      <c r="B70" s="9"/>
      <c r="C70" s="145"/>
      <c r="D70" s="145"/>
      <c r="E70" s="145">
        <f t="shared" ref="E70:H70" si="12">-SUM(E92)</f>
        <v>946341</v>
      </c>
      <c r="F70" s="163">
        <f t="shared" si="12"/>
        <v>-288.37880417724335</v>
      </c>
      <c r="G70" s="145">
        <f t="shared" si="12"/>
        <v>271341</v>
      </c>
      <c r="H70" s="163">
        <f t="shared" si="12"/>
        <v>-28.672645484027427</v>
      </c>
      <c r="I70" s="153"/>
      <c r="J70" s="153"/>
    </row>
    <row r="71" spans="1:10" s="16" customFormat="1" ht="13.5" hidden="1" customHeight="1" x14ac:dyDescent="0.2">
      <c r="A71" s="153"/>
      <c r="B71" s="15"/>
      <c r="C71" s="145"/>
      <c r="D71" s="145"/>
      <c r="E71" s="145">
        <f t="shared" ref="E71:H71" si="13">SUM(E69:E70)</f>
        <v>6143428</v>
      </c>
      <c r="F71" s="163">
        <f t="shared" si="13"/>
        <v>-200.04481448309957</v>
      </c>
      <c r="G71" s="145">
        <f t="shared" si="13"/>
        <v>5548349</v>
      </c>
      <c r="H71" s="163">
        <f t="shared" si="13"/>
        <v>72.865158289509552</v>
      </c>
      <c r="I71" s="153"/>
      <c r="J71" s="153"/>
    </row>
    <row r="72" spans="1:10" s="16" customFormat="1" ht="13.5" hidden="1" customHeight="1" x14ac:dyDescent="0.2">
      <c r="A72" s="153"/>
      <c r="B72" s="15"/>
      <c r="C72" s="145"/>
      <c r="D72" s="145"/>
      <c r="E72" s="145" t="e">
        <f>-SUM(#REF!)</f>
        <v>#REF!</v>
      </c>
      <c r="F72" s="163" t="e">
        <f>-SUM(#REF!)</f>
        <v>#REF!</v>
      </c>
      <c r="G72" s="145" t="e">
        <f>-SUM(#REF!)</f>
        <v>#REF!</v>
      </c>
      <c r="H72" s="145" t="e">
        <f>-SUM(#REF!)</f>
        <v>#REF!</v>
      </c>
      <c r="I72" s="153"/>
      <c r="J72" s="153"/>
    </row>
    <row r="73" spans="1:10" s="13" customFormat="1" ht="13.5" hidden="1" customHeight="1" x14ac:dyDescent="0.2">
      <c r="A73" s="76"/>
      <c r="B73" s="15"/>
      <c r="C73" s="145"/>
      <c r="D73" s="145"/>
      <c r="E73" s="145" t="e">
        <f t="shared" ref="E73:H73" si="14">SUM(E71:E72)</f>
        <v>#REF!</v>
      </c>
      <c r="F73" s="163" t="e">
        <f t="shared" si="14"/>
        <v>#REF!</v>
      </c>
      <c r="G73" s="145" t="e">
        <f t="shared" si="14"/>
        <v>#REF!</v>
      </c>
      <c r="H73" s="145" t="e">
        <f t="shared" si="14"/>
        <v>#REF!</v>
      </c>
      <c r="I73" s="76"/>
      <c r="J73" s="76"/>
    </row>
    <row r="74" spans="1:10" s="13" customFormat="1" ht="13.5" hidden="1" customHeight="1" x14ac:dyDescent="0.2">
      <c r="A74" s="76"/>
      <c r="B74" s="15"/>
      <c r="C74" s="145"/>
      <c r="D74" s="145"/>
      <c r="E74" s="145" t="e">
        <f>-SUM(#REF!)</f>
        <v>#REF!</v>
      </c>
      <c r="F74" s="145" t="e">
        <f>-SUM(#REF!)</f>
        <v>#REF!</v>
      </c>
      <c r="G74" s="145" t="e">
        <f>-SUM(#REF!)</f>
        <v>#REF!</v>
      </c>
      <c r="H74" s="145" t="e">
        <f>-SUM(#REF!)</f>
        <v>#REF!</v>
      </c>
      <c r="I74" s="76"/>
      <c r="J74" s="76"/>
    </row>
    <row r="75" spans="1:10" s="13" customFormat="1" ht="13.5" hidden="1" customHeight="1" x14ac:dyDescent="0.2">
      <c r="A75" s="76"/>
      <c r="B75" s="15"/>
      <c r="C75" s="145"/>
      <c r="D75" s="145"/>
      <c r="E75" s="145" t="e">
        <f>-SUM(#REF!)-#REF!</f>
        <v>#REF!</v>
      </c>
      <c r="F75" s="145" t="e">
        <f>-SUM(#REF!)-#REF!</f>
        <v>#REF!</v>
      </c>
      <c r="G75" s="145" t="e">
        <f>-SUM(#REF!)-#REF!</f>
        <v>#REF!</v>
      </c>
      <c r="H75" s="145" t="e">
        <f>-SUM(#REF!)-#REF!</f>
        <v>#REF!</v>
      </c>
      <c r="I75" s="76"/>
      <c r="J75" s="76"/>
    </row>
    <row r="76" spans="1:10" s="18" customFormat="1" ht="13.5" hidden="1" customHeight="1" x14ac:dyDescent="0.2">
      <c r="A76" s="76"/>
      <c r="B76" s="17"/>
      <c r="C76" s="145"/>
      <c r="D76" s="145"/>
      <c r="E76" s="145" t="e">
        <f>SUM(E73:E75)</f>
        <v>#REF!</v>
      </c>
      <c r="F76" s="163" t="e">
        <f>SUM(F73:F74)</f>
        <v>#REF!</v>
      </c>
      <c r="G76" s="145" t="e">
        <f>SUM(G73:G75)-G94</f>
        <v>#REF!</v>
      </c>
      <c r="H76" s="145" t="e">
        <f>SUM(H73:H75)-H94</f>
        <v>#REF!</v>
      </c>
      <c r="I76" s="76"/>
      <c r="J76" s="76"/>
    </row>
    <row r="77" spans="1:10" s="4" customFormat="1" ht="15.75" thickTop="1" thickBot="1" x14ac:dyDescent="0.25">
      <c r="A77" s="170">
        <v>44</v>
      </c>
      <c r="B77" s="82" t="s">
        <v>52</v>
      </c>
      <c r="C77" s="98">
        <v>-9416</v>
      </c>
      <c r="D77" s="98">
        <v>-10295</v>
      </c>
      <c r="E77" s="87">
        <f>SUM(D77)</f>
        <v>-10295</v>
      </c>
      <c r="F77" s="89">
        <f>E77/D77*100</f>
        <v>100</v>
      </c>
      <c r="G77" s="87">
        <f>SUM(E77)</f>
        <v>-10295</v>
      </c>
      <c r="H77" s="40">
        <f>G77/E77*100</f>
        <v>100</v>
      </c>
      <c r="J77" s="101"/>
    </row>
    <row r="78" spans="1:10" s="4" customFormat="1" ht="24.75" customHeight="1" thickTop="1" thickBot="1" x14ac:dyDescent="0.3">
      <c r="A78" s="175">
        <v>45</v>
      </c>
      <c r="B78" s="83" t="s">
        <v>54</v>
      </c>
      <c r="C78" s="84">
        <f>C69+C77</f>
        <v>5435752</v>
      </c>
      <c r="D78" s="84">
        <f>D69+D77</f>
        <v>5873156</v>
      </c>
      <c r="E78" s="88">
        <f>E69+E77</f>
        <v>5186792</v>
      </c>
      <c r="F78" s="85">
        <f>E78/D78*100</f>
        <v>88.313540454229383</v>
      </c>
      <c r="G78" s="88">
        <f>G69+G77</f>
        <v>5266713</v>
      </c>
      <c r="H78" s="85">
        <f>G78/E78*100</f>
        <v>101.54085608214093</v>
      </c>
    </row>
    <row r="79" spans="1:10" s="18" customFormat="1" ht="13.5" customHeight="1" thickTop="1" x14ac:dyDescent="0.2">
      <c r="A79" s="155"/>
      <c r="B79" s="17"/>
      <c r="C79" s="116"/>
      <c r="D79" s="116"/>
      <c r="E79" s="116"/>
      <c r="F79" s="117"/>
      <c r="G79" s="116"/>
      <c r="H79" s="116"/>
    </row>
    <row r="80" spans="1:10" s="7" customFormat="1" ht="13.5" customHeight="1" thickBot="1" x14ac:dyDescent="0.25">
      <c r="A80" s="155"/>
      <c r="B80" s="9"/>
      <c r="C80" s="116"/>
      <c r="D80" s="116"/>
      <c r="E80" s="116"/>
      <c r="F80" s="118"/>
      <c r="G80" s="116"/>
      <c r="H80" s="118"/>
    </row>
    <row r="81" spans="1:9" s="23" customFormat="1" ht="17.100000000000001" customHeight="1" thickBot="1" x14ac:dyDescent="0.25">
      <c r="A81" s="176">
        <v>46</v>
      </c>
      <c r="B81" s="68" t="s">
        <v>7</v>
      </c>
      <c r="C81" s="69">
        <f>SUM(C31)</f>
        <v>4886711</v>
      </c>
      <c r="D81" s="69">
        <f>SUM(D31)</f>
        <v>5529431</v>
      </c>
      <c r="E81" s="69">
        <f>SUM(E31)</f>
        <v>5533133.3499999996</v>
      </c>
      <c r="F81" s="70">
        <f>E81/D81*100</f>
        <v>100.06695716069159</v>
      </c>
      <c r="G81" s="69">
        <f>SUM(G31)</f>
        <v>5538053.8075000001</v>
      </c>
      <c r="H81" s="71">
        <f>G81/E81*100</f>
        <v>100.08892714468919</v>
      </c>
    </row>
    <row r="82" spans="1:9" s="23" customFormat="1" ht="17.100000000000001" hidden="1" customHeight="1" thickTop="1" thickBot="1" x14ac:dyDescent="0.25">
      <c r="A82" s="177">
        <v>24</v>
      </c>
      <c r="B82" s="34" t="s">
        <v>6</v>
      </c>
      <c r="C82" s="146"/>
      <c r="D82" s="188"/>
      <c r="E82" s="28">
        <f>E22-E69</f>
        <v>346283.34999999963</v>
      </c>
      <c r="F82" s="29" t="e">
        <f>E82/#REF!*100</f>
        <v>#REF!</v>
      </c>
      <c r="G82" s="28">
        <f>G22-G69</f>
        <v>271282.80750000011</v>
      </c>
      <c r="H82" s="72">
        <f t="shared" ref="H82" si="15">G82/E82*100</f>
        <v>78.341279619710392</v>
      </c>
    </row>
    <row r="83" spans="1:9" s="23" customFormat="1" ht="17.100000000000001" customHeight="1" thickTop="1" thickBot="1" x14ac:dyDescent="0.25">
      <c r="A83" s="191">
        <v>47</v>
      </c>
      <c r="B83" s="192" t="s">
        <v>5</v>
      </c>
      <c r="C83" s="193">
        <f>C78</f>
        <v>5435752</v>
      </c>
      <c r="D83" s="193">
        <f>D78</f>
        <v>5873156</v>
      </c>
      <c r="E83" s="193">
        <f>E78</f>
        <v>5186792</v>
      </c>
      <c r="F83" s="194">
        <f>E83/D83*100</f>
        <v>88.313540454229383</v>
      </c>
      <c r="G83" s="193">
        <f>SUM(G78)</f>
        <v>5266713</v>
      </c>
      <c r="H83" s="195">
        <f>G83/E83*100</f>
        <v>101.54085608214093</v>
      </c>
      <c r="I83" s="75"/>
    </row>
    <row r="84" spans="1:9" s="23" customFormat="1" ht="16.5" customHeight="1" thickBot="1" x14ac:dyDescent="0.25">
      <c r="A84" s="196">
        <v>48</v>
      </c>
      <c r="B84" s="197" t="s">
        <v>8</v>
      </c>
      <c r="C84" s="198">
        <f>SUM(C85,C86,C92)</f>
        <v>449041</v>
      </c>
      <c r="D84" s="198">
        <f>D85+D86+D91+D92</f>
        <v>343725</v>
      </c>
      <c r="E84" s="198">
        <f>E85+E86+E91+E92</f>
        <v>-346341</v>
      </c>
      <c r="F84" s="199">
        <f>-E84/D84*100</f>
        <v>100.76107353262056</v>
      </c>
      <c r="G84" s="200">
        <f>SUM(G85,G86,G92)</f>
        <v>-271341</v>
      </c>
      <c r="H84" s="201">
        <f>G84/E84*100</f>
        <v>78.345041447590674</v>
      </c>
    </row>
    <row r="85" spans="1:9" s="53" customFormat="1" ht="38.25" customHeight="1" thickTop="1" x14ac:dyDescent="0.25">
      <c r="A85" s="178">
        <v>49</v>
      </c>
      <c r="B85" s="55" t="s">
        <v>29</v>
      </c>
      <c r="C85" s="147">
        <v>402200</v>
      </c>
      <c r="D85" s="147">
        <v>640154</v>
      </c>
      <c r="E85" s="56">
        <v>0</v>
      </c>
      <c r="F85" s="59"/>
      <c r="G85" s="56">
        <v>0</v>
      </c>
      <c r="H85" s="119"/>
    </row>
    <row r="86" spans="1:9" s="60" customFormat="1" ht="18" customHeight="1" x14ac:dyDescent="0.25">
      <c r="A86" s="179">
        <v>50</v>
      </c>
      <c r="B86" s="57" t="s">
        <v>28</v>
      </c>
      <c r="C86" s="148">
        <f>SUM(C87:C90)</f>
        <v>300000</v>
      </c>
      <c r="D86" s="148">
        <f>SUM(D87:D90)</f>
        <v>31730</v>
      </c>
      <c r="E86" s="58">
        <f>SUM(E87:E89)</f>
        <v>600000</v>
      </c>
      <c r="F86" s="59">
        <f>E86/D86*100</f>
        <v>1890.9549322407815</v>
      </c>
      <c r="G86" s="58">
        <f>SUM(G87:G89)</f>
        <v>0</v>
      </c>
      <c r="H86" s="119"/>
    </row>
    <row r="87" spans="1:9" s="12" customFormat="1" ht="18" customHeight="1" x14ac:dyDescent="0.2">
      <c r="A87" s="180">
        <v>51</v>
      </c>
      <c r="B87" s="35" t="s">
        <v>60</v>
      </c>
      <c r="C87" s="94"/>
      <c r="D87" s="94"/>
      <c r="E87" s="121"/>
      <c r="F87" s="122"/>
      <c r="G87" s="121"/>
      <c r="H87" s="123"/>
    </row>
    <row r="88" spans="1:9" s="12" customFormat="1" ht="18" customHeight="1" x14ac:dyDescent="0.2">
      <c r="A88" s="180">
        <v>52</v>
      </c>
      <c r="B88" s="35" t="s">
        <v>59</v>
      </c>
      <c r="C88" s="95"/>
      <c r="D88" s="95"/>
      <c r="E88" s="96">
        <v>600000</v>
      </c>
      <c r="F88" s="122"/>
      <c r="G88" s="124"/>
      <c r="H88" s="125"/>
    </row>
    <row r="89" spans="1:9" s="12" customFormat="1" ht="18" customHeight="1" x14ac:dyDescent="0.2">
      <c r="A89" s="180">
        <v>53</v>
      </c>
      <c r="B89" s="35" t="s">
        <v>63</v>
      </c>
      <c r="C89" s="95">
        <v>100000</v>
      </c>
      <c r="D89" s="95">
        <v>31730</v>
      </c>
      <c r="E89" s="124"/>
      <c r="F89" s="122"/>
      <c r="G89" s="124"/>
      <c r="H89" s="123"/>
    </row>
    <row r="90" spans="1:9" s="12" customFormat="1" ht="18" customHeight="1" x14ac:dyDescent="0.2">
      <c r="A90" s="180">
        <v>54</v>
      </c>
      <c r="B90" s="107" t="s">
        <v>70</v>
      </c>
      <c r="C90" s="95">
        <v>200000</v>
      </c>
      <c r="D90" s="95"/>
      <c r="E90" s="124"/>
      <c r="F90" s="122"/>
      <c r="G90" s="124"/>
      <c r="H90" s="123"/>
    </row>
    <row r="91" spans="1:9" s="60" customFormat="1" ht="35.25" customHeight="1" x14ac:dyDescent="0.25">
      <c r="A91" s="179">
        <v>55</v>
      </c>
      <c r="B91" s="102" t="s">
        <v>66</v>
      </c>
      <c r="C91" s="148">
        <v>100000</v>
      </c>
      <c r="D91" s="148">
        <v>0</v>
      </c>
      <c r="E91" s="58">
        <v>0</v>
      </c>
      <c r="F91" s="59"/>
      <c r="G91" s="58">
        <v>0</v>
      </c>
      <c r="H91" s="73"/>
    </row>
    <row r="92" spans="1:9" s="60" customFormat="1" ht="18" customHeight="1" x14ac:dyDescent="0.25">
      <c r="A92" s="181">
        <v>56</v>
      </c>
      <c r="B92" s="61" t="s">
        <v>36</v>
      </c>
      <c r="C92" s="97">
        <f>SUM(C93:C98)</f>
        <v>-253159</v>
      </c>
      <c r="D92" s="97">
        <f>SUM(D93:D98)</f>
        <v>-328159</v>
      </c>
      <c r="E92" s="62">
        <f>SUM(E93:E98)</f>
        <v>-946341</v>
      </c>
      <c r="F92" s="59">
        <f>E92/D92*100</f>
        <v>288.37880417724335</v>
      </c>
      <c r="G92" s="62">
        <f>SUM(G93:G98)</f>
        <v>-271341</v>
      </c>
      <c r="H92" s="73">
        <f>G92/E92*100</f>
        <v>28.672645484027427</v>
      </c>
    </row>
    <row r="93" spans="1:9" ht="18" customHeight="1" x14ac:dyDescent="0.2">
      <c r="A93" s="182">
        <v>57</v>
      </c>
      <c r="B93" s="35" t="s">
        <v>58</v>
      </c>
      <c r="C93" s="95">
        <v>-43634</v>
      </c>
      <c r="D93" s="95">
        <v>-43634</v>
      </c>
      <c r="E93" s="96">
        <v>-43634</v>
      </c>
      <c r="F93" s="20">
        <f>E93/D93*100</f>
        <v>100</v>
      </c>
      <c r="G93" s="96">
        <v>-43634</v>
      </c>
      <c r="H93" s="74">
        <f>G93/E93*100</f>
        <v>100</v>
      </c>
    </row>
    <row r="94" spans="1:9" ht="18" customHeight="1" x14ac:dyDescent="0.2">
      <c r="A94" s="180">
        <v>58</v>
      </c>
      <c r="B94" s="38" t="s">
        <v>37</v>
      </c>
      <c r="C94" s="94">
        <v>-142858</v>
      </c>
      <c r="D94" s="94">
        <v>-142858</v>
      </c>
      <c r="E94" s="27">
        <v>-142858</v>
      </c>
      <c r="F94" s="20">
        <f>E94/D94*100</f>
        <v>100</v>
      </c>
      <c r="G94" s="27">
        <v>-142858</v>
      </c>
      <c r="H94" s="74">
        <f>G94/E94*100</f>
        <v>100</v>
      </c>
    </row>
    <row r="95" spans="1:9" ht="18" customHeight="1" x14ac:dyDescent="0.2">
      <c r="A95" s="180">
        <v>59</v>
      </c>
      <c r="B95" s="38" t="s">
        <v>42</v>
      </c>
      <c r="C95" s="94">
        <v>-66667</v>
      </c>
      <c r="D95" s="94">
        <v>-66667</v>
      </c>
      <c r="E95" s="27">
        <v>-66667</v>
      </c>
      <c r="F95" s="20">
        <f>E95/D95*100</f>
        <v>100</v>
      </c>
      <c r="G95" s="27">
        <v>-66667</v>
      </c>
      <c r="H95" s="74">
        <f>G95/E95*100</f>
        <v>100</v>
      </c>
    </row>
    <row r="96" spans="1:9" ht="18" customHeight="1" x14ac:dyDescent="0.2">
      <c r="A96" s="180">
        <v>60</v>
      </c>
      <c r="B96" s="38" t="s">
        <v>68</v>
      </c>
      <c r="C96" s="94"/>
      <c r="D96" s="94"/>
      <c r="E96" s="27">
        <v>-600000</v>
      </c>
      <c r="F96" s="20"/>
      <c r="G96" s="121"/>
      <c r="H96" s="125"/>
    </row>
    <row r="97" spans="1:15" ht="17.25" customHeight="1" x14ac:dyDescent="0.2">
      <c r="A97" s="180">
        <v>61</v>
      </c>
      <c r="B97" s="38" t="s">
        <v>62</v>
      </c>
      <c r="C97" s="120"/>
      <c r="D97" s="94"/>
      <c r="E97" s="27">
        <v>-18182</v>
      </c>
      <c r="F97" s="20"/>
      <c r="G97" s="27">
        <v>-18182</v>
      </c>
      <c r="H97" s="74">
        <f>G97/E97*100</f>
        <v>100</v>
      </c>
      <c r="I97" s="105"/>
    </row>
    <row r="98" spans="1:15" ht="17.25" customHeight="1" thickBot="1" x14ac:dyDescent="0.25">
      <c r="A98" s="202">
        <v>62</v>
      </c>
      <c r="B98" s="108" t="s">
        <v>71</v>
      </c>
      <c r="C98" s="126"/>
      <c r="D98" s="103">
        <v>-75000</v>
      </c>
      <c r="E98" s="104">
        <v>-75000</v>
      </c>
      <c r="F98" s="203">
        <f>E98/D98*100</f>
        <v>100</v>
      </c>
      <c r="G98" s="127"/>
      <c r="H98" s="204"/>
    </row>
    <row r="99" spans="1:15" x14ac:dyDescent="0.2">
      <c r="A99" s="218"/>
      <c r="B99" s="218"/>
      <c r="C99" s="129">
        <f>C81+C85+C86+C91</f>
        <v>5688911</v>
      </c>
      <c r="D99" s="129">
        <f>D81+D85+D86+D91</f>
        <v>6201315</v>
      </c>
      <c r="E99" s="129">
        <f t="shared" ref="E99:G99" si="16">E81+E85+E86</f>
        <v>6133133.3499999996</v>
      </c>
      <c r="F99" s="129"/>
      <c r="G99" s="129">
        <f t="shared" si="16"/>
        <v>5538053.8075000001</v>
      </c>
      <c r="H99" s="129"/>
      <c r="I99" s="161"/>
      <c r="J99" s="4"/>
      <c r="K99" s="4"/>
      <c r="L99" s="4"/>
      <c r="M99" s="4"/>
      <c r="N99" s="4"/>
      <c r="O99" s="4"/>
    </row>
    <row r="100" spans="1:15" x14ac:dyDescent="0.2">
      <c r="A100" s="156"/>
      <c r="B100" s="67"/>
      <c r="C100" s="129">
        <f>C83-C92</f>
        <v>5688911</v>
      </c>
      <c r="D100" s="129">
        <f>D83-D92</f>
        <v>6201315</v>
      </c>
      <c r="E100" s="129">
        <f t="shared" ref="E100:G100" si="17">E83-E92</f>
        <v>6133133</v>
      </c>
      <c r="F100" s="129"/>
      <c r="G100" s="129">
        <f t="shared" si="17"/>
        <v>5538054</v>
      </c>
      <c r="H100" s="129"/>
      <c r="I100" s="161"/>
      <c r="J100" s="4"/>
      <c r="K100" s="4"/>
      <c r="L100" s="4"/>
      <c r="M100" s="4"/>
      <c r="N100" s="4"/>
      <c r="O100" s="4"/>
    </row>
    <row r="101" spans="1:15" x14ac:dyDescent="0.2">
      <c r="A101" s="157"/>
      <c r="B101" s="65"/>
      <c r="C101" s="128"/>
      <c r="D101" s="128"/>
      <c r="E101" s="128"/>
      <c r="F101" s="128"/>
      <c r="G101" s="129"/>
      <c r="H101" s="162"/>
      <c r="I101" s="161"/>
      <c r="J101" s="4"/>
      <c r="K101" s="4"/>
      <c r="L101" s="4"/>
      <c r="M101" s="4"/>
      <c r="N101" s="4"/>
      <c r="O101" s="4"/>
    </row>
    <row r="102" spans="1:15" x14ac:dyDescent="0.2">
      <c r="B102" s="66"/>
      <c r="C102" s="129">
        <f>C99-C100</f>
        <v>0</v>
      </c>
      <c r="D102" s="129">
        <f>D99-D100</f>
        <v>0</v>
      </c>
      <c r="E102" s="129">
        <f>E99-E100</f>
        <v>0.34999999962747097</v>
      </c>
      <c r="F102" s="129"/>
      <c r="G102" s="128">
        <f>G99-G100</f>
        <v>-0.19249999988824129</v>
      </c>
      <c r="H102" s="162"/>
      <c r="I102" s="161"/>
      <c r="J102" s="4"/>
      <c r="K102" s="4"/>
      <c r="L102" s="4"/>
      <c r="M102" s="4"/>
      <c r="N102" s="4"/>
      <c r="O102" s="4"/>
    </row>
    <row r="103" spans="1:15" x14ac:dyDescent="0.2">
      <c r="B103" s="66"/>
      <c r="C103" s="128">
        <f>C83-C81</f>
        <v>549041</v>
      </c>
      <c r="D103" s="128">
        <f>D83-D81</f>
        <v>343725</v>
      </c>
      <c r="E103" s="128">
        <f>E83-E81</f>
        <v>-346341.34999999963</v>
      </c>
      <c r="F103" s="128"/>
      <c r="G103" s="128">
        <f>G83-G81</f>
        <v>-271340.80750000011</v>
      </c>
      <c r="H103" s="128"/>
      <c r="I103" s="161"/>
      <c r="J103" s="4"/>
      <c r="K103" s="4"/>
      <c r="L103" s="4"/>
      <c r="M103" s="4"/>
      <c r="N103" s="4"/>
      <c r="O103" s="4"/>
    </row>
    <row r="104" spans="1:15" x14ac:dyDescent="0.2">
      <c r="B104" s="66"/>
      <c r="C104" s="129">
        <f>C85+C86+C91+C92</f>
        <v>549041</v>
      </c>
      <c r="D104" s="129">
        <f>D85+D86+D91+D92</f>
        <v>343725</v>
      </c>
      <c r="E104" s="129">
        <f>E85+E86+E91+E92</f>
        <v>-346341</v>
      </c>
      <c r="F104" s="129"/>
      <c r="G104" s="129">
        <f t="shared" ref="G104" si="18">G85+G86+G91+G92</f>
        <v>-271341</v>
      </c>
      <c r="H104" s="162"/>
      <c r="I104" s="154"/>
      <c r="J104" s="4"/>
      <c r="K104" s="4"/>
      <c r="L104" s="4"/>
      <c r="M104" s="4"/>
      <c r="N104" s="4"/>
      <c r="O104" s="4"/>
    </row>
    <row r="105" spans="1:15" x14ac:dyDescent="0.2">
      <c r="C105" s="129"/>
      <c r="D105" s="129"/>
      <c r="E105" s="129"/>
      <c r="F105" s="129"/>
      <c r="G105" s="129"/>
      <c r="H105" s="162"/>
      <c r="I105" s="4"/>
      <c r="J105" s="4"/>
      <c r="K105" s="4"/>
      <c r="L105" s="4"/>
      <c r="M105" s="4"/>
      <c r="N105" s="4"/>
      <c r="O105" s="4"/>
    </row>
    <row r="106" spans="1:15" x14ac:dyDescent="0.2">
      <c r="C106" s="154"/>
      <c r="D106" s="154"/>
      <c r="E106" s="154"/>
      <c r="F106" s="154"/>
      <c r="G106" s="154"/>
      <c r="H106" s="154"/>
      <c r="I106" s="4"/>
      <c r="J106" s="4"/>
      <c r="K106" s="4"/>
      <c r="L106" s="4"/>
      <c r="M106" s="4"/>
      <c r="N106" s="4"/>
      <c r="O106" s="4"/>
    </row>
    <row r="107" spans="1:15" x14ac:dyDescent="0.2">
      <c r="C107" s="154"/>
      <c r="D107" s="154"/>
      <c r="E107" s="154"/>
      <c r="F107" s="154"/>
      <c r="G107" s="154"/>
      <c r="H107" s="154"/>
      <c r="I107" s="4"/>
      <c r="J107" s="4"/>
      <c r="K107" s="4"/>
      <c r="L107" s="4"/>
      <c r="M107" s="4"/>
      <c r="N107" s="4"/>
      <c r="O107" s="4"/>
    </row>
    <row r="108" spans="1:15" x14ac:dyDescent="0.2">
      <c r="C108" s="129"/>
      <c r="D108" s="129"/>
      <c r="E108" s="129"/>
      <c r="F108" s="162"/>
      <c r="G108" s="129"/>
      <c r="H108" s="162"/>
      <c r="I108" s="4"/>
      <c r="J108" s="4"/>
      <c r="K108" s="4"/>
      <c r="L108" s="4"/>
      <c r="M108" s="4"/>
      <c r="N108" s="4"/>
      <c r="O108" s="4"/>
    </row>
    <row r="109" spans="1:15" x14ac:dyDescent="0.2">
      <c r="C109" s="129"/>
      <c r="D109" s="129"/>
      <c r="E109" s="129"/>
      <c r="F109" s="162"/>
      <c r="G109" s="129"/>
      <c r="H109" s="162"/>
      <c r="I109" s="4"/>
      <c r="J109" s="4"/>
      <c r="K109" s="4"/>
      <c r="L109" s="4"/>
      <c r="M109" s="4"/>
      <c r="N109" s="4"/>
      <c r="O109" s="4"/>
    </row>
  </sheetData>
  <mergeCells count="23">
    <mergeCell ref="H34:H36"/>
    <mergeCell ref="H56:H68"/>
    <mergeCell ref="A99:B99"/>
    <mergeCell ref="B2:B5"/>
    <mergeCell ref="A2:A5"/>
    <mergeCell ref="A33:A36"/>
    <mergeCell ref="B33:B36"/>
    <mergeCell ref="D2:D5"/>
    <mergeCell ref="D33:D36"/>
    <mergeCell ref="E2:H2"/>
    <mergeCell ref="E33:H33"/>
    <mergeCell ref="C2:C5"/>
    <mergeCell ref="C33:C36"/>
    <mergeCell ref="G3:G5"/>
    <mergeCell ref="H3:H5"/>
    <mergeCell ref="E3:E5"/>
    <mergeCell ref="F3:F5"/>
    <mergeCell ref="E34:E36"/>
    <mergeCell ref="F34:F36"/>
    <mergeCell ref="E56:E68"/>
    <mergeCell ref="G56:G68"/>
    <mergeCell ref="F56:F68"/>
    <mergeCell ref="G34:G36"/>
  </mergeCells>
  <phoneticPr fontId="0" type="noConversion"/>
  <pageMargins left="0.98425196850393704" right="0.98425196850393704" top="0.39370078740157483" bottom="0.39370078740157483" header="0.51181102362204722" footer="0.51181102362204722"/>
  <pageSetup paperSize="8" scale="81" firstPageNumber="6" orientation="portrait" useFirstPageNumber="1" r:id="rId1"/>
  <headerFooter alignWithMargins="0">
    <oddFooter>&amp;L&amp;"Arial,Kurzíva"Zastupitelstvo Olomouckého kraje 17. 12. 2018
8. - Střednědobý výhled rozpočtu Olomouckého kraje 2020 - 2021
Příloha č. 1: Střednědobý výhled rozpočtu OK na období 2020 - 2021&amp;R&amp;"Arial,Kurzíva"Strana &amp;P (celkem 10)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2018-11-26T09:21:33Z</cp:lastPrinted>
  <dcterms:created xsi:type="dcterms:W3CDTF">2007-01-30T08:08:06Z</dcterms:created>
  <dcterms:modified xsi:type="dcterms:W3CDTF">2018-11-26T13:39:11Z</dcterms:modified>
</cp:coreProperties>
</file>