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0" yWindow="105" windowWidth="15195" windowHeight="8385"/>
  </bookViews>
  <sheets>
    <sheet name="Očekávané plnění k 31.12.2018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31.12.2018'!$A$1:$D$125</definedName>
    <definedName name="_xlnm.Print_Area" localSheetId="4">'Rekapitulace (2)'!$A$1:$H$66</definedName>
    <definedName name="_xlnm.Print_Area" localSheetId="1">'Výdaje (2)'!$A$1:$F$53</definedName>
  </definedNames>
  <calcPr calcId="162913"/>
</workbook>
</file>

<file path=xl/calcChain.xml><?xml version="1.0" encoding="utf-8"?>
<calcChain xmlns="http://schemas.openxmlformats.org/spreadsheetml/2006/main">
  <c r="F109" i="1" l="1"/>
  <c r="C10" i="1" l="1"/>
  <c r="C7" i="1"/>
  <c r="C123" i="1" l="1"/>
  <c r="D93" i="1" l="1"/>
  <c r="C35" i="1" l="1"/>
  <c r="C101" i="1"/>
  <c r="D123" i="1" l="1"/>
  <c r="B123" i="1"/>
  <c r="D95" i="1"/>
  <c r="D88" i="1"/>
  <c r="C79" i="1"/>
  <c r="B79" i="1"/>
  <c r="D34" i="1"/>
  <c r="D33" i="1"/>
  <c r="D31" i="1"/>
  <c r="D30" i="1"/>
  <c r="D12" i="1"/>
  <c r="D9" i="1"/>
  <c r="D8" i="1"/>
  <c r="D7" i="1"/>
  <c r="D10" i="1"/>
  <c r="C11" i="1" l="1"/>
  <c r="C83" i="1" l="1"/>
  <c r="B83" i="1"/>
  <c r="C86" i="1"/>
  <c r="B86" i="1"/>
  <c r="C102" i="1"/>
  <c r="B102" i="1"/>
  <c r="B98" i="1"/>
  <c r="B32" i="1" l="1"/>
  <c r="C29" i="1"/>
  <c r="B29" i="1"/>
  <c r="C26" i="1"/>
  <c r="B26" i="1"/>
  <c r="C32" i="1"/>
  <c r="C98" i="1"/>
  <c r="B11" i="1"/>
  <c r="D11" i="1" s="1"/>
  <c r="D119" i="1"/>
  <c r="D118" i="1"/>
  <c r="C105" i="1"/>
  <c r="B105" i="1"/>
  <c r="D73" i="1"/>
  <c r="C93" i="1"/>
  <c r="B93" i="1"/>
  <c r="C91" i="1"/>
  <c r="B91" i="1"/>
  <c r="B90" i="1" s="1"/>
  <c r="C75" i="1"/>
  <c r="B75" i="1"/>
  <c r="B74" i="1" s="1"/>
  <c r="C71" i="1"/>
  <c r="B71" i="1"/>
  <c r="B70" i="1" s="1"/>
  <c r="C63" i="1"/>
  <c r="B63" i="1"/>
  <c r="C59" i="1"/>
  <c r="C58" i="1" s="1"/>
  <c r="B59" i="1"/>
  <c r="C56" i="1"/>
  <c r="B56" i="1"/>
  <c r="C53" i="1"/>
  <c r="B53" i="1"/>
  <c r="C45" i="1"/>
  <c r="B45" i="1"/>
  <c r="C48" i="1"/>
  <c r="B48" i="1"/>
  <c r="C50" i="1"/>
  <c r="B51" i="1"/>
  <c r="B50" i="1" s="1"/>
  <c r="C40" i="1"/>
  <c r="B40" i="1"/>
  <c r="C37" i="1"/>
  <c r="B37" i="1"/>
  <c r="B36" i="1" s="1"/>
  <c r="C23" i="1"/>
  <c r="C22" i="1" s="1"/>
  <c r="B23" i="1"/>
  <c r="B22" i="1" s="1"/>
  <c r="C19" i="1"/>
  <c r="B19" i="1"/>
  <c r="B18" i="1" s="1"/>
  <c r="D71" i="1" l="1"/>
  <c r="C70" i="1"/>
  <c r="C18" i="1"/>
  <c r="D18" i="1" s="1"/>
  <c r="D19" i="1"/>
  <c r="C36" i="1"/>
  <c r="D36" i="1" s="1"/>
  <c r="D37" i="1"/>
  <c r="C44" i="1"/>
  <c r="C52" i="1"/>
  <c r="C74" i="1"/>
  <c r="C90" i="1"/>
  <c r="D32" i="1"/>
  <c r="D29" i="1"/>
  <c r="B58" i="1"/>
  <c r="B52" i="1"/>
  <c r="B44" i="1"/>
  <c r="D70" i="1"/>
  <c r="D97" i="1" l="1"/>
  <c r="C81" i="1"/>
  <c r="C107" i="1" s="1"/>
  <c r="B81" i="1"/>
  <c r="B107" i="1" s="1"/>
  <c r="D82" i="1"/>
  <c r="D81" i="1" l="1"/>
  <c r="D120" i="1"/>
  <c r="D121" i="1"/>
  <c r="D117" i="1"/>
  <c r="C108" i="1"/>
  <c r="D106" i="1" l="1"/>
  <c r="D104" i="1"/>
  <c r="D103" i="1"/>
  <c r="D96" i="1"/>
  <c r="D92" i="1"/>
  <c r="D94" i="1"/>
  <c r="D89" i="1"/>
  <c r="D87" i="1"/>
  <c r="D85" i="1"/>
  <c r="D84" i="1"/>
  <c r="D76" i="1"/>
  <c r="D78" i="1"/>
  <c r="D60" i="1"/>
  <c r="D62" i="1"/>
  <c r="D65" i="1"/>
  <c r="D54" i="1"/>
  <c r="D55" i="1"/>
  <c r="D46" i="1"/>
  <c r="D47" i="1"/>
  <c r="D49" i="1"/>
  <c r="D43" i="1"/>
  <c r="D41" i="1"/>
  <c r="D39" i="1"/>
  <c r="D38" i="1"/>
  <c r="D28" i="1"/>
  <c r="D25" i="1"/>
  <c r="D24" i="1"/>
  <c r="D21" i="1"/>
  <c r="B108" i="1" l="1"/>
  <c r="D108" i="1" l="1"/>
  <c r="D100" i="1"/>
  <c r="D40" i="1" l="1"/>
  <c r="D53" i="1"/>
  <c r="D91" i="1"/>
  <c r="D48" i="1"/>
  <c r="D59" i="1"/>
  <c r="D99" i="1"/>
  <c r="D105" i="1"/>
  <c r="D26" i="1"/>
  <c r="D27" i="1"/>
  <c r="D45" i="1"/>
  <c r="D102" i="1"/>
  <c r="D22" i="1"/>
  <c r="D23" i="1"/>
  <c r="D63" i="1"/>
  <c r="D86" i="1"/>
  <c r="D83" i="1"/>
  <c r="B109" i="1"/>
  <c r="D98" i="1"/>
  <c r="D52" i="1" l="1"/>
  <c r="D90" i="1"/>
  <c r="D44" i="1"/>
  <c r="D74" i="1"/>
  <c r="D75" i="1"/>
  <c r="D58" i="1"/>
  <c r="C109" i="1" l="1"/>
  <c r="D107" i="1" l="1"/>
  <c r="D109" i="1"/>
  <c r="C13" i="1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D13" i="1" s="1"/>
  <c r="G7" i="8" l="1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<sst xmlns="http://schemas.openxmlformats.org/spreadsheetml/2006/main" count="225" uniqueCount="124">
  <si>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</si>
  <si>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</si>
  <si>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</si>
  <si>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</si>
  <si>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</si>
  <si>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</si>
  <si>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</si>
  <si>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</si>
  <si>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</si>
  <si>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</si>
  <si>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</si>
  <si>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</si>
  <si>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</si>
  <si>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</si>
  <si>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</si>
  <si>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</si>
  <si>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</si>
  <si>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</si>
  <si>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</si>
  <si>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</si>
  <si>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</si>
  <si>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</si>
  <si>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</si>
  <si>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</si>
  <si>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</si>
  <si>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</si>
  <si>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</si>
  <si>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</si>
  <si>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</si>
  <si>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</si>
  <si>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</si>
  <si>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</si>
  <si>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</si>
  <si>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</si>
  <si>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</si>
  <si>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</si>
  <si>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</si>
  <si>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</si>
  <si>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</si>
  <si>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</si>
  <si>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</si>
  <si>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</si>
  <si>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</si>
  <si>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</si>
  <si>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</si>
  <si>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</si>
  <si>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</si>
  <si>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</si>
  <si>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</si>
  <si>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</si>
  <si>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</si>
  <si>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</si>
  <si>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</si>
  <si>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</si>
  <si>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</si>
  <si>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</si>
  <si>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</si>
  <si>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</si>
  <si>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</si>
  <si>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</si>
  <si>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</si>
  <si>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</si>
  <si>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</si>
  <si>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</si>
  <si>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</si>
  <si>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</si>
  <si>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</si>
  <si>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</si>
  <si>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</si>
  <si>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</si>
  <si>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</si>
  <si>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</si>
  <si>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</si>
  <si>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</si>
  <si>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</si>
  <si>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</si>
  <si>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</si>
  <si>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</si>
  <si>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</si>
  <si>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</si>
  <si>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</si>
  <si>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</si>
  <si>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</si>
  <si>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</si>
  <si>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</si>
  <si>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</si>
  <si>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podpory řízení příspěvkových organizací - ORJ 19</t>
  </si>
  <si>
    <t>Odbor kontroly - ORJ 20</t>
  </si>
  <si>
    <t>Evropské programy - ORJ 30 - 78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</si>
  <si>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</si>
  <si>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</si>
  <si>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</si>
  <si>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</si>
  <si>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</si>
  <si>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</si>
  <si>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</si>
  <si>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</si>
  <si>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</si>
  <si>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</si>
  <si>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</si>
  <si>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</si>
  <si>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</si>
  <si>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</si>
  <si>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</si>
  <si>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</si>
  <si>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</si>
  <si>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</si>
  <si>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</si>
  <si>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</si>
  <si>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</si>
  <si>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</si>
  <si>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</si>
  <si>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</si>
  <si>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</si>
  <si>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</si>
  <si>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6. Očekávané plnění rozpočtu Olomouckého kraje k 31. 12. 2018</t>
  </si>
  <si>
    <t>Schválený rozpočet                           2018</t>
  </si>
  <si>
    <t>Očekávané plnění                                                k 31. 12. 2018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</si>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</sst>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8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3" fontId="13" fillId="0" borderId="20" xfId="0" applyFont="1" applyFill="1" applyBorder="1" applyAlignment="1">
      <alignment horizontal="right"/>
    </xf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3" fontId="9" fillId="0" borderId="23" xfId="0" applyFont="1" applyFill="1" applyBorder="1" applyAlignment="1">
      <alignment horizontal="right"/>
    </xf>
    <xf numFmtId="0" fontId="20" fillId="0" borderId="14" xfId="1" applyFont="1" applyFill="1" applyBorder="1"/>
    <xf numFmtId="3" fontId="20" fillId="0" borderId="15" xfId="1" applyNumberFormat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13" fillId="0" borderId="52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5" fillId="0" borderId="6" xfId="1" applyNumberFormat="1" applyFont="1" applyFill="1" applyBorder="1" applyAlignment="1">
      <alignment vertical="top"/>
    </xf>
    <xf numFmtId="3" fontId="26" fillId="0" borderId="20" xfId="0" applyFont="1" applyFill="1" applyBorder="1" applyAlignment="1">
      <alignment horizontal="right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7" fillId="0" borderId="9" xfId="1" applyNumberFormat="1" applyFont="1" applyFill="1" applyBorder="1" applyProtection="1">
      <protection locked="0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13" fillId="0" borderId="20" xfId="0" applyFont="1" applyFill="1" applyBorder="1" applyAlignment="1">
      <alignment horizontal="right" vertical="top"/>
    </xf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3" xfId="0" applyFont="1" applyFill="1" applyBorder="1" applyAlignment="1">
      <alignment horizontal="right"/>
    </xf>
    <xf numFmtId="3" fontId="64" fillId="0" borderId="0" xfId="0" applyFont="1" applyFill="1" applyAlignment="1">
      <alignment wrapText="1"/>
    </xf>
    <xf numFmtId="0" fontId="13" fillId="0" borderId="5" xfId="1" applyFont="1" applyFill="1" applyBorder="1" applyAlignment="1">
      <alignment vertical="top" wrapText="1"/>
    </xf>
    <xf numFmtId="0" fontId="30" fillId="0" borderId="34" xfId="1" applyFont="1" applyFill="1" applyBorder="1" applyAlignment="1"/>
    <xf numFmtId="3" fontId="7" fillId="0" borderId="53" xfId="1" applyNumberFormat="1" applyFont="1" applyFill="1" applyBorder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29"/>
  <sheetViews>
    <sheetView showGridLines="0" tabSelected="1" view="pageBreakPreview" topLeftCell="A106" zoomScaleNormal="100" zoomScaleSheetLayoutView="100" workbookViewId="0">
      <selection activeCell="G17" sqref="G17"/>
    </sheetView>
  </sheetViews>
  <sheetFormatPr defaultColWidth="9.140625" defaultRowHeight="12.75" x14ac:dyDescent="0.2"/>
  <cols>
    <col min="1" max="1" width="69.5703125" style="1" customWidth="1"/>
    <col min="2" max="2" width="18.28515625" style="1" customWidth="1"/>
    <col min="3" max="3" width="17.5703125" style="163" customWidth="1"/>
    <col min="4" max="4" width="11.28515625" style="1" customWidth="1"/>
    <col min="5" max="5" width="10.85546875" style="1" customWidth="1"/>
    <col min="6" max="6" width="10.140625" style="1" bestFit="1" customWidth="1"/>
    <col min="7" max="16384" width="9.140625" style="1"/>
  </cols>
  <sheetData>
    <row r="1" spans="1:12" ht="20.25" x14ac:dyDescent="0.3">
      <c r="A1" s="308" t="s">
        <v>115</v>
      </c>
      <c r="B1" s="308"/>
      <c r="C1" s="308"/>
      <c r="D1" s="308"/>
    </row>
    <row r="4" spans="1:12" ht="24.75" customHeight="1" thickBot="1" x14ac:dyDescent="0.3">
      <c r="A4" s="285" t="s">
        <v>92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74" t="s">
        <v>1</v>
      </c>
      <c r="B5" s="273" t="s">
        <v>116</v>
      </c>
      <c r="C5" s="273" t="s">
        <v>117</v>
      </c>
      <c r="D5" s="267" t="s">
        <v>5</v>
      </c>
    </row>
    <row r="6" spans="1:12" s="4" customFormat="1" thickTop="1" thickBot="1" x14ac:dyDescent="0.25">
      <c r="A6" s="281">
        <v>1</v>
      </c>
      <c r="B6" s="266">
        <v>2</v>
      </c>
      <c r="C6" s="266">
        <v>3</v>
      </c>
      <c r="D6" s="268" t="s">
        <v>91</v>
      </c>
    </row>
    <row r="7" spans="1:12" ht="18.95" customHeight="1" thickTop="1" x14ac:dyDescent="0.2">
      <c r="A7" s="275" t="s">
        <v>95</v>
      </c>
      <c r="B7" s="227">
        <v>4428330</v>
      </c>
      <c r="C7" s="218">
        <f>4439507+300000</f>
        <v>4739507</v>
      </c>
      <c r="D7" s="74">
        <f t="shared" ref="D7:D13" si="0">(C7/B7)*100</f>
        <v>107.02696050204028</v>
      </c>
    </row>
    <row r="8" spans="1:12" ht="18.95" customHeight="1" x14ac:dyDescent="0.2">
      <c r="A8" s="282" t="s">
        <v>96</v>
      </c>
      <c r="B8" s="218">
        <v>366040</v>
      </c>
      <c r="C8" s="219">
        <v>601472</v>
      </c>
      <c r="D8" s="75">
        <f t="shared" si="0"/>
        <v>164.31865369904926</v>
      </c>
    </row>
    <row r="9" spans="1:12" ht="18.95" customHeight="1" x14ac:dyDescent="0.2">
      <c r="A9" s="282" t="s">
        <v>97</v>
      </c>
      <c r="B9" s="218">
        <v>7138</v>
      </c>
      <c r="C9" s="219">
        <v>7138</v>
      </c>
      <c r="D9" s="75">
        <f t="shared" si="0"/>
        <v>100</v>
      </c>
    </row>
    <row r="10" spans="1:12" ht="18.95" customHeight="1" x14ac:dyDescent="0.2">
      <c r="A10" s="283" t="s">
        <v>98</v>
      </c>
      <c r="B10" s="230">
        <v>94619</v>
      </c>
      <c r="C10" s="220">
        <f>27483237+197635-300000</f>
        <v>27380872</v>
      </c>
      <c r="D10" s="78">
        <f t="shared" si="0"/>
        <v>28938.027246113357</v>
      </c>
      <c r="F10" s="11"/>
    </row>
    <row r="11" spans="1:12" ht="18.95" customHeight="1" x14ac:dyDescent="0.25">
      <c r="A11" s="276" t="s">
        <v>7</v>
      </c>
      <c r="B11" s="278">
        <f>SUM(B7:B10)</f>
        <v>4896127</v>
      </c>
      <c r="C11" s="221">
        <f>SUM(C7:C10)</f>
        <v>32728989</v>
      </c>
      <c r="D11" s="77">
        <f t="shared" si="0"/>
        <v>668.46691272509884</v>
      </c>
    </row>
    <row r="12" spans="1:12" s="6" customFormat="1" ht="21.75" customHeight="1" x14ac:dyDescent="0.2">
      <c r="A12" s="7" t="s">
        <v>122</v>
      </c>
      <c r="B12" s="218">
        <v>9416</v>
      </c>
      <c r="C12" s="222">
        <v>18212990</v>
      </c>
      <c r="D12" s="75">
        <f t="shared" si="0"/>
        <v>193425.97706032285</v>
      </c>
    </row>
    <row r="13" spans="1:12" s="6" customFormat="1" ht="27.75" customHeight="1" thickBot="1" x14ac:dyDescent="0.3">
      <c r="A13" s="8" t="s">
        <v>81</v>
      </c>
      <c r="B13" s="279">
        <f>B11-B12</f>
        <v>4886711</v>
      </c>
      <c r="C13" s="223">
        <f>C11-C12</f>
        <v>14515999</v>
      </c>
      <c r="D13" s="76">
        <f t="shared" si="0"/>
        <v>297.05049060605387</v>
      </c>
    </row>
    <row r="14" spans="1:12" ht="13.5" thickTop="1" x14ac:dyDescent="0.2">
      <c r="A14" s="216"/>
      <c r="B14" s="216"/>
      <c r="C14" s="217"/>
      <c r="D14" s="216"/>
    </row>
    <row r="15" spans="1:12" ht="25.5" customHeight="1" thickBot="1" x14ac:dyDescent="0.3">
      <c r="A15" s="301" t="s">
        <v>93</v>
      </c>
      <c r="B15" s="301"/>
      <c r="C15" s="301"/>
      <c r="D15" s="2" t="s">
        <v>0</v>
      </c>
    </row>
    <row r="16" spans="1:12" s="22" customFormat="1" ht="36" customHeight="1" thickTop="1" thickBot="1" x14ac:dyDescent="0.25">
      <c r="A16" s="269" t="s">
        <v>75</v>
      </c>
      <c r="B16" s="273" t="s">
        <v>116</v>
      </c>
      <c r="C16" s="273" t="s">
        <v>117</v>
      </c>
      <c r="D16" s="270" t="s">
        <v>5</v>
      </c>
      <c r="E16" s="21"/>
      <c r="F16" s="21"/>
      <c r="G16" s="21"/>
      <c r="H16" s="67"/>
      <c r="I16" s="60"/>
      <c r="L16" s="23"/>
    </row>
    <row r="17" spans="1:12" s="22" customFormat="1" ht="14.25" thickTop="1" thickBot="1" x14ac:dyDescent="0.25">
      <c r="A17" s="280">
        <v>1</v>
      </c>
      <c r="B17" s="266">
        <v>2</v>
      </c>
      <c r="C17" s="266">
        <v>3</v>
      </c>
      <c r="D17" s="271" t="s">
        <v>91</v>
      </c>
      <c r="E17" s="21"/>
      <c r="F17" s="21"/>
      <c r="G17" s="21"/>
      <c r="H17" s="67"/>
      <c r="I17" s="60"/>
      <c r="L17" s="23"/>
    </row>
    <row r="18" spans="1:12" s="16" customFormat="1" ht="15.75" thickTop="1" x14ac:dyDescent="0.25">
      <c r="A18" s="264" t="s">
        <v>78</v>
      </c>
      <c r="B18" s="81">
        <f>SUM(B19:B21)</f>
        <v>35041</v>
      </c>
      <c r="C18" s="81">
        <f>SUM(C19:C21)</f>
        <v>36515</v>
      </c>
      <c r="D18" s="231">
        <f>(C18/B18)*100</f>
        <v>104.20650095602295</v>
      </c>
      <c r="E18" s="24"/>
      <c r="F18" s="24"/>
      <c r="G18" s="24"/>
      <c r="H18" s="187"/>
      <c r="I18" s="61"/>
      <c r="L18" s="232"/>
    </row>
    <row r="19" spans="1:12" s="29" customFormat="1" ht="14.25" x14ac:dyDescent="0.2">
      <c r="A19" s="25" t="s">
        <v>101</v>
      </c>
      <c r="B19" s="27">
        <f>35041-B21</f>
        <v>34544</v>
      </c>
      <c r="C19" s="27">
        <f>35147-C21</f>
        <v>34650</v>
      </c>
      <c r="D19" s="233">
        <f>(C19/B19)*100</f>
        <v>100.30685502547476</v>
      </c>
      <c r="E19" s="28"/>
      <c r="F19" s="28"/>
      <c r="G19" s="28"/>
      <c r="H19" s="187"/>
      <c r="I19" s="51"/>
      <c r="L19" s="30"/>
    </row>
    <row r="20" spans="1:12" s="29" customFormat="1" ht="14.25" x14ac:dyDescent="0.2">
      <c r="A20" s="25" t="s">
        <v>99</v>
      </c>
      <c r="B20" s="27">
        <v>0</v>
      </c>
      <c r="C20" s="27">
        <v>1368</v>
      </c>
      <c r="D20" s="233">
        <v>0</v>
      </c>
      <c r="E20" s="28"/>
      <c r="F20" s="28"/>
      <c r="G20" s="28"/>
      <c r="H20" s="187"/>
      <c r="I20" s="51"/>
      <c r="L20" s="30"/>
    </row>
    <row r="21" spans="1:12" s="29" customFormat="1" ht="14.25" x14ac:dyDescent="0.2">
      <c r="A21" s="235" t="s">
        <v>100</v>
      </c>
      <c r="B21" s="256">
        <v>497</v>
      </c>
      <c r="C21" s="256">
        <v>497</v>
      </c>
      <c r="D21" s="236">
        <f t="shared" ref="D21:D28" si="1">(C21/B21)*100</f>
        <v>100</v>
      </c>
      <c r="E21" s="28"/>
      <c r="F21" s="28"/>
      <c r="G21" s="28"/>
      <c r="H21" s="28"/>
      <c r="I21" s="51"/>
      <c r="L21" s="30"/>
    </row>
    <row r="22" spans="1:12" s="32" customFormat="1" ht="15" x14ac:dyDescent="0.25">
      <c r="A22" s="237" t="s">
        <v>77</v>
      </c>
      <c r="B22" s="238">
        <f>SUM(B23:B25)</f>
        <v>366569</v>
      </c>
      <c r="C22" s="238">
        <f>SUM(C23:C25)</f>
        <v>384784</v>
      </c>
      <c r="D22" s="231">
        <f t="shared" si="1"/>
        <v>104.9690508471802</v>
      </c>
      <c r="E22" s="239"/>
      <c r="F22" s="24"/>
      <c r="G22" s="24"/>
      <c r="H22" s="24"/>
      <c r="I22" s="61"/>
      <c r="L22" s="33"/>
    </row>
    <row r="23" spans="1:12" s="32" customFormat="1" ht="14.25" x14ac:dyDescent="0.2">
      <c r="A23" s="25" t="s">
        <v>101</v>
      </c>
      <c r="B23" s="27">
        <f>364269-B25</f>
        <v>355350</v>
      </c>
      <c r="C23" s="27">
        <f>382144-C25</f>
        <v>372852</v>
      </c>
      <c r="D23" s="233">
        <f t="shared" si="1"/>
        <v>104.92528493035036</v>
      </c>
      <c r="E23" s="28"/>
      <c r="F23" s="28"/>
      <c r="G23" s="28"/>
      <c r="H23" s="28"/>
      <c r="I23" s="51"/>
      <c r="L23" s="33"/>
    </row>
    <row r="24" spans="1:12" s="32" customFormat="1" ht="14.25" x14ac:dyDescent="0.2">
      <c r="A24" s="25" t="s">
        <v>99</v>
      </c>
      <c r="B24" s="27">
        <v>2300</v>
      </c>
      <c r="C24" s="27">
        <v>2640</v>
      </c>
      <c r="D24" s="233">
        <f t="shared" si="1"/>
        <v>114.78260869565217</v>
      </c>
      <c r="E24" s="28"/>
      <c r="F24" s="28"/>
      <c r="G24" s="28"/>
      <c r="H24" s="28"/>
      <c r="I24" s="51"/>
      <c r="L24" s="33"/>
    </row>
    <row r="25" spans="1:12" s="29" customFormat="1" ht="14.25" x14ac:dyDescent="0.2">
      <c r="A25" s="235" t="s">
        <v>100</v>
      </c>
      <c r="B25" s="27">
        <v>8919</v>
      </c>
      <c r="C25" s="27">
        <v>9292</v>
      </c>
      <c r="D25" s="236">
        <f t="shared" si="1"/>
        <v>104.18208319318309</v>
      </c>
      <c r="E25" s="28"/>
      <c r="F25" s="28"/>
      <c r="G25" s="28"/>
      <c r="H25" s="28"/>
      <c r="I25" s="51"/>
      <c r="L25" s="30"/>
    </row>
    <row r="26" spans="1:12" s="32" customFormat="1" ht="15" x14ac:dyDescent="0.25">
      <c r="A26" s="272" t="s">
        <v>76</v>
      </c>
      <c r="B26" s="238">
        <f>SUM(B27:B28)</f>
        <v>10786</v>
      </c>
      <c r="C26" s="238">
        <f>SUM(C27:C28)</f>
        <v>17475</v>
      </c>
      <c r="D26" s="231">
        <f t="shared" si="1"/>
        <v>162.01557574633784</v>
      </c>
      <c r="E26" s="239"/>
      <c r="F26" s="24"/>
      <c r="G26" s="24"/>
      <c r="H26" s="24"/>
      <c r="I26" s="61"/>
      <c r="L26" s="33"/>
    </row>
    <row r="27" spans="1:12" s="32" customFormat="1" ht="14.25" x14ac:dyDescent="0.2">
      <c r="A27" s="25" t="s">
        <v>101</v>
      </c>
      <c r="B27" s="27">
        <v>2525</v>
      </c>
      <c r="C27" s="27">
        <v>3108</v>
      </c>
      <c r="D27" s="233">
        <f t="shared" si="1"/>
        <v>123.08910891089108</v>
      </c>
      <c r="E27" s="28"/>
      <c r="F27" s="28"/>
      <c r="G27" s="28"/>
      <c r="H27" s="28"/>
      <c r="I27" s="51"/>
      <c r="L27" s="33"/>
    </row>
    <row r="28" spans="1:12" s="32" customFormat="1" ht="14.25" x14ac:dyDescent="0.2">
      <c r="A28" s="25" t="s">
        <v>99</v>
      </c>
      <c r="B28" s="27">
        <v>8261</v>
      </c>
      <c r="C28" s="27">
        <v>14367</v>
      </c>
      <c r="D28" s="233">
        <f t="shared" si="1"/>
        <v>173.91356978574021</v>
      </c>
      <c r="E28" s="28"/>
      <c r="F28" s="28"/>
      <c r="G28" s="28"/>
      <c r="H28" s="28"/>
      <c r="I28" s="51"/>
      <c r="L28" s="33"/>
    </row>
    <row r="29" spans="1:12" s="32" customFormat="1" ht="15" x14ac:dyDescent="0.25">
      <c r="A29" s="272" t="s">
        <v>118</v>
      </c>
      <c r="B29" s="238">
        <f>SUM(B30:B31)</f>
        <v>31433</v>
      </c>
      <c r="C29" s="238">
        <f>SUM(C30:C31)</f>
        <v>38183</v>
      </c>
      <c r="D29" s="259">
        <f t="shared" ref="D29:D34" si="2">(C29/B29)*100</f>
        <v>121.47424681067666</v>
      </c>
      <c r="E29" s="28"/>
      <c r="F29" s="28"/>
      <c r="G29" s="28"/>
      <c r="H29" s="28"/>
      <c r="I29" s="51"/>
      <c r="L29" s="33"/>
    </row>
    <row r="30" spans="1:12" s="32" customFormat="1" ht="14.25" x14ac:dyDescent="0.2">
      <c r="A30" s="25" t="s">
        <v>101</v>
      </c>
      <c r="B30" s="27">
        <v>29261</v>
      </c>
      <c r="C30" s="27">
        <v>28893</v>
      </c>
      <c r="D30" s="233">
        <f t="shared" si="2"/>
        <v>98.742353303031337</v>
      </c>
      <c r="E30" s="28"/>
      <c r="F30" s="28"/>
      <c r="G30" s="28"/>
      <c r="H30" s="28"/>
      <c r="I30" s="51"/>
      <c r="L30" s="33"/>
    </row>
    <row r="31" spans="1:12" s="32" customFormat="1" ht="14.25" x14ac:dyDescent="0.2">
      <c r="A31" s="25" t="s">
        <v>99</v>
      </c>
      <c r="B31" s="27">
        <v>2172</v>
      </c>
      <c r="C31" s="27">
        <v>9290</v>
      </c>
      <c r="D31" s="233">
        <f t="shared" si="2"/>
        <v>427.7163904235727</v>
      </c>
      <c r="E31" s="28"/>
      <c r="F31" s="28"/>
      <c r="G31" s="28"/>
      <c r="H31" s="28"/>
      <c r="I31" s="51"/>
      <c r="L31" s="33"/>
    </row>
    <row r="32" spans="1:12" s="32" customFormat="1" ht="15" x14ac:dyDescent="0.25">
      <c r="A32" s="237" t="s">
        <v>79</v>
      </c>
      <c r="B32" s="238">
        <f>SUM(B33:B35)</f>
        <v>140548</v>
      </c>
      <c r="C32" s="238">
        <f>SUM(C33:C35)</f>
        <v>17734465</v>
      </c>
      <c r="D32" s="259">
        <f t="shared" si="2"/>
        <v>12618.08421322253</v>
      </c>
      <c r="E32" s="24"/>
      <c r="F32" s="24"/>
      <c r="G32" s="24"/>
      <c r="H32" s="24"/>
      <c r="I32" s="61"/>
      <c r="L32" s="33"/>
    </row>
    <row r="33" spans="1:13" s="32" customFormat="1" ht="14.25" x14ac:dyDescent="0.2">
      <c r="A33" s="25" t="s">
        <v>101</v>
      </c>
      <c r="B33" s="27">
        <v>105204</v>
      </c>
      <c r="C33" s="27">
        <v>498403</v>
      </c>
      <c r="D33" s="233">
        <f t="shared" si="2"/>
        <v>473.74909699250975</v>
      </c>
      <c r="E33" s="83"/>
      <c r="F33" s="28"/>
      <c r="G33" s="28"/>
      <c r="H33" s="28"/>
      <c r="I33" s="51"/>
      <c r="L33" s="33"/>
    </row>
    <row r="34" spans="1:13" s="29" customFormat="1" ht="14.25" x14ac:dyDescent="0.2">
      <c r="A34" s="234" t="s">
        <v>104</v>
      </c>
      <c r="B34" s="27">
        <v>35344</v>
      </c>
      <c r="C34" s="27">
        <v>6643</v>
      </c>
      <c r="D34" s="233">
        <f t="shared" si="2"/>
        <v>18.795269352648258</v>
      </c>
      <c r="E34" s="28"/>
      <c r="F34" s="28"/>
      <c r="G34" s="28"/>
      <c r="H34" s="28"/>
      <c r="I34" s="51"/>
      <c r="L34" s="30"/>
    </row>
    <row r="35" spans="1:13" s="29" customFormat="1" ht="14.25" x14ac:dyDescent="0.2">
      <c r="A35" s="235" t="s">
        <v>100</v>
      </c>
      <c r="B35" s="256">
        <v>0</v>
      </c>
      <c r="C35" s="256">
        <f>14282414+2897005+50000</f>
        <v>17229419</v>
      </c>
      <c r="D35" s="236">
        <v>0</v>
      </c>
      <c r="E35" s="28"/>
      <c r="F35" s="28"/>
      <c r="G35" s="28"/>
      <c r="H35" s="28"/>
      <c r="I35" s="51"/>
      <c r="L35" s="30"/>
    </row>
    <row r="36" spans="1:13" s="32" customFormat="1" ht="17.25" customHeight="1" x14ac:dyDescent="0.25">
      <c r="A36" s="253" t="s">
        <v>80</v>
      </c>
      <c r="B36" s="257">
        <f>SUM(B37:B39)</f>
        <v>47556</v>
      </c>
      <c r="C36" s="257">
        <f>SUM(C37:C39)</f>
        <v>61310</v>
      </c>
      <c r="D36" s="277">
        <f>(C36/B36)*100</f>
        <v>128.9216923206325</v>
      </c>
      <c r="E36" s="24"/>
      <c r="F36" s="24"/>
      <c r="G36" s="24"/>
      <c r="H36" s="24"/>
      <c r="I36" s="61"/>
      <c r="L36" s="33"/>
    </row>
    <row r="37" spans="1:13" s="32" customFormat="1" ht="14.25" x14ac:dyDescent="0.2">
      <c r="A37" s="25" t="s">
        <v>101</v>
      </c>
      <c r="B37" s="27">
        <f>47556-B39-B38</f>
        <v>11103</v>
      </c>
      <c r="C37" s="27">
        <f>61310-C39-C38</f>
        <v>11862</v>
      </c>
      <c r="D37" s="233">
        <f>(C37/B37)*100</f>
        <v>106.83599027289921</v>
      </c>
      <c r="E37" s="28"/>
      <c r="F37" s="28"/>
      <c r="G37" s="28"/>
      <c r="H37" s="28"/>
      <c r="I37" s="51"/>
      <c r="L37" s="33"/>
    </row>
    <row r="38" spans="1:13" s="32" customFormat="1" ht="14.25" x14ac:dyDescent="0.2">
      <c r="A38" s="25" t="s">
        <v>99</v>
      </c>
      <c r="B38" s="27">
        <v>128</v>
      </c>
      <c r="C38" s="27">
        <v>128</v>
      </c>
      <c r="D38" s="233">
        <f t="shared" ref="D38:D41" si="3">(C38/B38)*100</f>
        <v>100</v>
      </c>
      <c r="E38" s="28"/>
      <c r="F38" s="28"/>
      <c r="G38" s="28"/>
      <c r="H38" s="28"/>
      <c r="I38" s="51"/>
      <c r="L38" s="33"/>
    </row>
    <row r="39" spans="1:13" s="29" customFormat="1" ht="14.25" x14ac:dyDescent="0.2">
      <c r="A39" s="235" t="s">
        <v>104</v>
      </c>
      <c r="B39" s="256">
        <v>36325</v>
      </c>
      <c r="C39" s="256">
        <v>49320</v>
      </c>
      <c r="D39" s="236">
        <f t="shared" si="3"/>
        <v>135.77426015141089</v>
      </c>
      <c r="E39" s="28"/>
      <c r="F39" s="28"/>
      <c r="G39" s="28"/>
      <c r="H39" s="187"/>
      <c r="I39" s="51"/>
      <c r="L39" s="30"/>
    </row>
    <row r="40" spans="1:13" s="15" customFormat="1" ht="16.5" customHeight="1" x14ac:dyDescent="0.25">
      <c r="A40" s="253" t="s">
        <v>114</v>
      </c>
      <c r="B40" s="257">
        <f>SUM(B41:B43)</f>
        <v>33710</v>
      </c>
      <c r="C40" s="257">
        <f t="shared" ref="C40" si="4">SUM(C41:C43)</f>
        <v>47934</v>
      </c>
      <c r="D40" s="277">
        <f t="shared" si="3"/>
        <v>142.19519430436071</v>
      </c>
      <c r="E40" s="239"/>
      <c r="F40" s="24"/>
      <c r="G40" s="24"/>
      <c r="H40" s="187"/>
      <c r="I40" s="61"/>
      <c r="L40" s="14"/>
    </row>
    <row r="41" spans="1:13" s="15" customFormat="1" ht="15" customHeight="1" x14ac:dyDescent="0.2">
      <c r="A41" s="25" t="s">
        <v>101</v>
      </c>
      <c r="B41" s="258">
        <v>5472</v>
      </c>
      <c r="C41" s="258">
        <v>7438</v>
      </c>
      <c r="D41" s="233">
        <f t="shared" si="3"/>
        <v>135.92836257309941</v>
      </c>
      <c r="E41" s="28"/>
      <c r="F41" s="28"/>
      <c r="G41" s="28"/>
      <c r="H41" s="187"/>
      <c r="I41" s="51"/>
      <c r="L41" s="14"/>
    </row>
    <row r="42" spans="1:13" s="15" customFormat="1" ht="15" customHeight="1" x14ac:dyDescent="0.2">
      <c r="A42" s="25" t="s">
        <v>99</v>
      </c>
      <c r="B42" s="27">
        <v>0</v>
      </c>
      <c r="C42" s="258">
        <v>9296</v>
      </c>
      <c r="D42" s="233">
        <v>0</v>
      </c>
      <c r="E42" s="28"/>
      <c r="F42" s="28"/>
      <c r="G42" s="28"/>
      <c r="H42" s="187"/>
      <c r="I42" s="51"/>
      <c r="L42" s="14"/>
    </row>
    <row r="43" spans="1:13" s="29" customFormat="1" ht="14.25" x14ac:dyDescent="0.2">
      <c r="A43" s="235" t="s">
        <v>104</v>
      </c>
      <c r="B43" s="256">
        <v>28238</v>
      </c>
      <c r="C43" s="265">
        <v>31200</v>
      </c>
      <c r="D43" s="233">
        <f t="shared" ref="D43:D49" si="5">(C43/B43)*100</f>
        <v>110.48941143140449</v>
      </c>
      <c r="E43" s="28"/>
      <c r="F43" s="240"/>
      <c r="G43" s="240"/>
      <c r="H43" s="240"/>
      <c r="I43" s="51"/>
      <c r="L43" s="30"/>
    </row>
    <row r="44" spans="1:13" s="45" customFormat="1" ht="16.5" customHeight="1" x14ac:dyDescent="0.25">
      <c r="A44" s="272" t="s">
        <v>113</v>
      </c>
      <c r="B44" s="238">
        <f>B45+B48+B50</f>
        <v>20188</v>
      </c>
      <c r="C44" s="238">
        <f t="shared" ref="C44" si="6">C45+C48+C50</f>
        <v>7195311</v>
      </c>
      <c r="D44" s="259">
        <f t="shared" si="5"/>
        <v>35641.52466811968</v>
      </c>
      <c r="E44" s="24"/>
      <c r="F44" s="61"/>
      <c r="G44" s="61"/>
      <c r="H44" s="187"/>
      <c r="I44" s="61"/>
      <c r="L44" s="241"/>
    </row>
    <row r="45" spans="1:13" s="45" customFormat="1" ht="14.25" x14ac:dyDescent="0.2">
      <c r="A45" s="242" t="s">
        <v>17</v>
      </c>
      <c r="B45" s="260">
        <f>B46+B47</f>
        <v>12890</v>
      </c>
      <c r="C45" s="260">
        <f t="shared" ref="C45" si="7">C46+C47</f>
        <v>40438</v>
      </c>
      <c r="D45" s="233">
        <f t="shared" si="5"/>
        <v>313.71605896043445</v>
      </c>
      <c r="E45" s="28"/>
      <c r="F45" s="28"/>
      <c r="G45" s="28"/>
      <c r="H45" s="63"/>
      <c r="I45" s="243"/>
      <c r="J45" s="70"/>
      <c r="K45" s="70"/>
      <c r="L45" s="63"/>
      <c r="M45" s="70"/>
    </row>
    <row r="46" spans="1:13" s="45" customFormat="1" ht="14.25" x14ac:dyDescent="0.2">
      <c r="A46" s="25" t="s">
        <v>101</v>
      </c>
      <c r="B46" s="27">
        <v>1325</v>
      </c>
      <c r="C46" s="27">
        <v>9395</v>
      </c>
      <c r="D46" s="233">
        <f t="shared" si="5"/>
        <v>709.05660377358492</v>
      </c>
      <c r="E46" s="28"/>
      <c r="F46" s="28"/>
      <c r="G46" s="28"/>
      <c r="H46" s="63"/>
      <c r="I46" s="51"/>
      <c r="J46" s="38"/>
      <c r="K46" s="70"/>
      <c r="L46" s="63"/>
      <c r="M46" s="70"/>
    </row>
    <row r="47" spans="1:13" s="45" customFormat="1" ht="14.25" x14ac:dyDescent="0.2">
      <c r="A47" s="234" t="s">
        <v>104</v>
      </c>
      <c r="B47" s="27">
        <v>11565</v>
      </c>
      <c r="C47" s="27">
        <v>31043</v>
      </c>
      <c r="D47" s="233">
        <f t="shared" si="5"/>
        <v>268.42196281884998</v>
      </c>
      <c r="E47" s="28"/>
      <c r="F47" s="28"/>
      <c r="G47" s="28"/>
      <c r="H47" s="63"/>
      <c r="I47" s="51"/>
      <c r="J47" s="244"/>
      <c r="K47" s="70"/>
      <c r="L47" s="63"/>
      <c r="M47" s="70"/>
    </row>
    <row r="48" spans="1:13" s="45" customFormat="1" ht="14.25" x14ac:dyDescent="0.2">
      <c r="A48" s="48" t="s">
        <v>18</v>
      </c>
      <c r="B48" s="260">
        <f>B49</f>
        <v>7298</v>
      </c>
      <c r="C48" s="260">
        <f>C49</f>
        <v>2487098</v>
      </c>
      <c r="D48" s="233">
        <f t="shared" si="5"/>
        <v>34079.172375993418</v>
      </c>
      <c r="E48" s="28"/>
      <c r="F48" s="28"/>
      <c r="G48" s="28"/>
      <c r="H48" s="187"/>
      <c r="I48" s="243"/>
      <c r="J48" s="70"/>
      <c r="K48" s="70"/>
      <c r="L48" s="63"/>
      <c r="M48" s="70"/>
    </row>
    <row r="49" spans="1:13" s="45" customFormat="1" ht="14.25" x14ac:dyDescent="0.2">
      <c r="A49" s="25" t="s">
        <v>101</v>
      </c>
      <c r="B49" s="27">
        <v>7298</v>
      </c>
      <c r="C49" s="27">
        <v>2487098</v>
      </c>
      <c r="D49" s="233">
        <f t="shared" si="5"/>
        <v>34079.172375993418</v>
      </c>
      <c r="E49" s="245"/>
      <c r="F49" s="245"/>
      <c r="G49" s="28"/>
      <c r="H49" s="187"/>
      <c r="I49" s="51"/>
      <c r="J49" s="70"/>
      <c r="K49" s="70"/>
      <c r="L49" s="63"/>
      <c r="M49" s="70"/>
    </row>
    <row r="50" spans="1:13" s="45" customFormat="1" ht="15.75" customHeight="1" x14ac:dyDescent="0.2">
      <c r="A50" s="246" t="s">
        <v>119</v>
      </c>
      <c r="B50" s="261">
        <f>B51</f>
        <v>0</v>
      </c>
      <c r="C50" s="261">
        <f t="shared" ref="C50" si="8">C51</f>
        <v>4667775</v>
      </c>
      <c r="D50" s="233">
        <v>0</v>
      </c>
      <c r="E50" s="28"/>
      <c r="F50" s="28"/>
      <c r="G50" s="28"/>
      <c r="H50" s="63"/>
      <c r="I50" s="243"/>
      <c r="J50" s="70"/>
      <c r="K50" s="70"/>
      <c r="L50" s="63"/>
      <c r="M50" s="70"/>
    </row>
    <row r="51" spans="1:13" s="45" customFormat="1" ht="14.25" x14ac:dyDescent="0.2">
      <c r="A51" s="234" t="s">
        <v>101</v>
      </c>
      <c r="B51" s="27">
        <f>0+0</f>
        <v>0</v>
      </c>
      <c r="C51" s="27">
        <v>4667775</v>
      </c>
      <c r="D51" s="233">
        <v>0</v>
      </c>
      <c r="E51" s="28"/>
      <c r="F51" s="28"/>
      <c r="G51" s="28"/>
      <c r="H51" s="28"/>
      <c r="I51" s="51"/>
      <c r="J51" s="70"/>
      <c r="K51" s="63"/>
      <c r="L51" s="63"/>
      <c r="M51" s="70"/>
    </row>
    <row r="52" spans="1:13" s="15" customFormat="1" ht="15" x14ac:dyDescent="0.25">
      <c r="A52" s="237" t="s">
        <v>112</v>
      </c>
      <c r="B52" s="238">
        <f>B53+B56</f>
        <v>29771</v>
      </c>
      <c r="C52" s="238">
        <f t="shared" ref="C52" si="9">C53+C56</f>
        <v>1168156</v>
      </c>
      <c r="D52" s="259">
        <f>(C52/B52)*100</f>
        <v>3923.8050451781937</v>
      </c>
      <c r="E52" s="239"/>
      <c r="F52" s="61"/>
      <c r="G52" s="61"/>
      <c r="H52" s="187"/>
      <c r="I52" s="61"/>
      <c r="J52" s="72"/>
      <c r="K52" s="72"/>
      <c r="L52" s="73"/>
      <c r="M52" s="72"/>
    </row>
    <row r="53" spans="1:13" s="29" customFormat="1" ht="14.25" x14ac:dyDescent="0.2">
      <c r="A53" s="242" t="s">
        <v>17</v>
      </c>
      <c r="B53" s="260">
        <f>B54+B55</f>
        <v>29771</v>
      </c>
      <c r="C53" s="260">
        <f t="shared" ref="C53" si="10">C54+C55</f>
        <v>573715</v>
      </c>
      <c r="D53" s="233">
        <f>(C53/B53)*100</f>
        <v>1927.0934802324409</v>
      </c>
      <c r="E53" s="247"/>
      <c r="F53" s="247"/>
      <c r="G53" s="247"/>
      <c r="H53" s="187"/>
      <c r="I53" s="243"/>
      <c r="J53" s="49"/>
      <c r="K53" s="49"/>
      <c r="L53" s="50"/>
      <c r="M53" s="49"/>
    </row>
    <row r="54" spans="1:13" s="29" customFormat="1" ht="14.25" x14ac:dyDescent="0.2">
      <c r="A54" s="25" t="s">
        <v>101</v>
      </c>
      <c r="B54" s="27">
        <v>1908</v>
      </c>
      <c r="C54" s="27">
        <v>534033</v>
      </c>
      <c r="D54" s="233">
        <f>(C54/B54)*100</f>
        <v>27989.150943396227</v>
      </c>
      <c r="E54" s="247"/>
      <c r="F54" s="247"/>
      <c r="G54" s="247"/>
      <c r="H54" s="187"/>
      <c r="I54" s="51"/>
      <c r="J54" s="71"/>
      <c r="K54" s="49"/>
      <c r="L54" s="50"/>
      <c r="M54" s="49"/>
    </row>
    <row r="55" spans="1:13" s="29" customFormat="1" ht="14.25" x14ac:dyDescent="0.2">
      <c r="A55" s="234" t="s">
        <v>104</v>
      </c>
      <c r="B55" s="27">
        <v>27863</v>
      </c>
      <c r="C55" s="27">
        <v>39682</v>
      </c>
      <c r="D55" s="233">
        <f>(C55/B55)*100</f>
        <v>142.41826077593942</v>
      </c>
      <c r="E55" s="247"/>
      <c r="F55" s="247"/>
      <c r="G55" s="247"/>
      <c r="H55" s="187"/>
      <c r="I55" s="51"/>
      <c r="J55" s="49"/>
      <c r="K55" s="49"/>
      <c r="L55" s="50"/>
      <c r="M55" s="49"/>
    </row>
    <row r="56" spans="1:13" s="15" customFormat="1" ht="17.45" customHeight="1" x14ac:dyDescent="0.2">
      <c r="A56" s="48" t="s">
        <v>18</v>
      </c>
      <c r="B56" s="260">
        <f>B57</f>
        <v>0</v>
      </c>
      <c r="C56" s="260">
        <f t="shared" ref="C56" si="11">C57</f>
        <v>594441</v>
      </c>
      <c r="D56" s="233">
        <v>0</v>
      </c>
      <c r="E56" s="247"/>
      <c r="F56" s="247"/>
      <c r="G56" s="247"/>
      <c r="H56" s="187"/>
      <c r="I56" s="243"/>
      <c r="J56" s="72"/>
      <c r="K56" s="72"/>
      <c r="L56" s="73"/>
      <c r="M56" s="72"/>
    </row>
    <row r="57" spans="1:13" s="15" customFormat="1" ht="15" customHeight="1" x14ac:dyDescent="0.2">
      <c r="A57" s="254" t="s">
        <v>101</v>
      </c>
      <c r="B57" s="27">
        <v>0</v>
      </c>
      <c r="C57" s="27">
        <v>594441</v>
      </c>
      <c r="D57" s="233">
        <v>0</v>
      </c>
      <c r="E57" s="28"/>
      <c r="F57" s="28"/>
      <c r="G57" s="28"/>
      <c r="H57" s="187"/>
      <c r="I57" s="51"/>
      <c r="J57" s="72"/>
      <c r="K57" s="72"/>
      <c r="L57" s="73"/>
      <c r="M57" s="72"/>
    </row>
    <row r="58" spans="1:13" s="15" customFormat="1" ht="15" customHeight="1" x14ac:dyDescent="0.25">
      <c r="A58" s="284" t="s">
        <v>83</v>
      </c>
      <c r="B58" s="238">
        <f>B59+B63</f>
        <v>220875</v>
      </c>
      <c r="C58" s="238">
        <f>C59+C63</f>
        <v>814363</v>
      </c>
      <c r="D58" s="259">
        <f>(C58/B58)*100</f>
        <v>368.69858517260894</v>
      </c>
      <c r="E58" s="24"/>
      <c r="F58" s="61"/>
      <c r="G58" s="61"/>
      <c r="H58" s="187"/>
      <c r="I58" s="61"/>
      <c r="J58" s="72"/>
      <c r="K58" s="72"/>
      <c r="L58" s="73"/>
      <c r="M58" s="72"/>
    </row>
    <row r="59" spans="1:13" s="15" customFormat="1" ht="15" customHeight="1" x14ac:dyDescent="0.2">
      <c r="A59" s="242" t="s">
        <v>17</v>
      </c>
      <c r="B59" s="260">
        <f>B60+B61+B62</f>
        <v>19450</v>
      </c>
      <c r="C59" s="260">
        <f>C60+C61+C62</f>
        <v>25424</v>
      </c>
      <c r="D59" s="233">
        <f>(C59/B59)*100</f>
        <v>130.71465295629821</v>
      </c>
      <c r="E59" s="247"/>
      <c r="F59" s="247"/>
      <c r="G59" s="247"/>
      <c r="H59" s="187"/>
      <c r="I59" s="243"/>
      <c r="J59" s="72"/>
      <c r="K59" s="72"/>
      <c r="L59" s="73"/>
      <c r="M59" s="72"/>
    </row>
    <row r="60" spans="1:13" s="15" customFormat="1" ht="15" customHeight="1" x14ac:dyDescent="0.2">
      <c r="A60" s="25" t="s">
        <v>101</v>
      </c>
      <c r="B60" s="27">
        <v>700</v>
      </c>
      <c r="C60" s="27">
        <v>829</v>
      </c>
      <c r="D60" s="233">
        <f>(C60/B60)*100</f>
        <v>118.42857142857144</v>
      </c>
      <c r="E60" s="28"/>
      <c r="F60" s="28"/>
      <c r="G60" s="28"/>
      <c r="H60" s="187"/>
      <c r="I60" s="51"/>
      <c r="J60" s="71"/>
      <c r="K60" s="72"/>
      <c r="L60" s="73"/>
      <c r="M60" s="72"/>
    </row>
    <row r="61" spans="1:13" s="15" customFormat="1" ht="15" customHeight="1" x14ac:dyDescent="0.2">
      <c r="A61" s="25" t="s">
        <v>99</v>
      </c>
      <c r="B61" s="27">
        <v>0</v>
      </c>
      <c r="C61" s="27">
        <v>300</v>
      </c>
      <c r="D61" s="233">
        <v>0</v>
      </c>
      <c r="E61" s="28"/>
      <c r="F61" s="28"/>
      <c r="G61" s="28"/>
      <c r="H61" s="187"/>
      <c r="I61" s="51"/>
      <c r="J61" s="71"/>
      <c r="K61" s="72"/>
      <c r="L61" s="73"/>
      <c r="M61" s="72"/>
    </row>
    <row r="62" spans="1:13" s="15" customFormat="1" ht="15" customHeight="1" x14ac:dyDescent="0.2">
      <c r="A62" s="234" t="s">
        <v>104</v>
      </c>
      <c r="B62" s="27">
        <v>18750</v>
      </c>
      <c r="C62" s="27">
        <v>24295</v>
      </c>
      <c r="D62" s="233">
        <f>(C62/B62)*100</f>
        <v>129.57333333333335</v>
      </c>
      <c r="E62" s="28"/>
      <c r="F62" s="28"/>
      <c r="G62" s="28"/>
      <c r="H62" s="187"/>
      <c r="I62" s="51"/>
      <c r="J62" s="72"/>
      <c r="K62" s="72"/>
      <c r="L62" s="73"/>
      <c r="M62" s="72"/>
    </row>
    <row r="63" spans="1:13" s="15" customFormat="1" ht="17.45" customHeight="1" x14ac:dyDescent="0.2">
      <c r="A63" s="48" t="s">
        <v>18</v>
      </c>
      <c r="B63" s="260">
        <f>B64+B65</f>
        <v>201425</v>
      </c>
      <c r="C63" s="260">
        <f t="shared" ref="C63" si="12">C64+C65</f>
        <v>788939</v>
      </c>
      <c r="D63" s="233">
        <f>(C63/B63)*100</f>
        <v>391.67878863100412</v>
      </c>
      <c r="E63" s="247"/>
      <c r="F63" s="28"/>
      <c r="G63" s="28"/>
      <c r="H63" s="28"/>
      <c r="I63" s="51"/>
      <c r="J63" s="72"/>
      <c r="K63" s="72"/>
      <c r="L63" s="73"/>
      <c r="M63" s="72"/>
    </row>
    <row r="64" spans="1:13" s="15" customFormat="1" ht="15" customHeight="1" x14ac:dyDescent="0.2">
      <c r="A64" s="25" t="s">
        <v>101</v>
      </c>
      <c r="B64" s="27">
        <v>0</v>
      </c>
      <c r="C64" s="27">
        <v>234026</v>
      </c>
      <c r="D64" s="233">
        <v>0</v>
      </c>
      <c r="E64" s="28"/>
      <c r="F64" s="28"/>
      <c r="G64" s="28"/>
      <c r="H64" s="187"/>
      <c r="I64" s="51"/>
      <c r="J64" s="72"/>
      <c r="K64" s="72"/>
      <c r="L64" s="73"/>
      <c r="M64" s="72"/>
    </row>
    <row r="65" spans="1:13" s="15" customFormat="1" ht="15" customHeight="1" thickBot="1" x14ac:dyDescent="0.25">
      <c r="A65" s="25" t="s">
        <v>99</v>
      </c>
      <c r="B65" s="304">
        <v>201425</v>
      </c>
      <c r="C65" s="304">
        <v>554913</v>
      </c>
      <c r="D65" s="233">
        <f>(C65/B65)*100</f>
        <v>275.49360804269577</v>
      </c>
      <c r="E65" s="28"/>
      <c r="F65" s="28"/>
      <c r="G65" s="28"/>
      <c r="H65" s="187"/>
      <c r="I65" s="51"/>
      <c r="J65" s="72"/>
      <c r="K65" s="72"/>
      <c r="L65" s="73"/>
      <c r="M65" s="72"/>
    </row>
    <row r="66" spans="1:13" s="15" customFormat="1" ht="15" customHeight="1" thickTop="1" x14ac:dyDescent="0.2">
      <c r="A66" s="286"/>
      <c r="B66" s="287"/>
      <c r="C66" s="287"/>
      <c r="D66" s="288"/>
      <c r="E66" s="28"/>
      <c r="F66" s="28"/>
      <c r="G66" s="28"/>
      <c r="H66" s="187"/>
      <c r="I66" s="51"/>
      <c r="J66" s="72"/>
      <c r="K66" s="72"/>
      <c r="L66" s="73"/>
      <c r="M66" s="72"/>
    </row>
    <row r="67" spans="1:13" s="15" customFormat="1" ht="15" customHeight="1" thickBot="1" x14ac:dyDescent="0.25">
      <c r="A67" s="289"/>
      <c r="B67" s="290"/>
      <c r="C67" s="290"/>
      <c r="D67" s="291" t="s">
        <v>0</v>
      </c>
      <c r="E67" s="28"/>
      <c r="F67" s="28"/>
      <c r="G67" s="28"/>
      <c r="H67" s="187"/>
      <c r="I67" s="51"/>
      <c r="J67" s="72"/>
      <c r="K67" s="72"/>
      <c r="L67" s="73"/>
      <c r="M67" s="72"/>
    </row>
    <row r="68" spans="1:13" s="45" customFormat="1" ht="36" customHeight="1" thickTop="1" thickBot="1" x14ac:dyDescent="0.25">
      <c r="A68" s="269" t="s">
        <v>75</v>
      </c>
      <c r="B68" s="273" t="s">
        <v>116</v>
      </c>
      <c r="C68" s="273" t="s">
        <v>117</v>
      </c>
      <c r="D68" s="270" t="s">
        <v>5</v>
      </c>
      <c r="E68" s="28"/>
      <c r="F68" s="28"/>
      <c r="G68" s="160"/>
      <c r="H68" s="63"/>
      <c r="I68" s="51"/>
      <c r="J68" s="70"/>
      <c r="K68" s="63"/>
      <c r="L68" s="63"/>
      <c r="M68" s="70"/>
    </row>
    <row r="69" spans="1:13" s="45" customFormat="1" ht="15.75" thickTop="1" thickBot="1" x14ac:dyDescent="0.25">
      <c r="A69" s="280">
        <v>1</v>
      </c>
      <c r="B69" s="266">
        <v>2</v>
      </c>
      <c r="C69" s="266">
        <v>3</v>
      </c>
      <c r="D69" s="271" t="s">
        <v>91</v>
      </c>
      <c r="E69" s="28"/>
      <c r="F69" s="28"/>
      <c r="G69" s="160"/>
      <c r="H69" s="63"/>
      <c r="I69" s="51"/>
      <c r="J69" s="70"/>
      <c r="K69" s="63"/>
      <c r="L69" s="63"/>
      <c r="M69" s="70"/>
    </row>
    <row r="70" spans="1:13" s="45" customFormat="1" ht="15.75" thickTop="1" x14ac:dyDescent="0.25">
      <c r="A70" s="248" t="s">
        <v>111</v>
      </c>
      <c r="B70" s="238">
        <f>SUM(B71:B73)</f>
        <v>213811</v>
      </c>
      <c r="C70" s="238">
        <f>SUM(C71:C73)</f>
        <v>348945</v>
      </c>
      <c r="D70" s="259">
        <f>(C70/B70)*100</f>
        <v>163.20254804476849</v>
      </c>
      <c r="E70" s="28"/>
      <c r="F70" s="28"/>
      <c r="G70" s="160"/>
      <c r="H70" s="63"/>
      <c r="I70" s="51"/>
      <c r="J70" s="70"/>
      <c r="K70" s="63"/>
      <c r="L70" s="63"/>
      <c r="M70" s="70"/>
    </row>
    <row r="71" spans="1:13" s="45" customFormat="1" ht="14.25" x14ac:dyDescent="0.2">
      <c r="A71" s="25" t="s">
        <v>101</v>
      </c>
      <c r="B71" s="27">
        <f>213811-B73-B72</f>
        <v>12926</v>
      </c>
      <c r="C71" s="27">
        <f>348945-C73-C72</f>
        <v>39467</v>
      </c>
      <c r="D71" s="233">
        <f>(C71/B71)*100</f>
        <v>305.3303419464645</v>
      </c>
      <c r="E71" s="28"/>
      <c r="F71" s="28"/>
      <c r="G71" s="160"/>
      <c r="H71" s="63"/>
      <c r="I71" s="51"/>
      <c r="J71" s="70"/>
      <c r="K71" s="63"/>
      <c r="L71" s="63"/>
      <c r="M71" s="70"/>
    </row>
    <row r="72" spans="1:13" s="45" customFormat="1" ht="14.25" x14ac:dyDescent="0.2">
      <c r="A72" s="25" t="s">
        <v>99</v>
      </c>
      <c r="B72" s="27">
        <v>0</v>
      </c>
      <c r="C72" s="27">
        <v>76</v>
      </c>
      <c r="D72" s="233">
        <v>0</v>
      </c>
      <c r="E72" s="28"/>
      <c r="F72" s="28"/>
      <c r="G72" s="160"/>
      <c r="H72" s="63"/>
      <c r="I72" s="51"/>
      <c r="J72" s="70"/>
      <c r="K72" s="63"/>
      <c r="L72" s="63"/>
      <c r="M72" s="70"/>
    </row>
    <row r="73" spans="1:13" s="45" customFormat="1" ht="14.25" x14ac:dyDescent="0.2">
      <c r="A73" s="235" t="s">
        <v>104</v>
      </c>
      <c r="B73" s="256">
        <v>200885</v>
      </c>
      <c r="C73" s="256">
        <v>309402</v>
      </c>
      <c r="D73" s="236">
        <f>(C73/B73)*100</f>
        <v>154.01946387236478</v>
      </c>
      <c r="E73" s="28"/>
      <c r="F73" s="28"/>
      <c r="G73" s="160"/>
      <c r="H73" s="63"/>
      <c r="I73" s="51"/>
      <c r="J73" s="70"/>
      <c r="K73" s="63"/>
      <c r="L73" s="63"/>
      <c r="M73" s="70"/>
    </row>
    <row r="74" spans="1:13" s="32" customFormat="1" ht="15" x14ac:dyDescent="0.25">
      <c r="A74" s="248" t="s">
        <v>84</v>
      </c>
      <c r="B74" s="257">
        <f>B75+B79</f>
        <v>48035</v>
      </c>
      <c r="C74" s="257">
        <f>C75+C79</f>
        <v>65606</v>
      </c>
      <c r="D74" s="231">
        <f>(C74/B74)*100</f>
        <v>136.57957739148537</v>
      </c>
      <c r="E74" s="239"/>
      <c r="F74" s="61"/>
      <c r="G74" s="61"/>
      <c r="H74" s="187"/>
      <c r="I74" s="61"/>
      <c r="J74" s="49"/>
      <c r="K74" s="71"/>
      <c r="L74" s="41"/>
      <c r="M74" s="71"/>
    </row>
    <row r="75" spans="1:13" s="29" customFormat="1" ht="14.25" x14ac:dyDescent="0.2">
      <c r="A75" s="242" t="s">
        <v>17</v>
      </c>
      <c r="B75" s="260">
        <f>B76+B77+B78</f>
        <v>48035</v>
      </c>
      <c r="C75" s="260">
        <f t="shared" ref="C75" si="13">C76+C77+C78</f>
        <v>60565</v>
      </c>
      <c r="D75" s="233">
        <f>(C75/B75)*100</f>
        <v>126.08514624752785</v>
      </c>
      <c r="E75" s="247"/>
      <c r="F75" s="247"/>
      <c r="G75" s="247"/>
      <c r="H75" s="187"/>
      <c r="I75" s="243"/>
      <c r="J75" s="49"/>
      <c r="K75" s="49"/>
      <c r="L75" s="50"/>
      <c r="M75" s="49"/>
    </row>
    <row r="76" spans="1:13" s="29" customFormat="1" ht="14.25" x14ac:dyDescent="0.2">
      <c r="A76" s="25" t="s">
        <v>101</v>
      </c>
      <c r="B76" s="27">
        <v>41660</v>
      </c>
      <c r="C76" s="27">
        <v>43040</v>
      </c>
      <c r="D76" s="233">
        <f>(C76/B76)*100</f>
        <v>103.31253000480076</v>
      </c>
      <c r="E76" s="28"/>
      <c r="F76" s="28"/>
      <c r="G76" s="28"/>
      <c r="H76" s="187"/>
      <c r="I76" s="51"/>
      <c r="J76" s="71"/>
      <c r="K76" s="49"/>
      <c r="L76" s="50"/>
      <c r="M76" s="49"/>
    </row>
    <row r="77" spans="1:13" s="29" customFormat="1" ht="14.25" x14ac:dyDescent="0.2">
      <c r="A77" s="25" t="s">
        <v>99</v>
      </c>
      <c r="B77" s="27">
        <v>0</v>
      </c>
      <c r="C77" s="27">
        <v>0</v>
      </c>
      <c r="D77" s="233">
        <v>0</v>
      </c>
      <c r="E77" s="28"/>
      <c r="F77" s="28"/>
      <c r="G77" s="28"/>
      <c r="H77" s="187"/>
      <c r="I77" s="51"/>
      <c r="J77" s="49"/>
      <c r="K77" s="49"/>
      <c r="L77" s="50"/>
      <c r="M77" s="49"/>
    </row>
    <row r="78" spans="1:13" s="29" customFormat="1" ht="14.25" x14ac:dyDescent="0.2">
      <c r="A78" s="234" t="s">
        <v>104</v>
      </c>
      <c r="B78" s="27">
        <v>6375</v>
      </c>
      <c r="C78" s="27">
        <v>17525</v>
      </c>
      <c r="D78" s="233">
        <f>(C78/B78)*100</f>
        <v>274.9019607843137</v>
      </c>
      <c r="E78" s="28"/>
      <c r="F78" s="28"/>
      <c r="G78" s="28"/>
      <c r="H78" s="187"/>
      <c r="I78" s="51"/>
      <c r="J78" s="49"/>
      <c r="K78" s="49"/>
      <c r="L78" s="50"/>
      <c r="M78" s="49"/>
    </row>
    <row r="79" spans="1:13" s="29" customFormat="1" ht="14.25" x14ac:dyDescent="0.2">
      <c r="A79" s="48" t="s">
        <v>18</v>
      </c>
      <c r="B79" s="260">
        <f>B80</f>
        <v>0</v>
      </c>
      <c r="C79" s="260">
        <f>C80</f>
        <v>5041</v>
      </c>
      <c r="D79" s="233">
        <v>0</v>
      </c>
      <c r="E79" s="247"/>
      <c r="F79" s="247"/>
      <c r="G79" s="247"/>
      <c r="H79" s="187"/>
      <c r="I79" s="243"/>
      <c r="J79" s="49"/>
      <c r="K79" s="49"/>
      <c r="L79" s="50"/>
      <c r="M79" s="49"/>
    </row>
    <row r="80" spans="1:13" s="29" customFormat="1" ht="14.25" x14ac:dyDescent="0.2">
      <c r="A80" s="25" t="s">
        <v>101</v>
      </c>
      <c r="B80" s="27">
        <v>0</v>
      </c>
      <c r="C80" s="27">
        <v>5041</v>
      </c>
      <c r="D80" s="233">
        <v>0</v>
      </c>
      <c r="E80" s="28"/>
      <c r="F80" s="28"/>
      <c r="G80" s="28"/>
      <c r="H80" s="187"/>
      <c r="I80" s="51"/>
      <c r="J80" s="49"/>
      <c r="K80" s="49"/>
      <c r="L80" s="50"/>
      <c r="M80" s="49"/>
    </row>
    <row r="81" spans="1:13" s="32" customFormat="1" ht="15" customHeight="1" x14ac:dyDescent="0.25">
      <c r="A81" s="297" t="s">
        <v>85</v>
      </c>
      <c r="B81" s="298">
        <f>B82</f>
        <v>10</v>
      </c>
      <c r="C81" s="298">
        <f>C82</f>
        <v>0</v>
      </c>
      <c r="D81" s="299">
        <f t="shared" ref="D81:D88" si="14">(C81/B81)*100</f>
        <v>0</v>
      </c>
      <c r="E81" s="24"/>
      <c r="F81" s="28"/>
      <c r="G81" s="28"/>
      <c r="H81" s="28"/>
      <c r="I81" s="61"/>
      <c r="J81" s="71"/>
      <c r="K81" s="71"/>
      <c r="L81" s="41"/>
      <c r="M81" s="71"/>
    </row>
    <row r="82" spans="1:13" s="32" customFormat="1" ht="15" customHeight="1" x14ac:dyDescent="0.25">
      <c r="A82" s="254" t="s">
        <v>101</v>
      </c>
      <c r="B82" s="256">
        <v>10</v>
      </c>
      <c r="C82" s="256">
        <v>0</v>
      </c>
      <c r="D82" s="236">
        <f t="shared" si="14"/>
        <v>0</v>
      </c>
      <c r="E82" s="24"/>
      <c r="F82" s="28"/>
      <c r="G82" s="28"/>
      <c r="H82" s="28"/>
      <c r="I82" s="61"/>
      <c r="J82" s="71"/>
      <c r="K82" s="71"/>
      <c r="L82" s="41"/>
      <c r="M82" s="71"/>
    </row>
    <row r="83" spans="1:13" s="32" customFormat="1" ht="15" x14ac:dyDescent="0.25">
      <c r="A83" s="237" t="s">
        <v>109</v>
      </c>
      <c r="B83" s="238">
        <f>B84+B85</f>
        <v>609526</v>
      </c>
      <c r="C83" s="238">
        <f>C84+C85</f>
        <v>621450</v>
      </c>
      <c r="D83" s="259">
        <f t="shared" si="14"/>
        <v>101.95627421963952</v>
      </c>
      <c r="E83" s="239"/>
      <c r="F83" s="24"/>
      <c r="G83" s="24"/>
      <c r="H83" s="187"/>
      <c r="I83" s="61"/>
      <c r="J83" s="71"/>
      <c r="K83" s="71"/>
      <c r="L83" s="41"/>
      <c r="M83" s="71"/>
    </row>
    <row r="84" spans="1:13" s="32" customFormat="1" ht="14.25" x14ac:dyDescent="0.2">
      <c r="A84" s="25" t="s">
        <v>101</v>
      </c>
      <c r="B84" s="27">
        <v>77572</v>
      </c>
      <c r="C84" s="27">
        <v>80138</v>
      </c>
      <c r="D84" s="233">
        <f t="shared" si="14"/>
        <v>103.30789460114474</v>
      </c>
      <c r="E84" s="28"/>
      <c r="F84" s="28"/>
      <c r="G84" s="28"/>
      <c r="H84" s="187"/>
      <c r="I84" s="51"/>
      <c r="J84" s="71"/>
      <c r="K84" s="249"/>
      <c r="L84" s="41"/>
      <c r="M84" s="71"/>
    </row>
    <row r="85" spans="1:13" s="32" customFormat="1" ht="14.25" x14ac:dyDescent="0.2">
      <c r="A85" s="254" t="s">
        <v>99</v>
      </c>
      <c r="B85" s="256">
        <v>531954</v>
      </c>
      <c r="C85" s="256">
        <v>541312</v>
      </c>
      <c r="D85" s="236">
        <f t="shared" si="14"/>
        <v>101.7591746654786</v>
      </c>
      <c r="E85" s="28"/>
      <c r="F85" s="28"/>
      <c r="G85" s="28"/>
      <c r="H85" s="187"/>
      <c r="I85" s="51"/>
      <c r="J85" s="71"/>
      <c r="K85" s="250"/>
      <c r="L85" s="41"/>
      <c r="M85" s="71"/>
    </row>
    <row r="86" spans="1:13" s="32" customFormat="1" ht="15" customHeight="1" x14ac:dyDescent="0.25">
      <c r="A86" s="251" t="s">
        <v>110</v>
      </c>
      <c r="B86" s="257">
        <f>B87+B88+B89</f>
        <v>76137</v>
      </c>
      <c r="C86" s="257">
        <f>C87+C88+C89</f>
        <v>108177</v>
      </c>
      <c r="D86" s="231">
        <f t="shared" si="14"/>
        <v>142.08203632924858</v>
      </c>
      <c r="E86" s="28"/>
      <c r="F86" s="28"/>
      <c r="G86" s="28"/>
      <c r="H86" s="41"/>
      <c r="I86" s="51"/>
      <c r="J86" s="71"/>
      <c r="K86" s="43"/>
      <c r="L86" s="41"/>
      <c r="M86" s="71"/>
    </row>
    <row r="87" spans="1:13" s="32" customFormat="1" ht="14.25" x14ac:dyDescent="0.2">
      <c r="A87" s="25" t="s">
        <v>101</v>
      </c>
      <c r="B87" s="27">
        <v>37237</v>
      </c>
      <c r="C87" s="27">
        <v>45227</v>
      </c>
      <c r="D87" s="233">
        <f t="shared" si="14"/>
        <v>121.45715283186078</v>
      </c>
      <c r="E87" s="28"/>
      <c r="F87" s="28"/>
      <c r="G87" s="28"/>
      <c r="H87" s="187"/>
      <c r="I87" s="51"/>
      <c r="J87" s="71"/>
      <c r="K87" s="249"/>
      <c r="L87" s="41"/>
      <c r="M87" s="71"/>
    </row>
    <row r="88" spans="1:13" s="32" customFormat="1" ht="14.25" x14ac:dyDescent="0.2">
      <c r="A88" s="25" t="s">
        <v>99</v>
      </c>
      <c r="B88" s="27">
        <v>14800</v>
      </c>
      <c r="C88" s="27">
        <v>19819</v>
      </c>
      <c r="D88" s="233">
        <f t="shared" si="14"/>
        <v>133.91216216216216</v>
      </c>
      <c r="E88" s="28"/>
      <c r="F88" s="28"/>
      <c r="G88" s="28"/>
      <c r="H88" s="50"/>
      <c r="I88" s="51"/>
      <c r="J88" s="71"/>
      <c r="K88" s="250"/>
      <c r="L88" s="41"/>
      <c r="M88" s="71"/>
    </row>
    <row r="89" spans="1:13" s="32" customFormat="1" ht="14.25" x14ac:dyDescent="0.2">
      <c r="A89" s="235" t="s">
        <v>104</v>
      </c>
      <c r="B89" s="256">
        <v>24100</v>
      </c>
      <c r="C89" s="256">
        <v>43131</v>
      </c>
      <c r="D89" s="236">
        <f t="shared" ref="D89:D95" si="15">(C89/B89)*100</f>
        <v>178.96680497925311</v>
      </c>
      <c r="E89" s="28"/>
      <c r="F89" s="28"/>
      <c r="G89" s="28"/>
      <c r="H89" s="28"/>
      <c r="I89" s="51"/>
      <c r="J89" s="71"/>
      <c r="K89" s="43"/>
      <c r="L89" s="41"/>
      <c r="M89" s="71"/>
    </row>
    <row r="90" spans="1:13" s="32" customFormat="1" ht="15" customHeight="1" x14ac:dyDescent="0.25">
      <c r="A90" s="302" t="s">
        <v>86</v>
      </c>
      <c r="B90" s="257">
        <f>B91+B93</f>
        <v>3095487</v>
      </c>
      <c r="C90" s="257">
        <f>C91+C93</f>
        <v>3110185</v>
      </c>
      <c r="D90" s="231">
        <f t="shared" si="15"/>
        <v>100.47482027868313</v>
      </c>
      <c r="E90" s="28"/>
      <c r="F90" s="28"/>
      <c r="G90" s="28"/>
      <c r="H90" s="41"/>
      <c r="I90" s="51"/>
      <c r="J90" s="71"/>
      <c r="K90" s="43"/>
      <c r="L90" s="41"/>
      <c r="M90" s="71"/>
    </row>
    <row r="91" spans="1:13" s="32" customFormat="1" ht="14.25" x14ac:dyDescent="0.2">
      <c r="A91" s="242" t="s">
        <v>17</v>
      </c>
      <c r="B91" s="260">
        <f>B92</f>
        <v>56413</v>
      </c>
      <c r="C91" s="260">
        <f t="shared" ref="C91" si="16">C92</f>
        <v>56561</v>
      </c>
      <c r="D91" s="262">
        <f t="shared" si="15"/>
        <v>100.26235087657101</v>
      </c>
      <c r="E91" s="28"/>
      <c r="F91" s="28"/>
      <c r="G91" s="28"/>
      <c r="H91" s="41"/>
      <c r="I91" s="51"/>
      <c r="J91" s="71"/>
      <c r="K91" s="43"/>
      <c r="L91" s="41"/>
      <c r="M91" s="71"/>
    </row>
    <row r="92" spans="1:13" s="32" customFormat="1" ht="14.25" x14ac:dyDescent="0.2">
      <c r="A92" s="25" t="s">
        <v>101</v>
      </c>
      <c r="B92" s="27">
        <v>56413</v>
      </c>
      <c r="C92" s="27">
        <v>56561</v>
      </c>
      <c r="D92" s="262">
        <f t="shared" si="15"/>
        <v>100.26235087657101</v>
      </c>
      <c r="E92" s="28"/>
      <c r="F92" s="28"/>
      <c r="G92" s="28"/>
      <c r="H92" s="41"/>
      <c r="I92" s="51"/>
      <c r="J92" s="71"/>
      <c r="K92" s="43"/>
      <c r="L92" s="41"/>
      <c r="M92" s="71"/>
    </row>
    <row r="93" spans="1:13" s="32" customFormat="1" ht="14.25" x14ac:dyDescent="0.2">
      <c r="A93" s="48" t="s">
        <v>18</v>
      </c>
      <c r="B93" s="260">
        <f>B94+B95</f>
        <v>3039074</v>
      </c>
      <c r="C93" s="260">
        <f>C94+C95</f>
        <v>3053624</v>
      </c>
      <c r="D93" s="262">
        <f>(C93/B93)*100</f>
        <v>100.47876425516458</v>
      </c>
      <c r="E93" s="28"/>
      <c r="F93" s="28"/>
      <c r="G93" s="28"/>
      <c r="H93" s="41"/>
      <c r="I93" s="51"/>
      <c r="J93" s="71"/>
      <c r="K93" s="43"/>
      <c r="L93" s="41"/>
      <c r="M93" s="71"/>
    </row>
    <row r="94" spans="1:13" s="32" customFormat="1" ht="14.25" x14ac:dyDescent="0.2">
      <c r="A94" s="25" t="s">
        <v>101</v>
      </c>
      <c r="B94" s="27">
        <v>2954304</v>
      </c>
      <c r="C94" s="27">
        <v>2913178</v>
      </c>
      <c r="D94" s="262">
        <f t="shared" si="15"/>
        <v>98.607929312623213</v>
      </c>
      <c r="E94" s="28"/>
      <c r="F94" s="28"/>
      <c r="G94" s="28"/>
      <c r="H94" s="41"/>
      <c r="I94" s="51"/>
      <c r="J94" s="71"/>
      <c r="K94" s="43"/>
      <c r="L94" s="41"/>
      <c r="M94" s="71"/>
    </row>
    <row r="95" spans="1:13" s="32" customFormat="1" ht="14.25" x14ac:dyDescent="0.2">
      <c r="A95" s="254" t="s">
        <v>99</v>
      </c>
      <c r="B95" s="256">
        <v>84770</v>
      </c>
      <c r="C95" s="256">
        <v>140446</v>
      </c>
      <c r="D95" s="262">
        <f t="shared" si="15"/>
        <v>165.67889583579097</v>
      </c>
      <c r="E95" s="28"/>
      <c r="F95" s="28"/>
      <c r="G95" s="28"/>
      <c r="H95" s="41"/>
      <c r="I95" s="51"/>
      <c r="J95" s="71"/>
      <c r="K95" s="43"/>
      <c r="L95" s="41"/>
      <c r="M95" s="71"/>
    </row>
    <row r="96" spans="1:13" s="32" customFormat="1" ht="15" x14ac:dyDescent="0.25">
      <c r="A96" s="237" t="s">
        <v>87</v>
      </c>
      <c r="B96" s="257">
        <v>465</v>
      </c>
      <c r="C96" s="257">
        <v>889</v>
      </c>
      <c r="D96" s="259">
        <f>(C96/B96)*100</f>
        <v>191.18279569892474</v>
      </c>
      <c r="E96" s="28"/>
      <c r="F96" s="28"/>
      <c r="G96" s="28"/>
      <c r="H96" s="41"/>
      <c r="I96" s="51"/>
      <c r="J96" s="71"/>
      <c r="K96" s="43"/>
      <c r="L96" s="41"/>
      <c r="M96" s="71"/>
    </row>
    <row r="97" spans="1:13" s="32" customFormat="1" ht="14.25" customHeight="1" x14ac:dyDescent="0.2">
      <c r="A97" s="254" t="s">
        <v>101</v>
      </c>
      <c r="B97" s="256">
        <v>465</v>
      </c>
      <c r="C97" s="256">
        <v>889</v>
      </c>
      <c r="D97" s="300">
        <f>(C97/B97)*100</f>
        <v>191.18279569892474</v>
      </c>
      <c r="E97" s="28"/>
      <c r="F97" s="28"/>
      <c r="G97" s="28"/>
      <c r="H97" s="41"/>
      <c r="I97" s="51"/>
      <c r="J97" s="71"/>
      <c r="K97" s="43"/>
      <c r="L97" s="41"/>
      <c r="M97" s="71"/>
    </row>
    <row r="98" spans="1:13" s="32" customFormat="1" ht="15" x14ac:dyDescent="0.25">
      <c r="A98" s="248" t="s">
        <v>88</v>
      </c>
      <c r="B98" s="257">
        <f>SUM(B99:B101)</f>
        <v>405802</v>
      </c>
      <c r="C98" s="257">
        <f>SUM(C99:C101)</f>
        <v>2325185</v>
      </c>
      <c r="D98" s="231">
        <f>(C98/B98)*100</f>
        <v>572.98510110842233</v>
      </c>
      <c r="E98" s="24"/>
      <c r="F98" s="24"/>
      <c r="G98" s="24"/>
      <c r="H98" s="187"/>
      <c r="I98" s="61"/>
      <c r="J98" s="71"/>
      <c r="K98" s="71"/>
      <c r="L98" s="41"/>
      <c r="M98" s="71"/>
    </row>
    <row r="99" spans="1:13" s="32" customFormat="1" ht="14.25" x14ac:dyDescent="0.2">
      <c r="A99" s="25" t="s">
        <v>101</v>
      </c>
      <c r="B99" s="27">
        <v>35314</v>
      </c>
      <c r="C99" s="27">
        <v>226458</v>
      </c>
      <c r="D99" s="233">
        <f>(C99/B99)*100</f>
        <v>641.26975137339298</v>
      </c>
      <c r="E99" s="28"/>
      <c r="F99" s="28"/>
      <c r="G99" s="28"/>
      <c r="H99" s="187"/>
      <c r="I99" s="51"/>
      <c r="J99" s="71"/>
      <c r="K99" s="71"/>
      <c r="L99" s="41"/>
      <c r="M99" s="71"/>
    </row>
    <row r="100" spans="1:13" s="32" customFormat="1" ht="14.25" x14ac:dyDescent="0.2">
      <c r="A100" s="25" t="s">
        <v>99</v>
      </c>
      <c r="B100" s="27">
        <v>370488</v>
      </c>
      <c r="C100" s="27">
        <v>1124945</v>
      </c>
      <c r="D100" s="233">
        <f>(C100/B100)*100</f>
        <v>303.63871434432428</v>
      </c>
      <c r="E100" s="28"/>
      <c r="F100" s="28"/>
      <c r="G100" s="28"/>
      <c r="H100" s="187"/>
      <c r="I100" s="51"/>
      <c r="J100" s="71"/>
      <c r="K100" s="71"/>
      <c r="L100" s="41"/>
      <c r="M100" s="71"/>
    </row>
    <row r="101" spans="1:13" s="32" customFormat="1" ht="14.25" x14ac:dyDescent="0.2">
      <c r="A101" s="234" t="s">
        <v>100</v>
      </c>
      <c r="B101" s="27">
        <v>0</v>
      </c>
      <c r="C101" s="27">
        <f>923782+50000</f>
        <v>973782</v>
      </c>
      <c r="D101" s="236">
        <v>0</v>
      </c>
      <c r="E101" s="28"/>
      <c r="F101" s="28"/>
      <c r="G101" s="28"/>
      <c r="H101" s="187"/>
      <c r="I101" s="51"/>
      <c r="J101" s="71"/>
      <c r="K101" s="71"/>
      <c r="L101" s="41"/>
      <c r="M101" s="71"/>
    </row>
    <row r="102" spans="1:13" s="32" customFormat="1" ht="15" x14ac:dyDescent="0.25">
      <c r="A102" s="272" t="s">
        <v>89</v>
      </c>
      <c r="B102" s="238">
        <f>B103+B104</f>
        <v>50000</v>
      </c>
      <c r="C102" s="238">
        <f>C103+C104</f>
        <v>69416</v>
      </c>
      <c r="D102" s="231">
        <f t="shared" ref="D102:D109" si="17">(C102/B102)*100</f>
        <v>138.83199999999999</v>
      </c>
      <c r="E102" s="28"/>
      <c r="F102" s="28"/>
      <c r="G102" s="28"/>
      <c r="H102" s="187"/>
      <c r="I102" s="61"/>
      <c r="J102" s="71"/>
      <c r="K102" s="71"/>
      <c r="L102" s="41"/>
      <c r="M102" s="71"/>
    </row>
    <row r="103" spans="1:13" s="32" customFormat="1" ht="14.25" x14ac:dyDescent="0.2">
      <c r="A103" s="25" t="s">
        <v>101</v>
      </c>
      <c r="B103" s="27">
        <v>20000</v>
      </c>
      <c r="C103" s="27">
        <v>31000</v>
      </c>
      <c r="D103" s="233">
        <f t="shared" si="17"/>
        <v>155</v>
      </c>
      <c r="E103" s="28"/>
      <c r="F103" s="28"/>
      <c r="G103" s="28"/>
      <c r="H103" s="187"/>
      <c r="I103" s="51"/>
      <c r="J103" s="71"/>
      <c r="K103" s="71"/>
      <c r="L103" s="41"/>
      <c r="M103" s="71"/>
    </row>
    <row r="104" spans="1:13" s="32" customFormat="1" ht="14.25" x14ac:dyDescent="0.2">
      <c r="A104" s="235" t="s">
        <v>104</v>
      </c>
      <c r="B104" s="256">
        <v>30000</v>
      </c>
      <c r="C104" s="256">
        <v>38416</v>
      </c>
      <c r="D104" s="236">
        <f t="shared" si="17"/>
        <v>128.05333333333334</v>
      </c>
      <c r="E104" s="28"/>
      <c r="F104" s="28"/>
      <c r="G104" s="28"/>
      <c r="H104" s="187"/>
      <c r="I104" s="51"/>
      <c r="J104" s="71"/>
      <c r="K104" s="252"/>
      <c r="L104" s="41"/>
      <c r="M104" s="71"/>
    </row>
    <row r="105" spans="1:13" s="32" customFormat="1" ht="15" x14ac:dyDescent="0.25">
      <c r="A105" s="253" t="s">
        <v>90</v>
      </c>
      <c r="B105" s="257">
        <f>B106</f>
        <v>9418</v>
      </c>
      <c r="C105" s="257">
        <f>C106</f>
        <v>11371</v>
      </c>
      <c r="D105" s="231">
        <f t="shared" si="17"/>
        <v>120.73688681248673</v>
      </c>
      <c r="E105" s="28"/>
      <c r="F105" s="28"/>
      <c r="G105" s="28"/>
      <c r="H105" s="187"/>
      <c r="I105" s="61"/>
      <c r="J105" s="40"/>
      <c r="K105" s="71"/>
      <c r="L105" s="41"/>
      <c r="M105" s="71"/>
    </row>
    <row r="106" spans="1:13" s="32" customFormat="1" ht="14.25" x14ac:dyDescent="0.2">
      <c r="A106" s="25" t="s">
        <v>101</v>
      </c>
      <c r="B106" s="27">
        <v>9418</v>
      </c>
      <c r="C106" s="27">
        <v>11371</v>
      </c>
      <c r="D106" s="233">
        <f t="shared" si="17"/>
        <v>120.73688681248673</v>
      </c>
      <c r="E106" s="28"/>
      <c r="F106" s="28"/>
      <c r="G106" s="28"/>
      <c r="H106" s="187"/>
      <c r="I106" s="51"/>
      <c r="J106" s="40"/>
      <c r="K106" s="41"/>
      <c r="L106" s="41"/>
      <c r="M106" s="71"/>
    </row>
    <row r="107" spans="1:13" s="15" customFormat="1" ht="21.75" customHeight="1" x14ac:dyDescent="0.25">
      <c r="A107" s="303" t="s">
        <v>19</v>
      </c>
      <c r="B107" s="80">
        <f>B105+B102+B98+B96+B90+B86+B83+B81+B74+B70+B58+B52+B44+B40+B36+B32+B29+B26+B22+B18</f>
        <v>5445168</v>
      </c>
      <c r="C107" s="80">
        <f>C105+C102+C98+C96+C90+C86+C83+C81+C74+C70+C58+C52+C44+C40+C36+C32+C29+C26+C22+C18</f>
        <v>34159720</v>
      </c>
      <c r="D107" s="77">
        <f t="shared" si="17"/>
        <v>627.34005635822439</v>
      </c>
      <c r="E107" s="119"/>
      <c r="F107" s="83"/>
      <c r="G107" s="83"/>
      <c r="H107" s="83"/>
      <c r="I107" s="105"/>
      <c r="J107" s="40"/>
      <c r="K107" s="72"/>
      <c r="L107" s="73"/>
      <c r="M107" s="72"/>
    </row>
    <row r="108" spans="1:13" s="15" customFormat="1" ht="21" customHeight="1" x14ac:dyDescent="0.2">
      <c r="A108" s="120" t="s">
        <v>122</v>
      </c>
      <c r="B108" s="27">
        <f>B12</f>
        <v>9416</v>
      </c>
      <c r="C108" s="27">
        <f>C101+C35+C25+C21</f>
        <v>18212990</v>
      </c>
      <c r="D108" s="78">
        <f t="shared" si="17"/>
        <v>193425.97706032285</v>
      </c>
      <c r="E108" s="28"/>
      <c r="F108" s="305"/>
      <c r="G108" s="82"/>
      <c r="H108" s="82"/>
      <c r="I108" s="62"/>
      <c r="J108" s="40"/>
      <c r="K108" s="72"/>
      <c r="L108" s="73"/>
      <c r="M108" s="72"/>
    </row>
    <row r="109" spans="1:13" s="15" customFormat="1" ht="18.75" thickBot="1" x14ac:dyDescent="0.3">
      <c r="A109" s="121" t="s">
        <v>82</v>
      </c>
      <c r="B109" s="79">
        <f>B107-B108</f>
        <v>5435752</v>
      </c>
      <c r="C109" s="79">
        <f>C107-C108</f>
        <v>15946730</v>
      </c>
      <c r="D109" s="76">
        <f t="shared" si="17"/>
        <v>293.36750462493507</v>
      </c>
      <c r="E109" s="119"/>
      <c r="F109" s="1">
        <f>C109-C13</f>
        <v>1430731</v>
      </c>
      <c r="G109" s="24"/>
      <c r="H109" s="69"/>
      <c r="I109" s="66"/>
      <c r="J109" s="38"/>
      <c r="K109" s="72"/>
      <c r="L109" s="73"/>
      <c r="M109" s="72"/>
    </row>
    <row r="110" spans="1:13" s="15" customFormat="1" ht="18.75" customHeight="1" thickTop="1" x14ac:dyDescent="0.25">
      <c r="D110" s="118"/>
      <c r="E110" s="24"/>
      <c r="F110" s="24"/>
      <c r="G110" s="24"/>
      <c r="H110" s="69"/>
      <c r="I110" s="66"/>
      <c r="J110" s="38"/>
      <c r="K110" s="72"/>
      <c r="L110" s="73"/>
      <c r="M110" s="72"/>
    </row>
    <row r="111" spans="1:13" x14ac:dyDescent="0.2">
      <c r="B111" s="163"/>
    </row>
    <row r="112" spans="1:13" ht="17.25" thickBot="1" x14ac:dyDescent="0.3">
      <c r="A112" s="285" t="s">
        <v>94</v>
      </c>
      <c r="B112" s="168"/>
      <c r="C112" s="164"/>
      <c r="D112" s="291" t="s">
        <v>0</v>
      </c>
    </row>
    <row r="113" spans="1:5" ht="36" customHeight="1" thickTop="1" thickBot="1" x14ac:dyDescent="0.25">
      <c r="A113" s="269" t="s">
        <v>73</v>
      </c>
      <c r="B113" s="273" t="s">
        <v>116</v>
      </c>
      <c r="C113" s="273" t="s">
        <v>117</v>
      </c>
      <c r="D113" s="270" t="s">
        <v>5</v>
      </c>
      <c r="E113" s="12"/>
    </row>
    <row r="114" spans="1:5" ht="14.25" thickTop="1" thickBot="1" x14ac:dyDescent="0.25">
      <c r="A114" s="280">
        <v>1</v>
      </c>
      <c r="B114" s="266">
        <v>2</v>
      </c>
      <c r="C114" s="266">
        <v>3</v>
      </c>
      <c r="D114" s="267" t="s">
        <v>91</v>
      </c>
      <c r="E114" s="12"/>
    </row>
    <row r="115" spans="1:5" ht="15" thickTop="1" x14ac:dyDescent="0.2">
      <c r="A115" s="292" t="s">
        <v>102</v>
      </c>
      <c r="B115" s="227">
        <v>0</v>
      </c>
      <c r="C115" s="228">
        <v>733098</v>
      </c>
      <c r="D115" s="74">
        <v>0</v>
      </c>
      <c r="E115" s="12"/>
    </row>
    <row r="116" spans="1:5" ht="14.25" x14ac:dyDescent="0.2">
      <c r="A116" s="294" t="s">
        <v>105</v>
      </c>
      <c r="B116" s="218">
        <v>0</v>
      </c>
      <c r="C116" s="219">
        <v>-630000</v>
      </c>
      <c r="D116" s="224">
        <v>0</v>
      </c>
      <c r="E116" s="12"/>
    </row>
    <row r="117" spans="1:5" ht="25.5" x14ac:dyDescent="0.2">
      <c r="A117" s="293" t="s">
        <v>108</v>
      </c>
      <c r="B117" s="229">
        <v>402200</v>
      </c>
      <c r="C117" s="226">
        <v>1216993</v>
      </c>
      <c r="D117" s="224">
        <f>(C117/B117)*100</f>
        <v>302.58403779214319</v>
      </c>
      <c r="E117" s="12"/>
    </row>
    <row r="118" spans="1:5" ht="14.25" x14ac:dyDescent="0.2">
      <c r="A118" s="294" t="s">
        <v>120</v>
      </c>
      <c r="B118" s="229">
        <v>100000</v>
      </c>
      <c r="C118" s="226">
        <v>100000</v>
      </c>
      <c r="D118" s="224">
        <f>(C118/B118)*100</f>
        <v>100</v>
      </c>
      <c r="E118" s="12"/>
    </row>
    <row r="119" spans="1:5" ht="14.25" x14ac:dyDescent="0.2">
      <c r="A119" s="295" t="s">
        <v>121</v>
      </c>
      <c r="B119" s="229">
        <v>300000</v>
      </c>
      <c r="C119" s="226">
        <v>268270</v>
      </c>
      <c r="D119" s="224">
        <f>(C119/B119)*100</f>
        <v>89.423333333333332</v>
      </c>
      <c r="E119" s="12"/>
    </row>
    <row r="120" spans="1:5" ht="14.25" x14ac:dyDescent="0.2">
      <c r="A120" s="295" t="s">
        <v>106</v>
      </c>
      <c r="B120" s="218">
        <v>-66667</v>
      </c>
      <c r="C120" s="219">
        <v>-66667</v>
      </c>
      <c r="D120" s="224">
        <f>(C120/B120)*100</f>
        <v>100</v>
      </c>
      <c r="E120" s="12"/>
    </row>
    <row r="121" spans="1:5" ht="14.25" x14ac:dyDescent="0.2">
      <c r="A121" s="295" t="s">
        <v>107</v>
      </c>
      <c r="B121" s="218">
        <v>-186492</v>
      </c>
      <c r="C121" s="219">
        <v>-186492</v>
      </c>
      <c r="D121" s="224">
        <f>(C121/B121)*100</f>
        <v>100</v>
      </c>
      <c r="E121" s="12"/>
    </row>
    <row r="122" spans="1:5" ht="25.5" x14ac:dyDescent="0.2">
      <c r="A122" s="296" t="s">
        <v>103</v>
      </c>
      <c r="B122" s="306">
        <v>0</v>
      </c>
      <c r="C122" s="307">
        <v>-4471</v>
      </c>
      <c r="D122" s="255">
        <v>0</v>
      </c>
      <c r="E122" s="12"/>
    </row>
    <row r="123" spans="1:5" ht="18.75" thickBot="1" x14ac:dyDescent="0.3">
      <c r="A123" s="225" t="s">
        <v>74</v>
      </c>
      <c r="B123" s="79">
        <f>SUM(B115:B122)</f>
        <v>549041</v>
      </c>
      <c r="C123" s="79">
        <f>SUM(C115:C122)</f>
        <v>1430731</v>
      </c>
      <c r="D123" s="76">
        <f>(C123/B123)*100</f>
        <v>260.58727854568235</v>
      </c>
      <c r="E123" s="12"/>
    </row>
    <row r="124" spans="1:5" ht="13.5" thickTop="1" x14ac:dyDescent="0.2">
      <c r="A124" s="216"/>
      <c r="B124" s="217"/>
      <c r="C124" s="217"/>
      <c r="D124" s="12"/>
      <c r="E124" s="12"/>
    </row>
    <row r="125" spans="1:5" ht="21" customHeight="1" x14ac:dyDescent="0.2">
      <c r="A125" s="309" t="s">
        <v>123</v>
      </c>
      <c r="B125" s="309"/>
      <c r="C125" s="309"/>
      <c r="D125" s="309"/>
      <c r="E125" s="12"/>
    </row>
    <row r="126" spans="1:5" ht="21.75" customHeight="1" x14ac:dyDescent="0.2">
      <c r="B126" s="263"/>
      <c r="C126" s="263"/>
    </row>
    <row r="127" spans="1:5" ht="28.5" customHeight="1" x14ac:dyDescent="0.2">
      <c r="B127" s="263"/>
      <c r="C127" s="263"/>
    </row>
    <row r="129" spans="3:3" x14ac:dyDescent="0.2">
      <c r="C129" s="1"/>
    </row>
  </sheetData>
  <mergeCells count="2">
    <mergeCell ref="A1:D1"/>
    <mergeCell ref="A125:D125"/>
  </mergeCells>
  <phoneticPr fontId="5" type="noConversion"/>
  <pageMargins left="0.98425196850393704" right="0" top="0.98425196850393704" bottom="0.98425196850393704" header="0.51181102362204722" footer="0.51181102362204722"/>
  <pageSetup paperSize="9" scale="66" firstPageNumber="173" orientation="portrait" cellComments="asDisplayed" useFirstPageNumber="1" r:id="rId1"/>
  <headerFooter alignWithMargins="0">
    <oddFooter xml:space="preserve">&amp;L&amp;"Arial CE,Kurzíva"Zastupitelstvo Olomouckého kraje 17-12-2018
6. - Rozpočet Olomouckého kraje 2019 - návrh rozpočtu
Příloha č. 6: Očekávané plnění rozpočtu Olomouckého kraje k 31. 12. 2018
&amp;R&amp;"Arial CE,Kurzíva"Strana &amp;P (Celkem 179) </oddFooter>
  </headerFooter>
  <rowBreaks count="1" manualBreakCount="1">
    <brk id="6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10" t="s">
        <v>62</v>
      </c>
      <c r="B1" s="311"/>
      <c r="C1" s="311"/>
      <c r="D1" s="311"/>
      <c r="E1" s="311"/>
      <c r="F1" s="311"/>
      <c r="G1" s="170"/>
      <c r="H1" s="170"/>
      <c r="I1" s="170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5" hidden="1" thickTop="1" x14ac:dyDescent="0.2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5" hidden="1" thickTop="1" x14ac:dyDescent="0.2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5.75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5" hidden="1" thickTop="1" x14ac:dyDescent="0.2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5" hidden="1" thickTop="1" x14ac:dyDescent="0.2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5.75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5" hidden="1" thickTop="1" x14ac:dyDescent="0.2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2.75" x14ac:dyDescent="0.2">
      <c r="A29" s="312"/>
      <c r="B29" s="313"/>
      <c r="C29" s="313"/>
      <c r="D29" s="313"/>
      <c r="E29" s="313"/>
      <c r="F29" s="313"/>
      <c r="G29" s="58"/>
      <c r="H29" s="58"/>
      <c r="I29" s="58"/>
      <c r="J29" s="64"/>
      <c r="K29" s="59"/>
      <c r="L29" s="174"/>
      <c r="N29" s="73"/>
    </row>
    <row r="30" spans="1:14" s="72" customFormat="1" ht="12.75" x14ac:dyDescent="0.2">
      <c r="A30" s="313"/>
      <c r="B30" s="313"/>
      <c r="C30" s="313"/>
      <c r="D30" s="313"/>
      <c r="E30" s="313"/>
      <c r="F30" s="313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idden="1" x14ac:dyDescent="0.2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ht="15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2.75" x14ac:dyDescent="0.2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2.75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">
      <c r="A48" s="314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">
      <c r="A49" s="314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ht="15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24</v>
      </c>
      <c r="C3" s="96" t="s">
        <v>25</v>
      </c>
    </row>
    <row r="4" spans="1:3" x14ac:dyDescent="0.2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30</v>
      </c>
      <c r="C32" s="96" t="s">
        <v>31</v>
      </c>
    </row>
    <row r="33" spans="1:3" x14ac:dyDescent="0.2">
      <c r="A33" s="96" t="s">
        <v>10</v>
      </c>
      <c r="B33" s="96" t="e">
        <f>'Očekávané plnění k 31.12.2018'!#REF!</f>
        <v>#REF!</v>
      </c>
      <c r="C33" s="96" t="e">
        <f>#REF!</f>
        <v>#REF!</v>
      </c>
    </row>
    <row r="34" spans="1:3" x14ac:dyDescent="0.2">
      <c r="A34" s="96" t="s">
        <v>11</v>
      </c>
      <c r="B34" s="96" t="e">
        <f>'Očekávané plnění k 31.12.2018'!#REF!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31.12.2018'!#REF!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0">
        <v>8115</v>
      </c>
    </row>
    <row r="3" spans="1:6" x14ac:dyDescent="0.2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">
      <c r="C4" s="124"/>
      <c r="D4" s="124">
        <v>97035000</v>
      </c>
      <c r="E4" t="s">
        <v>45</v>
      </c>
      <c r="F4" t="s">
        <v>48</v>
      </c>
    </row>
    <row r="5" spans="1:6" x14ac:dyDescent="0.2">
      <c r="C5" s="124"/>
      <c r="D5" s="124">
        <v>23237000</v>
      </c>
      <c r="E5" t="s">
        <v>46</v>
      </c>
      <c r="F5" t="s">
        <v>48</v>
      </c>
    </row>
    <row r="6" spans="1:6" x14ac:dyDescent="0.2">
      <c r="C6" s="124"/>
    </row>
    <row r="8" spans="1:6" x14ac:dyDescent="0.2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">
      <c r="A39" s="126"/>
      <c r="C39" s="132"/>
      <c r="F39" s="124"/>
      <c r="G39" s="124"/>
    </row>
    <row r="40" spans="1:7" x14ac:dyDescent="0.2">
      <c r="A40" s="126"/>
      <c r="C40" s="132"/>
      <c r="F40" s="124"/>
      <c r="G40" s="124"/>
    </row>
    <row r="41" spans="1:7" x14ac:dyDescent="0.2">
      <c r="A41" s="126"/>
      <c r="C41" s="132"/>
      <c r="F41" s="124"/>
      <c r="G41" s="124"/>
    </row>
    <row r="42" spans="1:7" x14ac:dyDescent="0.2">
      <c r="A42" s="126"/>
      <c r="C42" s="132"/>
      <c r="F42" s="124"/>
      <c r="G42" s="124"/>
    </row>
    <row r="43" spans="1:7" x14ac:dyDescent="0.2">
      <c r="A43" s="126"/>
      <c r="C43" s="132"/>
      <c r="F43" s="124"/>
      <c r="G43" s="124"/>
    </row>
    <row r="44" spans="1:7" x14ac:dyDescent="0.2">
      <c r="A44" s="126"/>
      <c r="C44" s="132">
        <f>G30+G33+G34+G37+G38</f>
        <v>707510733.31000006</v>
      </c>
      <c r="F44" s="124"/>
      <c r="G44" s="124"/>
    </row>
    <row r="45" spans="1:7" x14ac:dyDescent="0.2">
      <c r="A45" s="126"/>
      <c r="C45" s="132"/>
      <c r="F45" s="124"/>
      <c r="G45" s="124"/>
    </row>
    <row r="46" spans="1:7" x14ac:dyDescent="0.2">
      <c r="A46" s="126"/>
      <c r="C46" s="124"/>
      <c r="F46" s="124"/>
      <c r="G46" s="124"/>
    </row>
    <row r="47" spans="1:7" x14ac:dyDescent="0.2">
      <c r="A47" s="126"/>
      <c r="C47" s="124"/>
      <c r="F47" s="124"/>
      <c r="G47" s="124"/>
    </row>
    <row r="48" spans="1:7" x14ac:dyDescent="0.2">
      <c r="A48" s="123"/>
      <c r="C48" s="127">
        <f>C3+C44</f>
        <v>868924733.31000006</v>
      </c>
      <c r="G48" s="124"/>
    </row>
    <row r="49" spans="3:7" x14ac:dyDescent="0.2">
      <c r="C49" s="124"/>
      <c r="G49" s="124"/>
    </row>
    <row r="50" spans="3:7" x14ac:dyDescent="0.2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25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15">
        <v>1</v>
      </c>
      <c r="B6" s="316"/>
      <c r="C6" s="316"/>
      <c r="D6" s="317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5" thickTop="1" x14ac:dyDescent="0.25">
      <c r="A7" s="108" t="s">
        <v>21</v>
      </c>
      <c r="B7" s="109"/>
      <c r="C7" s="109"/>
      <c r="D7" s="134"/>
      <c r="E7" s="138" t="e">
        <f>'Očekávané plnění k 31.12.2018'!#REF!</f>
        <v>#REF!</v>
      </c>
      <c r="F7" s="138" t="e">
        <f>'Očekávané plnění k 31.12.2018'!#REF!</f>
        <v>#REF!</v>
      </c>
      <c r="G7" s="138" t="e">
        <f>'Očekávané plnění k 31.12.2018'!#REF!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25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15">
        <v>1</v>
      </c>
      <c r="B40" s="316"/>
      <c r="C40" s="316"/>
      <c r="D40" s="317"/>
      <c r="E40" s="145">
        <v>2</v>
      </c>
      <c r="F40" s="145">
        <v>3</v>
      </c>
      <c r="G40" s="145">
        <v>4</v>
      </c>
      <c r="H40" s="146" t="s">
        <v>6</v>
      </c>
    </row>
    <row r="41" spans="1:8" ht="20.25" thickTop="1" x14ac:dyDescent="0.4">
      <c r="A41" s="99" t="s">
        <v>27</v>
      </c>
      <c r="B41" s="100"/>
      <c r="C41" s="100"/>
      <c r="D41" s="101"/>
      <c r="E41" s="148" t="e">
        <f>'Očekávané plnění k 31.12.2018'!#REF!</f>
        <v>#REF!</v>
      </c>
      <c r="F41" s="148" t="e">
        <f>'Očekávané plnění k 31.12.2018'!#REF!</f>
        <v>#REF!</v>
      </c>
      <c r="G41" s="148" t="e">
        <f>'Očekávané plnění k 31.12.2018'!#REF!</f>
        <v>#REF!</v>
      </c>
      <c r="H41" s="151" t="e">
        <f>(G41/F41)*100</f>
        <v>#REF!</v>
      </c>
    </row>
    <row r="42" spans="1:8" ht="19.5" x14ac:dyDescent="0.4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4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31.12.2018</vt:lpstr>
      <vt:lpstr>Výdaje (2)</vt:lpstr>
      <vt:lpstr>List2</vt:lpstr>
      <vt:lpstr>8115-zap.zůst.k 31.12.2011</vt:lpstr>
      <vt:lpstr>Rekapitulace (2)</vt:lpstr>
      <vt:lpstr>List4</vt:lpstr>
      <vt:lpstr>'Očekávané plnění k 31.12.2018'!Oblast_tisku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Balabuch Petr</cp:lastModifiedBy>
  <cp:lastPrinted>2018-11-20T09:33:46Z</cp:lastPrinted>
  <dcterms:created xsi:type="dcterms:W3CDTF">2010-11-26T09:05:32Z</dcterms:created>
  <dcterms:modified xsi:type="dcterms:W3CDTF">2018-11-26T13:59:03Z</dcterms:modified>
</cp:coreProperties>
</file>