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OdRF\Rozpočet Olomouckého kraje\2019\ZOK 17.12.2018\"/>
    </mc:Choice>
  </mc:AlternateContent>
  <bookViews>
    <workbookView xWindow="0" yWindow="0" windowWidth="20490" windowHeight="7545" firstSheet="18" activeTab="21"/>
  </bookViews>
  <sheets>
    <sheet name="Souhrn" sheetId="8" r:id="rId1"/>
    <sheet name="Školství - ORJ 52 " sheetId="6" r:id="rId2"/>
    <sheet name="Školství - ORJ 19" sheetId="32" state="hidden" r:id="rId3"/>
    <sheet name="Školství - ORJ 19 " sheetId="35" r:id="rId4"/>
    <sheet name="Sociální - ORJ 52" sheetId="1" r:id="rId5"/>
    <sheet name="Sociální - ORJ 19" sheetId="31" state="hidden" r:id="rId6"/>
    <sheet name="Sociální - ORJ 19 " sheetId="37" r:id="rId7"/>
    <sheet name="Doprava - ORJ 50" sheetId="4" r:id="rId8"/>
    <sheet name="Doprava - SSOK" sheetId="21" r:id="rId9"/>
    <sheet name="Kultura - ORJ 52" sheetId="2" r:id="rId10"/>
    <sheet name="Zdravotnictví - ORJ 52 " sheetId="19" state="hidden" r:id="rId11"/>
    <sheet name="Kultura - ORJ 19" sheetId="38" r:id="rId12"/>
    <sheet name="Zdravotnictví - ORJ 52  SMN" sheetId="20" r:id="rId13"/>
    <sheet name="Zdravotnictví - ORJ 19 " sheetId="36" r:id="rId14"/>
    <sheet name="IT - ORJ 59" sheetId="40" r:id="rId15"/>
    <sheet name="krizové řízení - ORJ 59" sheetId="41" r:id="rId16"/>
    <sheet name="Evropské programy - ORJ 59" sheetId="42" r:id="rId17"/>
    <sheet name="Evropské programy - ORJ 60" sheetId="43" r:id="rId18"/>
    <sheet name="Evropské programy - ORJ 64" sheetId="44" r:id="rId19"/>
    <sheet name="Evropské programy - ORJ 74" sheetId="45" r:id="rId20"/>
    <sheet name="Evropské programy - ORJ 76" sheetId="46" r:id="rId21"/>
    <sheet name="Projektová příprava - ORJ 30" sheetId="39" r:id="rId22"/>
    <sheet name="Zdravotnictví - ORJ 19" sheetId="33" state="hidden" r:id="rId23"/>
  </sheets>
  <definedNames>
    <definedName name="_xlnm.Print_Titles" localSheetId="7">'Doprava - ORJ 50'!$4:$8</definedName>
    <definedName name="_xlnm.Print_Titles" localSheetId="19">'Evropské programy - ORJ 74'!$4:$8</definedName>
    <definedName name="_xlnm.Print_Titles" localSheetId="11">'Kultura - ORJ 19'!$4:$8</definedName>
    <definedName name="_xlnm.Print_Titles" localSheetId="9">'Kultura - ORJ 52'!$4:$8</definedName>
    <definedName name="_xlnm.Print_Titles" localSheetId="5">'Sociální - ORJ 19'!$4:$7</definedName>
    <definedName name="_xlnm.Print_Titles" localSheetId="6">'Sociální - ORJ 19 '!$4:$8</definedName>
    <definedName name="_xlnm.Print_Titles" localSheetId="4">'Sociální - ORJ 52'!$4:$8</definedName>
    <definedName name="_xlnm.Print_Titles" localSheetId="2">'Školství - ORJ 19'!$4:$7</definedName>
    <definedName name="_xlnm.Print_Titles" localSheetId="3">'Školství - ORJ 19 '!$4:$8</definedName>
    <definedName name="_xlnm.Print_Titles" localSheetId="1">'Školství - ORJ 52 '!$4:$8</definedName>
    <definedName name="_xlnm.Print_Titles" localSheetId="22">'Zdravotnictví - ORJ 19'!$3:$7</definedName>
    <definedName name="_xlnm.Print_Titles" localSheetId="13">'Zdravotnictví - ORJ 19 '!$3:$8</definedName>
    <definedName name="_xlnm.Print_Titles" localSheetId="10">'Zdravotnictví - ORJ 52 '!$3:$7</definedName>
    <definedName name="_xlnm.Print_Titles" localSheetId="12">'Zdravotnictví - ORJ 52  SMN'!$3:$8</definedName>
    <definedName name="_xlnm.Print_Area" localSheetId="7">'Doprava - ORJ 50'!$A$1:$W$23</definedName>
    <definedName name="_xlnm.Print_Area" localSheetId="16">'Evropské programy - ORJ 59'!$A$1:$S$13</definedName>
    <definedName name="_xlnm.Print_Area" localSheetId="17">'Evropské programy - ORJ 60'!$A$1:$S$26</definedName>
    <definedName name="_xlnm.Print_Area" localSheetId="18">'Evropské programy - ORJ 64'!$A$1:$S$20</definedName>
    <definedName name="_xlnm.Print_Area" localSheetId="19">'Evropské programy - ORJ 74'!$A$1:$S$75</definedName>
    <definedName name="_xlnm.Print_Area" localSheetId="20">'Evropské programy - ORJ 76'!$A$1:$S$25</definedName>
    <definedName name="_xlnm.Print_Area" localSheetId="14">'IT - ORJ 59'!$A$1:$S$12</definedName>
    <definedName name="_xlnm.Print_Area" localSheetId="15">'krizové řízení - ORJ 59'!$A$1:$T$13</definedName>
    <definedName name="_xlnm.Print_Area" localSheetId="11">'Kultura - ORJ 19'!$A$1:$W$16</definedName>
    <definedName name="_xlnm.Print_Area" localSheetId="9">'Kultura - ORJ 52'!$A$1:$W$16</definedName>
    <definedName name="_xlnm.Print_Area" localSheetId="21">'Projektová příprava - ORJ 30'!$A$1:$S$12</definedName>
    <definedName name="_xlnm.Print_Area" localSheetId="5">'Sociální - ORJ 19'!$A$1:$U$20</definedName>
    <definedName name="_xlnm.Print_Area" localSheetId="6">'Sociální - ORJ 19 '!$A$1:$U$17</definedName>
    <definedName name="_xlnm.Print_Area" localSheetId="4">'Sociální - ORJ 52'!$A$1:$W$27</definedName>
    <definedName name="_xlnm.Print_Area" localSheetId="0">Souhrn!$A$1:$I$34</definedName>
    <definedName name="_xlnm.Print_Area" localSheetId="2">'Školství - ORJ 19'!$A$1:$W$26</definedName>
    <definedName name="_xlnm.Print_Area" localSheetId="3">'Školství - ORJ 19 '!$A$1:$X$28</definedName>
    <definedName name="_xlnm.Print_Area" localSheetId="1">'Školství - ORJ 52 '!$A$1:$Y$37</definedName>
    <definedName name="_xlnm.Print_Area" localSheetId="22">'Zdravotnictví - ORJ 19'!$A$1:$W$12</definedName>
    <definedName name="_xlnm.Print_Area" localSheetId="13">'Zdravotnictví - ORJ 19 '!$A$1:$X$14</definedName>
    <definedName name="_xlnm.Print_Area" localSheetId="10">'Zdravotnictví - ORJ 52 '!$A$1:$W$16</definedName>
    <definedName name="_xlnm.Print_Area" localSheetId="12">'Zdravotnictví - ORJ 52  SMN'!$A$1:$X$11</definedName>
  </definedNames>
  <calcPr calcId="162913"/>
</workbook>
</file>

<file path=xl/calcChain.xml><?xml version="1.0" encoding="utf-8"?>
<calcChain xmlns="http://schemas.openxmlformats.org/spreadsheetml/2006/main">
  <c r="F25" i="8" l="1"/>
  <c r="I24" i="8"/>
  <c r="H24" i="8"/>
  <c r="G24" i="8"/>
  <c r="F24" i="8"/>
  <c r="E24" i="8"/>
  <c r="I22" i="8"/>
  <c r="H22" i="8"/>
  <c r="G22" i="8"/>
  <c r="F22" i="8"/>
  <c r="E22" i="8"/>
  <c r="E17" i="8"/>
  <c r="F17" i="8"/>
  <c r="I14" i="8"/>
  <c r="H14" i="8"/>
  <c r="G14" i="8"/>
  <c r="F14" i="8"/>
  <c r="E14" i="8"/>
  <c r="I11" i="8"/>
  <c r="H11" i="8"/>
  <c r="G11" i="8"/>
  <c r="F11" i="8"/>
  <c r="E11" i="8"/>
  <c r="I8" i="8"/>
  <c r="H8" i="8"/>
  <c r="G8" i="8"/>
  <c r="F8" i="8"/>
  <c r="L8" i="39"/>
  <c r="M8" i="39"/>
  <c r="O8" i="39"/>
  <c r="P8" i="39"/>
  <c r="Q8" i="39"/>
  <c r="R8" i="39"/>
  <c r="S8" i="39"/>
  <c r="K8" i="39"/>
  <c r="S25" i="46"/>
  <c r="R25" i="46"/>
  <c r="Q25" i="46"/>
  <c r="O25" i="46"/>
  <c r="M25" i="46"/>
  <c r="L25" i="46"/>
  <c r="K25" i="46"/>
  <c r="R8" i="46"/>
  <c r="Q8" i="46"/>
  <c r="L8" i="46"/>
  <c r="M8" i="46"/>
  <c r="O8" i="46"/>
  <c r="S8" i="46"/>
  <c r="K8" i="46"/>
  <c r="L75" i="45"/>
  <c r="O75" i="45"/>
  <c r="Q75" i="45"/>
  <c r="R75" i="45"/>
  <c r="S75" i="45"/>
  <c r="K75" i="45"/>
  <c r="Q8" i="45"/>
  <c r="L8" i="45"/>
  <c r="O8" i="45"/>
  <c r="R8" i="45"/>
  <c r="S8" i="45"/>
  <c r="K8" i="45"/>
  <c r="S20" i="44"/>
  <c r="R20" i="44"/>
  <c r="Q20" i="44"/>
  <c r="P20" i="44"/>
  <c r="O20" i="44"/>
  <c r="M20" i="44"/>
  <c r="L20" i="44"/>
  <c r="K20" i="44"/>
  <c r="S8" i="44"/>
  <c r="R8" i="44"/>
  <c r="Q8" i="44"/>
  <c r="P8" i="44"/>
  <c r="O8" i="44"/>
  <c r="M8" i="44"/>
  <c r="L8" i="44"/>
  <c r="K8" i="44"/>
  <c r="R26" i="43"/>
  <c r="Q26" i="43"/>
  <c r="S8" i="43"/>
  <c r="P8" i="43"/>
  <c r="Q8" i="43"/>
  <c r="R8" i="43"/>
  <c r="O8" i="43"/>
  <c r="M8" i="43"/>
  <c r="L8" i="43"/>
  <c r="K8" i="43"/>
  <c r="S8" i="42"/>
  <c r="R8" i="42"/>
  <c r="Q8" i="42"/>
  <c r="P8" i="42"/>
  <c r="O8" i="42"/>
  <c r="M8" i="42"/>
  <c r="L8" i="42"/>
  <c r="K8" i="42"/>
  <c r="T8" i="41"/>
  <c r="S8" i="41"/>
  <c r="R8" i="41"/>
  <c r="Q8" i="41"/>
  <c r="P8" i="41"/>
  <c r="L8" i="41"/>
  <c r="M8" i="41"/>
  <c r="N8" i="41"/>
  <c r="O8" i="41"/>
  <c r="K8" i="41"/>
  <c r="L8" i="40"/>
  <c r="M8" i="40"/>
  <c r="O8" i="40"/>
  <c r="P8" i="40"/>
  <c r="Q8" i="40"/>
  <c r="R8" i="40"/>
  <c r="S8" i="40"/>
  <c r="K8" i="40"/>
  <c r="L14" i="36"/>
  <c r="M14" i="36"/>
  <c r="O14" i="36"/>
  <c r="P14" i="36"/>
  <c r="Q14" i="36"/>
  <c r="R14" i="36"/>
  <c r="S14" i="36"/>
  <c r="T14" i="36"/>
  <c r="U14" i="36"/>
  <c r="V14" i="36"/>
  <c r="W14" i="36"/>
  <c r="X14" i="36"/>
  <c r="K14" i="36"/>
  <c r="L9" i="36"/>
  <c r="M9" i="36"/>
  <c r="O9" i="36"/>
  <c r="P9" i="36"/>
  <c r="Q9" i="36"/>
  <c r="R9" i="36"/>
  <c r="S9" i="36"/>
  <c r="T9" i="36"/>
  <c r="U9" i="36"/>
  <c r="V9" i="36"/>
  <c r="W9" i="36"/>
  <c r="X9" i="36"/>
  <c r="K9" i="36"/>
  <c r="L9" i="20"/>
  <c r="M9" i="20"/>
  <c r="O9" i="20"/>
  <c r="P9" i="20"/>
  <c r="Q9" i="20"/>
  <c r="R9" i="20"/>
  <c r="S9" i="20"/>
  <c r="T9" i="20"/>
  <c r="U9" i="20"/>
  <c r="V9" i="20"/>
  <c r="W9" i="20"/>
  <c r="X9" i="20"/>
  <c r="K9" i="20"/>
  <c r="L9" i="38"/>
  <c r="M9" i="38"/>
  <c r="O9" i="38"/>
  <c r="P9" i="38"/>
  <c r="Q9" i="38"/>
  <c r="R9" i="38"/>
  <c r="S9" i="38"/>
  <c r="T9" i="38"/>
  <c r="U9" i="38"/>
  <c r="V9" i="38"/>
  <c r="W9" i="38"/>
  <c r="K9" i="38"/>
  <c r="K16" i="2"/>
  <c r="L9" i="2"/>
  <c r="M9" i="2"/>
  <c r="O9" i="2"/>
  <c r="P9" i="2"/>
  <c r="Q9" i="2"/>
  <c r="R9" i="2"/>
  <c r="S9" i="2"/>
  <c r="T9" i="2"/>
  <c r="U9" i="2"/>
  <c r="V9" i="2"/>
  <c r="W9" i="2"/>
  <c r="K9" i="2"/>
  <c r="M9" i="21"/>
  <c r="N9" i="21"/>
  <c r="P9" i="21"/>
  <c r="Q9" i="21"/>
  <c r="R9" i="21"/>
  <c r="S9" i="21"/>
  <c r="T9" i="21"/>
  <c r="U9" i="21"/>
  <c r="V9" i="21"/>
  <c r="L9" i="21"/>
  <c r="K9" i="4"/>
  <c r="L17" i="37"/>
  <c r="M17" i="37"/>
  <c r="O17" i="37"/>
  <c r="P17" i="37"/>
  <c r="Q17" i="37"/>
  <c r="R17" i="37"/>
  <c r="S17" i="37"/>
  <c r="T17" i="37"/>
  <c r="U17" i="37"/>
  <c r="K17" i="37"/>
  <c r="U15" i="37"/>
  <c r="R15" i="37"/>
  <c r="Q15" i="37"/>
  <c r="P15" i="37"/>
  <c r="O15" i="37"/>
  <c r="M15" i="37"/>
  <c r="L15" i="37"/>
  <c r="K15" i="37"/>
  <c r="L9" i="37"/>
  <c r="M9" i="37"/>
  <c r="O9" i="37"/>
  <c r="Q9" i="37"/>
  <c r="R9" i="37"/>
  <c r="S9" i="37"/>
  <c r="T9" i="37"/>
  <c r="U9" i="37"/>
  <c r="K9" i="37"/>
  <c r="L9" i="1"/>
  <c r="M9" i="1"/>
  <c r="O9" i="1"/>
  <c r="P9" i="1"/>
  <c r="Q9" i="1"/>
  <c r="R9" i="1"/>
  <c r="S9" i="1"/>
  <c r="T9" i="1"/>
  <c r="U9" i="1"/>
  <c r="V9" i="1"/>
  <c r="W9" i="1"/>
  <c r="K9" i="1"/>
  <c r="L9" i="35"/>
  <c r="M9" i="35"/>
  <c r="O9" i="35"/>
  <c r="P9" i="35"/>
  <c r="Q9" i="35"/>
  <c r="R9" i="35"/>
  <c r="S9" i="35"/>
  <c r="T9" i="35"/>
  <c r="U9" i="35"/>
  <c r="V9" i="35"/>
  <c r="W9" i="35"/>
  <c r="X9" i="35"/>
  <c r="K9" i="35"/>
  <c r="L14" i="35"/>
  <c r="M14" i="35"/>
  <c r="O14" i="35"/>
  <c r="P14" i="35"/>
  <c r="Q14" i="35"/>
  <c r="R14" i="35"/>
  <c r="S14" i="35"/>
  <c r="T14" i="35"/>
  <c r="U14" i="35"/>
  <c r="V14" i="35"/>
  <c r="W14" i="35"/>
  <c r="X14" i="35"/>
  <c r="K14" i="35"/>
  <c r="L18" i="35"/>
  <c r="M18" i="35"/>
  <c r="O18" i="35"/>
  <c r="P18" i="35"/>
  <c r="Q18" i="35"/>
  <c r="R18" i="35"/>
  <c r="S18" i="35"/>
  <c r="T18" i="35"/>
  <c r="U18" i="35"/>
  <c r="V18" i="35"/>
  <c r="W18" i="35"/>
  <c r="X18" i="35"/>
  <c r="K18" i="35"/>
  <c r="Q30" i="6"/>
  <c r="Q31" i="6"/>
  <c r="Q32" i="6"/>
  <c r="Q33" i="6"/>
  <c r="Q34" i="6"/>
  <c r="Q35" i="6"/>
  <c r="Q36" i="6"/>
  <c r="Q29" i="6"/>
  <c r="T28" i="6"/>
  <c r="O28" i="6"/>
  <c r="M28" i="6"/>
  <c r="L28" i="6"/>
  <c r="K28" i="6"/>
  <c r="L9" i="6"/>
  <c r="M9" i="6"/>
  <c r="O9" i="6"/>
  <c r="R9" i="6"/>
  <c r="S9" i="6"/>
  <c r="T9" i="6"/>
  <c r="U9" i="6"/>
  <c r="V9" i="6"/>
  <c r="Q28" i="6" l="1"/>
  <c r="T15" i="4"/>
  <c r="U15" i="4" l="1"/>
  <c r="R15" i="4"/>
  <c r="S15" i="4"/>
  <c r="S11" i="21" l="1"/>
  <c r="S12" i="21"/>
  <c r="S10" i="21"/>
  <c r="Q12" i="21" l="1"/>
  <c r="V12" i="21" s="1"/>
  <c r="N12" i="21"/>
  <c r="P32" i="6" l="1"/>
  <c r="W32" i="6" s="1"/>
  <c r="P9" i="44" l="1"/>
  <c r="P26" i="43"/>
  <c r="O26" i="43"/>
  <c r="L26" i="43"/>
  <c r="M26" i="43"/>
  <c r="K26" i="43"/>
  <c r="O13" i="42"/>
  <c r="L13" i="42"/>
  <c r="M13" i="42"/>
  <c r="K13" i="42"/>
  <c r="L13" i="41"/>
  <c r="M13" i="41"/>
  <c r="K13" i="41"/>
  <c r="L12" i="40"/>
  <c r="M12" i="40"/>
  <c r="K12" i="40"/>
  <c r="T10" i="20" l="1"/>
  <c r="O12" i="2" l="1"/>
  <c r="U12" i="2"/>
  <c r="R12" i="2"/>
  <c r="S12" i="2"/>
  <c r="M14" i="4" l="1"/>
  <c r="W14" i="4"/>
  <c r="Q14" i="4"/>
  <c r="T14" i="4"/>
  <c r="P14" i="4" l="1"/>
  <c r="V13" i="4" l="1"/>
  <c r="U13" i="4"/>
  <c r="S13" i="4"/>
  <c r="R13" i="4"/>
  <c r="I23" i="8" l="1"/>
  <c r="I6" i="8" l="1"/>
  <c r="P33" i="6" l="1"/>
  <c r="W33" i="6" s="1"/>
  <c r="P34" i="6"/>
  <c r="W34" i="6" s="1"/>
  <c r="P35" i="6"/>
  <c r="W35" i="6" s="1"/>
  <c r="P36" i="6"/>
  <c r="W36" i="6" s="1"/>
  <c r="S13" i="42" l="1"/>
  <c r="Q22" i="6"/>
  <c r="P22" i="6" s="1"/>
  <c r="W22" i="6" s="1"/>
  <c r="M22" i="6"/>
  <c r="Q21" i="6"/>
  <c r="P21" i="6" s="1"/>
  <c r="W21" i="6" s="1"/>
  <c r="M21" i="6"/>
  <c r="M11" i="36" l="1"/>
  <c r="O28" i="35" l="1"/>
  <c r="K28" i="35"/>
  <c r="K9" i="6"/>
  <c r="K37" i="6" s="1"/>
  <c r="U9" i="4" l="1"/>
  <c r="S9" i="4"/>
  <c r="R9" i="4"/>
  <c r="O9" i="4"/>
  <c r="L9" i="4"/>
  <c r="X28" i="35"/>
  <c r="V28" i="6"/>
  <c r="U28" i="6"/>
  <c r="S28" i="6"/>
  <c r="R28" i="6"/>
  <c r="H31" i="8"/>
  <c r="G31" i="8"/>
  <c r="P9" i="46"/>
  <c r="Q20" i="46"/>
  <c r="Q19" i="46"/>
  <c r="Q18" i="46"/>
  <c r="Q17" i="46"/>
  <c r="Q16" i="46"/>
  <c r="Q15" i="46"/>
  <c r="Q13" i="46"/>
  <c r="Q12" i="46"/>
  <c r="H30" i="8"/>
  <c r="G30" i="8"/>
  <c r="P48" i="45"/>
  <c r="P64" i="45"/>
  <c r="P9" i="45"/>
  <c r="Q46" i="45"/>
  <c r="Q47" i="45"/>
  <c r="Q45" i="45"/>
  <c r="Q44" i="45"/>
  <c r="Q43" i="45"/>
  <c r="Q42" i="45"/>
  <c r="Q41" i="45"/>
  <c r="Q40" i="45"/>
  <c r="Q39" i="45"/>
  <c r="Q38" i="45"/>
  <c r="Q37" i="45"/>
  <c r="Q36" i="45"/>
  <c r="P36" i="45" s="1"/>
  <c r="M64" i="45"/>
  <c r="M48" i="45"/>
  <c r="Q35" i="45"/>
  <c r="Q34" i="45"/>
  <c r="Q33" i="45"/>
  <c r="Q32" i="45"/>
  <c r="Q31" i="45"/>
  <c r="Q30" i="45"/>
  <c r="Q29" i="45"/>
  <c r="Q28" i="45"/>
  <c r="Q27" i="45"/>
  <c r="Q26" i="45"/>
  <c r="Q25" i="45"/>
  <c r="P24" i="45" s="1"/>
  <c r="Q24" i="45"/>
  <c r="P8" i="46" l="1"/>
  <c r="P25" i="46"/>
  <c r="P75" i="45"/>
  <c r="P8" i="45"/>
  <c r="I30" i="8"/>
  <c r="M9" i="46"/>
  <c r="M21" i="46"/>
  <c r="P21" i="46"/>
  <c r="M9" i="45"/>
  <c r="M24" i="45"/>
  <c r="M36" i="45"/>
  <c r="M75" i="45" l="1"/>
  <c r="M8" i="45"/>
  <c r="H29" i="8"/>
  <c r="P19" i="44"/>
  <c r="H28" i="8"/>
  <c r="S26" i="43"/>
  <c r="P20" i="43"/>
  <c r="P17" i="43"/>
  <c r="P9" i="43"/>
  <c r="H27" i="8"/>
  <c r="G27" i="8"/>
  <c r="E26" i="8"/>
  <c r="R13" i="42"/>
  <c r="Q13" i="42"/>
  <c r="P12" i="42"/>
  <c r="P11" i="42"/>
  <c r="P10" i="42"/>
  <c r="P9" i="42"/>
  <c r="P13" i="42" s="1"/>
  <c r="H25" i="8"/>
  <c r="F26" i="8"/>
  <c r="F23" i="8"/>
  <c r="H23" i="8"/>
  <c r="T13" i="41"/>
  <c r="S13" i="41"/>
  <c r="R13" i="41"/>
  <c r="Q13" i="41"/>
  <c r="O13" i="41"/>
  <c r="P12" i="41"/>
  <c r="P11" i="41"/>
  <c r="P10" i="41"/>
  <c r="P9" i="41"/>
  <c r="S12" i="40"/>
  <c r="R12" i="40"/>
  <c r="Q12" i="40"/>
  <c r="O12" i="40"/>
  <c r="P11" i="40"/>
  <c r="P10" i="40"/>
  <c r="H32" i="8"/>
  <c r="K12" i="39"/>
  <c r="L12" i="39"/>
  <c r="M12" i="39"/>
  <c r="O12" i="39"/>
  <c r="P12" i="39"/>
  <c r="Q12" i="39"/>
  <c r="R12" i="39"/>
  <c r="S12" i="39"/>
  <c r="P13" i="41" l="1"/>
  <c r="P12" i="40"/>
  <c r="I32" i="8" l="1"/>
  <c r="G17" i="8"/>
  <c r="W11" i="38"/>
  <c r="P11" i="38"/>
  <c r="R16" i="38"/>
  <c r="M10" i="38"/>
  <c r="K16" i="38"/>
  <c r="K14" i="38"/>
  <c r="L14" i="38"/>
  <c r="M14" i="38"/>
  <c r="O14" i="38"/>
  <c r="R14" i="38"/>
  <c r="S14" i="38"/>
  <c r="U14" i="38"/>
  <c r="V14" i="38"/>
  <c r="P14" i="38"/>
  <c r="Q14" i="38"/>
  <c r="T14" i="38"/>
  <c r="W14" i="38"/>
  <c r="O16" i="38"/>
  <c r="S16" i="38"/>
  <c r="P12" i="37"/>
  <c r="P11" i="37"/>
  <c r="P10" i="37"/>
  <c r="P9" i="37" s="1"/>
  <c r="P16" i="37"/>
  <c r="U16" i="37" s="1"/>
  <c r="T15" i="37"/>
  <c r="S15" i="37"/>
  <c r="Q12" i="36"/>
  <c r="G21" i="8"/>
  <c r="P11" i="36"/>
  <c r="U11" i="36"/>
  <c r="F21" i="8"/>
  <c r="P13" i="36"/>
  <c r="X12" i="36" s="1"/>
  <c r="W12" i="36"/>
  <c r="V12" i="36"/>
  <c r="U12" i="36"/>
  <c r="T12" i="36"/>
  <c r="S12" i="36"/>
  <c r="R12" i="36"/>
  <c r="P12" i="36"/>
  <c r="O12" i="36"/>
  <c r="M12" i="36"/>
  <c r="L12" i="36"/>
  <c r="K12" i="36"/>
  <c r="V10" i="36"/>
  <c r="P10" i="36"/>
  <c r="X10" i="36" s="1"/>
  <c r="U16" i="38" l="1"/>
  <c r="T16" i="38"/>
  <c r="H16" i="8" s="1"/>
  <c r="I16" i="8" s="1"/>
  <c r="V16" i="38"/>
  <c r="Q16" i="38"/>
  <c r="F16" i="8" s="1"/>
  <c r="M16" i="38"/>
  <c r="P10" i="38"/>
  <c r="L16" i="38"/>
  <c r="F10" i="8"/>
  <c r="H10" i="8"/>
  <c r="I10" i="8" s="1"/>
  <c r="H21" i="8"/>
  <c r="I21" i="8" s="1"/>
  <c r="P16" i="38" l="1"/>
  <c r="W10" i="38"/>
  <c r="W16" i="38" s="1"/>
  <c r="W28" i="35" l="1"/>
  <c r="V28" i="35"/>
  <c r="U28" i="35"/>
  <c r="H7" i="8" s="1"/>
  <c r="T28" i="35"/>
  <c r="S28" i="35"/>
  <c r="R28" i="35"/>
  <c r="F7" i="8" s="1"/>
  <c r="Q28" i="35"/>
  <c r="G7" i="8" s="1"/>
  <c r="I7" i="8" s="1"/>
  <c r="P28" i="35"/>
  <c r="M28" i="35"/>
  <c r="L28" i="35"/>
  <c r="P17" i="35"/>
  <c r="P16" i="35"/>
  <c r="P15" i="35"/>
  <c r="P20" i="35"/>
  <c r="P19" i="35"/>
  <c r="X13" i="35"/>
  <c r="P13" i="35"/>
  <c r="E19" i="8" l="1"/>
  <c r="Q11" i="21" l="1"/>
  <c r="V11" i="21" s="1"/>
  <c r="Q10" i="21"/>
  <c r="N11" i="21"/>
  <c r="N10" i="21"/>
  <c r="V10" i="21" l="1"/>
  <c r="Q10" i="1"/>
  <c r="Q10" i="20" l="1"/>
  <c r="P10" i="20"/>
  <c r="M10" i="20"/>
  <c r="X10" i="20" l="1"/>
  <c r="T12" i="4"/>
  <c r="Q15" i="4"/>
  <c r="Q13" i="4"/>
  <c r="T17" i="4"/>
  <c r="Q17" i="4"/>
  <c r="Q12" i="4"/>
  <c r="P17" i="4" l="1"/>
  <c r="M13" i="2"/>
  <c r="S23" i="4" l="1"/>
  <c r="R23" i="4"/>
  <c r="O23" i="4"/>
  <c r="L23" i="4" l="1"/>
  <c r="V18" i="4" l="1"/>
  <c r="V9" i="4" s="1"/>
  <c r="M12" i="4"/>
  <c r="M18" i="4"/>
  <c r="M17" i="4" l="1"/>
  <c r="M10" i="4" l="1"/>
  <c r="M11" i="4"/>
  <c r="S18" i="1" l="1"/>
  <c r="S17" i="1"/>
  <c r="R18" i="1"/>
  <c r="R17" i="1"/>
  <c r="V18" i="1"/>
  <c r="V17" i="1"/>
  <c r="U18" i="1"/>
  <c r="U17" i="1"/>
  <c r="V12" i="1" l="1"/>
  <c r="U12" i="1"/>
  <c r="S12" i="1"/>
  <c r="R12" i="1"/>
  <c r="L12" i="1"/>
  <c r="V43" i="1" l="1"/>
  <c r="V42" i="1"/>
  <c r="U43" i="1"/>
  <c r="U42" i="1"/>
  <c r="S43" i="1"/>
  <c r="S42" i="1"/>
  <c r="R43" i="1"/>
  <c r="R42" i="1"/>
  <c r="Q14" i="1" l="1"/>
  <c r="R13" i="1" l="1"/>
  <c r="L13" i="1"/>
  <c r="M24" i="6" l="1"/>
  <c r="T17" i="6" l="1"/>
  <c r="M23" i="6" l="1"/>
  <c r="M26" i="6"/>
  <c r="M25" i="6"/>
  <c r="Q12" i="1" l="1"/>
  <c r="Q43" i="1"/>
  <c r="Q15" i="1"/>
  <c r="Q16" i="1"/>
  <c r="Q17" i="1"/>
  <c r="Q18" i="1"/>
  <c r="Q20" i="1"/>
  <c r="T12" i="1"/>
  <c r="T43" i="1"/>
  <c r="T14" i="1"/>
  <c r="T15" i="1"/>
  <c r="T16" i="1"/>
  <c r="T17" i="1"/>
  <c r="T18" i="1"/>
  <c r="T20" i="1"/>
  <c r="Q13" i="2"/>
  <c r="P16" i="1" l="1"/>
  <c r="W16" i="1" s="1"/>
  <c r="P13" i="2"/>
  <c r="W13" i="2" s="1"/>
  <c r="P18" i="1"/>
  <c r="W18" i="1" s="1"/>
  <c r="P12" i="1"/>
  <c r="W12" i="1" s="1"/>
  <c r="P15" i="1"/>
  <c r="W15" i="1" s="1"/>
  <c r="P14" i="1"/>
  <c r="W14" i="1" s="1"/>
  <c r="P20" i="1"/>
  <c r="W20" i="1" s="1"/>
  <c r="P17" i="1"/>
  <c r="W17" i="1" s="1"/>
  <c r="P43" i="1"/>
  <c r="W43" i="1" s="1"/>
  <c r="M13" i="1" l="1"/>
  <c r="M19" i="1"/>
  <c r="M12" i="1"/>
  <c r="M43" i="1"/>
  <c r="M14" i="1"/>
  <c r="M15" i="1"/>
  <c r="M16" i="1"/>
  <c r="M17" i="1"/>
  <c r="M18" i="1"/>
  <c r="M20" i="1"/>
  <c r="M42" i="1" l="1"/>
  <c r="M11" i="1" l="1"/>
  <c r="Q11" i="4" l="1"/>
  <c r="T11" i="6"/>
  <c r="T14" i="6"/>
  <c r="T15" i="6"/>
  <c r="T18" i="6"/>
  <c r="T20" i="6"/>
  <c r="T23" i="6"/>
  <c r="T24" i="6"/>
  <c r="T25" i="6"/>
  <c r="T26" i="6"/>
  <c r="Q11" i="6"/>
  <c r="Q12" i="6"/>
  <c r="Q13" i="6"/>
  <c r="Q14" i="6"/>
  <c r="Q15" i="6"/>
  <c r="Q16" i="6"/>
  <c r="Q17" i="6"/>
  <c r="Q18" i="6"/>
  <c r="Q19" i="6"/>
  <c r="Q20" i="6"/>
  <c r="Q23" i="6"/>
  <c r="Q24" i="6"/>
  <c r="Q25" i="6"/>
  <c r="Q26" i="6"/>
  <c r="Q10" i="6"/>
  <c r="T10" i="6"/>
  <c r="T11" i="4"/>
  <c r="T13" i="4"/>
  <c r="T16" i="4"/>
  <c r="T18" i="4"/>
  <c r="T23" i="4" s="1"/>
  <c r="T43" i="4"/>
  <c r="T10" i="4"/>
  <c r="Q9" i="6" l="1"/>
  <c r="T9" i="4"/>
  <c r="P11" i="4"/>
  <c r="W11" i="4" s="1"/>
  <c r="W19" i="4" l="1"/>
  <c r="V19" i="4"/>
  <c r="U19" i="4"/>
  <c r="T19" i="4"/>
  <c r="S19" i="4"/>
  <c r="R19" i="4"/>
  <c r="Q19" i="4"/>
  <c r="P19" i="4"/>
  <c r="O19" i="4"/>
  <c r="M19" i="4"/>
  <c r="L19" i="4"/>
  <c r="K19" i="4"/>
  <c r="M30" i="6" l="1"/>
  <c r="M31" i="6"/>
  <c r="T31" i="6" s="1"/>
  <c r="T30" i="6" l="1"/>
  <c r="P30" i="6"/>
  <c r="W30" i="6" s="1"/>
  <c r="P31" i="6"/>
  <c r="W31" i="6" s="1"/>
  <c r="T19" i="1"/>
  <c r="Q19" i="1"/>
  <c r="T13" i="1"/>
  <c r="Q13" i="1"/>
  <c r="P19" i="1" l="1"/>
  <c r="W19" i="1" s="1"/>
  <c r="P13" i="1"/>
  <c r="W13" i="1" s="1"/>
  <c r="P25" i="6"/>
  <c r="W25" i="6" s="1"/>
  <c r="P26" i="6"/>
  <c r="W26" i="6" s="1"/>
  <c r="P24" i="6"/>
  <c r="W24" i="6" s="1"/>
  <c r="Q10" i="4"/>
  <c r="P10" i="4" l="1"/>
  <c r="K12" i="2"/>
  <c r="W10" i="4" l="1"/>
  <c r="W8" i="19" l="1"/>
  <c r="T8" i="19"/>
  <c r="Q8" i="19"/>
  <c r="P8" i="19"/>
  <c r="O8" i="19"/>
  <c r="M8" i="19"/>
  <c r="L8" i="19"/>
  <c r="K8" i="19"/>
  <c r="O14" i="2"/>
  <c r="M14" i="2"/>
  <c r="L14" i="2"/>
  <c r="K14" i="2"/>
  <c r="M13" i="21"/>
  <c r="L13" i="21"/>
  <c r="U14" i="31"/>
  <c r="R14" i="31"/>
  <c r="Q14" i="31"/>
  <c r="P14" i="31"/>
  <c r="O14" i="31"/>
  <c r="M14" i="31"/>
  <c r="L14" i="31"/>
  <c r="K14" i="31"/>
  <c r="U8" i="31"/>
  <c r="R8" i="31"/>
  <c r="Q8" i="31"/>
  <c r="P8" i="31"/>
  <c r="O8" i="31"/>
  <c r="M8" i="31"/>
  <c r="L8" i="31"/>
  <c r="K8" i="31"/>
  <c r="W25" i="1"/>
  <c r="T25" i="1"/>
  <c r="Q25" i="1"/>
  <c r="P25" i="1"/>
  <c r="O25" i="1"/>
  <c r="M25" i="1"/>
  <c r="L25" i="1"/>
  <c r="K25" i="1"/>
  <c r="L8" i="32"/>
  <c r="L26" i="32" s="1"/>
  <c r="M8" i="32"/>
  <c r="M26" i="32" s="1"/>
  <c r="O8" i="32"/>
  <c r="O26" i="32" s="1"/>
  <c r="P8" i="32"/>
  <c r="P26" i="32" s="1"/>
  <c r="Q8" i="32"/>
  <c r="Q26" i="32" s="1"/>
  <c r="R8" i="32"/>
  <c r="R26" i="32" s="1"/>
  <c r="S8" i="32"/>
  <c r="S26" i="32" s="1"/>
  <c r="T8" i="32"/>
  <c r="T26" i="32" s="1"/>
  <c r="U8" i="32"/>
  <c r="U26" i="32" s="1"/>
  <c r="V8" i="32"/>
  <c r="V26" i="32" s="1"/>
  <c r="W8" i="32"/>
  <c r="W26" i="32" s="1"/>
  <c r="K8" i="32"/>
  <c r="K26" i="32" s="1"/>
  <c r="L27" i="1" l="1"/>
  <c r="W14" i="19"/>
  <c r="W16" i="19" s="1"/>
  <c r="T14" i="19"/>
  <c r="T16" i="19" s="1"/>
  <c r="Q14" i="19"/>
  <c r="Q16" i="19" s="1"/>
  <c r="P14" i="19"/>
  <c r="P16" i="19" s="1"/>
  <c r="O14" i="19"/>
  <c r="O16" i="19" s="1"/>
  <c r="R20" i="31"/>
  <c r="P20" i="31"/>
  <c r="E8" i="8" l="1"/>
  <c r="M14" i="19"/>
  <c r="M16" i="19" s="1"/>
  <c r="L14" i="19"/>
  <c r="L16" i="19" s="1"/>
  <c r="K14" i="19"/>
  <c r="K16" i="19" s="1"/>
  <c r="T24" i="2" l="1"/>
  <c r="Q24" i="2"/>
  <c r="M24" i="2"/>
  <c r="M20" i="6"/>
  <c r="M17" i="6"/>
  <c r="M16" i="6"/>
  <c r="T16" i="6" s="1"/>
  <c r="M13" i="6"/>
  <c r="T13" i="6" s="1"/>
  <c r="M11" i="6"/>
  <c r="L10" i="6"/>
  <c r="P24" i="2" l="1"/>
  <c r="W24" i="2" s="1"/>
  <c r="P16" i="6"/>
  <c r="W16" i="6" s="1"/>
  <c r="P15" i="6"/>
  <c r="W15" i="6" s="1"/>
  <c r="P20" i="6"/>
  <c r="W20" i="6" s="1"/>
  <c r="P17" i="6"/>
  <c r="M19" i="6"/>
  <c r="P13" i="6"/>
  <c r="W13" i="6" s="1"/>
  <c r="M10" i="6"/>
  <c r="M15" i="6"/>
  <c r="P11" i="6"/>
  <c r="P10" i="6"/>
  <c r="M12" i="6"/>
  <c r="W10" i="6" l="1"/>
  <c r="T12" i="6"/>
  <c r="W11" i="6"/>
  <c r="T19" i="6"/>
  <c r="P19" i="6" s="1"/>
  <c r="W19" i="6" s="1"/>
  <c r="E18" i="8"/>
  <c r="E33" i="8" l="1"/>
  <c r="P12" i="6"/>
  <c r="W12" i="6" l="1"/>
  <c r="Q10" i="33"/>
  <c r="W10" i="33"/>
  <c r="V10" i="33"/>
  <c r="V12" i="33" s="1"/>
  <c r="U10" i="33"/>
  <c r="U12" i="33" s="1"/>
  <c r="T10" i="33"/>
  <c r="S10" i="33"/>
  <c r="S12" i="33" s="1"/>
  <c r="R10" i="33"/>
  <c r="R12" i="33" s="1"/>
  <c r="O10" i="33"/>
  <c r="M10" i="33"/>
  <c r="L10" i="33"/>
  <c r="K10" i="33"/>
  <c r="T8" i="33"/>
  <c r="T12" i="33" s="1"/>
  <c r="O8" i="33"/>
  <c r="M8" i="33"/>
  <c r="M12" i="33" s="1"/>
  <c r="L8" i="33"/>
  <c r="L12" i="33" s="1"/>
  <c r="K8" i="33"/>
  <c r="K12" i="33" s="1"/>
  <c r="O12" i="33" l="1"/>
  <c r="P10" i="33"/>
  <c r="W8" i="33"/>
  <c r="W12" i="33" s="1"/>
  <c r="P8" i="33"/>
  <c r="P12" i="33" s="1"/>
  <c r="Q8" i="33"/>
  <c r="Q12" i="33" s="1"/>
  <c r="D21" i="8" s="1"/>
  <c r="Q20" i="31"/>
  <c r="D10" i="8" s="1"/>
  <c r="L20" i="31"/>
  <c r="M20" i="31"/>
  <c r="S14" i="31"/>
  <c r="T14" i="31"/>
  <c r="K20" i="31"/>
  <c r="D7" i="8" l="1"/>
  <c r="T8" i="31" l="1"/>
  <c r="T20" i="31" s="1"/>
  <c r="S8" i="31"/>
  <c r="S20" i="31" s="1"/>
  <c r="O20" i="31"/>
  <c r="U20" i="31" l="1"/>
  <c r="I25" i="8"/>
  <c r="R14" i="19"/>
  <c r="R16" i="19" s="1"/>
  <c r="S14" i="19"/>
  <c r="S16" i="19" s="1"/>
  <c r="U14" i="19"/>
  <c r="U16" i="19" s="1"/>
  <c r="V14" i="19"/>
  <c r="V16" i="19" s="1"/>
  <c r="G26" i="8" l="1"/>
  <c r="I31" i="8" l="1"/>
  <c r="I29" i="8" l="1"/>
  <c r="I28" i="8" l="1"/>
  <c r="I27" i="8"/>
  <c r="I20" i="8" l="1"/>
  <c r="G33" i="8" l="1"/>
  <c r="L12" i="2"/>
  <c r="O29" i="6" l="1"/>
  <c r="O37" i="6" l="1"/>
  <c r="K16" i="4"/>
  <c r="K23" i="4" l="1"/>
  <c r="V25" i="1"/>
  <c r="U25" i="1"/>
  <c r="S25" i="1"/>
  <c r="R25" i="1"/>
  <c r="V27" i="1" l="1"/>
  <c r="U27" i="1"/>
  <c r="V14" i="2"/>
  <c r="U14" i="2"/>
  <c r="S14" i="2"/>
  <c r="R14" i="2"/>
  <c r="D23" i="8" l="1"/>
  <c r="D24" i="8" s="1"/>
  <c r="D25" i="8"/>
  <c r="D26" i="8" s="1"/>
  <c r="D20" i="8"/>
  <c r="D6" i="8"/>
  <c r="H26" i="8" l="1"/>
  <c r="I26" i="8" s="1"/>
  <c r="V13" i="21"/>
  <c r="S13" i="21"/>
  <c r="H13" i="8" s="1"/>
  <c r="I13" i="8" s="1"/>
  <c r="R13" i="21"/>
  <c r="Q13" i="21"/>
  <c r="P13" i="21"/>
  <c r="N13" i="21"/>
  <c r="D13" i="8" l="1"/>
  <c r="F13" i="8"/>
  <c r="V11" i="20"/>
  <c r="H19" i="8" s="1"/>
  <c r="I19" i="8" s="1"/>
  <c r="M15" i="4" l="1"/>
  <c r="O27" i="1" l="1"/>
  <c r="M10" i="2" l="1"/>
  <c r="M10" i="1" l="1"/>
  <c r="W11" i="20"/>
  <c r="U11" i="20"/>
  <c r="S11" i="20"/>
  <c r="R11" i="20"/>
  <c r="Q11" i="20"/>
  <c r="L11" i="20"/>
  <c r="O11" i="20"/>
  <c r="D19" i="8" l="1"/>
  <c r="F19" i="8"/>
  <c r="P11" i="20"/>
  <c r="T11" i="20"/>
  <c r="K11" i="20"/>
  <c r="M11" i="20"/>
  <c r="X11" i="20" l="1"/>
  <c r="L37" i="6" l="1"/>
  <c r="M11" i="2" l="1"/>
  <c r="S27" i="1" l="1"/>
  <c r="R27" i="1"/>
  <c r="U37" i="6" l="1"/>
  <c r="V37" i="6" l="1"/>
  <c r="M14" i="6"/>
  <c r="M18" i="6"/>
  <c r="M37" i="6" l="1"/>
  <c r="P23" i="6" l="1"/>
  <c r="W23" i="6" s="1"/>
  <c r="Q37" i="6" l="1"/>
  <c r="F5" i="8" s="1"/>
  <c r="T37" i="6"/>
  <c r="S37" i="6" l="1"/>
  <c r="R37" i="6"/>
  <c r="Q43" i="4" l="1"/>
  <c r="Q18" i="4"/>
  <c r="Q23" i="4" s="1"/>
  <c r="Q16" i="4"/>
  <c r="P16" i="4" l="1"/>
  <c r="Q9" i="4"/>
  <c r="F12" i="8"/>
  <c r="P43" i="4"/>
  <c r="P12" i="4"/>
  <c r="P18" i="4"/>
  <c r="W16" i="4"/>
  <c r="P13" i="4"/>
  <c r="P15" i="4"/>
  <c r="P9" i="4" l="1"/>
  <c r="P23" i="4"/>
  <c r="W15" i="4"/>
  <c r="T10" i="1"/>
  <c r="T42" i="1"/>
  <c r="T11" i="1"/>
  <c r="Q42" i="1"/>
  <c r="Q11" i="1"/>
  <c r="T27" i="1" l="1"/>
  <c r="Q27" i="1"/>
  <c r="F9" i="8" s="1"/>
  <c r="P10" i="1"/>
  <c r="W10" i="1" l="1"/>
  <c r="T14" i="2"/>
  <c r="T12" i="2"/>
  <c r="T11" i="2"/>
  <c r="T10" i="2"/>
  <c r="Q15" i="2"/>
  <c r="Q14" i="2" s="1"/>
  <c r="Q12" i="2"/>
  <c r="Q11" i="2"/>
  <c r="Q10" i="2"/>
  <c r="P10" i="2" l="1"/>
  <c r="P11" i="2"/>
  <c r="P15" i="2"/>
  <c r="P14" i="2" s="1"/>
  <c r="P12" i="2"/>
  <c r="W12" i="2" l="1"/>
  <c r="W10" i="2"/>
  <c r="W15" i="2"/>
  <c r="W14" i="2" s="1"/>
  <c r="D18" i="8" l="1"/>
  <c r="D22" i="8" s="1"/>
  <c r="H18" i="8"/>
  <c r="M12" i="2"/>
  <c r="I18" i="8" l="1"/>
  <c r="W17" i="4"/>
  <c r="K27" i="1" l="1"/>
  <c r="P11" i="1"/>
  <c r="W11" i="1" l="1"/>
  <c r="P14" i="6" l="1"/>
  <c r="W14" i="6" l="1"/>
  <c r="W18" i="4"/>
  <c r="W9" i="4" s="1"/>
  <c r="W12" i="4" l="1"/>
  <c r="W11" i="2" l="1"/>
  <c r="P29" i="6" l="1"/>
  <c r="P28" i="6" s="1"/>
  <c r="P18" i="6"/>
  <c r="P9" i="6" s="1"/>
  <c r="W29" i="6" l="1"/>
  <c r="W28" i="6" s="1"/>
  <c r="W18" i="6"/>
  <c r="W9" i="6" s="1"/>
  <c r="P42" i="1"/>
  <c r="P27" i="1" s="1"/>
  <c r="P37" i="6" l="1"/>
  <c r="W37" i="6"/>
  <c r="W42" i="1"/>
  <c r="H5" i="8" l="1"/>
  <c r="D5" i="8"/>
  <c r="D8" i="8" s="1"/>
  <c r="I5" i="8" l="1"/>
  <c r="M27" i="1"/>
  <c r="W27" i="1"/>
  <c r="H9" i="8"/>
  <c r="I9" i="8" s="1"/>
  <c r="D9" i="8"/>
  <c r="D11" i="8" l="1"/>
  <c r="W43" i="4" l="1"/>
  <c r="M43" i="4"/>
  <c r="M13" i="4"/>
  <c r="W13" i="4"/>
  <c r="D12" i="8"/>
  <c r="D14" i="8" s="1"/>
  <c r="H12" i="8"/>
  <c r="M9" i="4" l="1"/>
  <c r="M23" i="4"/>
  <c r="I12" i="8"/>
  <c r="M16" i="2"/>
  <c r="O16" i="2"/>
  <c r="V16" i="2"/>
  <c r="R16" i="2"/>
  <c r="S16" i="2"/>
  <c r="W16" i="2"/>
  <c r="P16" i="2"/>
  <c r="U16" i="2"/>
  <c r="Q16" i="2"/>
  <c r="T16" i="2"/>
  <c r="H15" i="8" s="1"/>
  <c r="I15" i="8" s="1"/>
  <c r="D15" i="8" l="1"/>
  <c r="D17" i="8" s="1"/>
  <c r="D33" i="8" s="1"/>
  <c r="F15" i="8"/>
  <c r="F33" i="8" s="1"/>
  <c r="H17" i="8"/>
  <c r="L16" i="2"/>
  <c r="W23" i="4"/>
  <c r="V23" i="4"/>
  <c r="U23" i="4"/>
  <c r="I17" i="8" l="1"/>
  <c r="I33" i="8" s="1"/>
  <c r="H33" i="8"/>
</calcChain>
</file>

<file path=xl/comments1.xml><?xml version="1.0" encoding="utf-8"?>
<comments xmlns="http://schemas.openxmlformats.org/spreadsheetml/2006/main">
  <authors>
    <author>Aufartová Jitka</author>
  </authors>
  <commentList>
    <comment ref="O9" authorId="0" shapeId="0">
      <text>
        <r>
          <rPr>
            <b/>
            <sz val="11"/>
            <color indexed="81"/>
            <rFont val="Tahoma"/>
            <family val="2"/>
            <charset val="238"/>
          </rPr>
          <t>Aufartová Jitka:</t>
        </r>
        <r>
          <rPr>
            <sz val="11"/>
            <color indexed="81"/>
            <rFont val="Tahoma"/>
            <family val="2"/>
            <charset val="238"/>
          </rPr>
          <t xml:space="preserve">
SP - objednávka 78 650,00 Kč, Analýza 92 160 Kč</t>
        </r>
      </text>
    </comment>
  </commentList>
</comments>
</file>

<file path=xl/comments2.xml><?xml version="1.0" encoding="utf-8"?>
<comments xmlns="http://schemas.openxmlformats.org/spreadsheetml/2006/main">
  <authors>
    <author>Aufartová Jitka</author>
  </authors>
  <commentList>
    <comment ref="O11" authorId="0" shapeId="0">
      <text>
        <r>
          <rPr>
            <b/>
            <sz val="9"/>
            <color indexed="81"/>
            <rFont val="Tahoma"/>
            <family val="2"/>
            <charset val="238"/>
          </rPr>
          <t>Aufartová Jitka:</t>
        </r>
        <r>
          <rPr>
            <sz val="9"/>
            <color indexed="81"/>
            <rFont val="Tahoma"/>
            <family val="2"/>
            <charset val="238"/>
          </rPr>
          <t xml:space="preserve">
PD</t>
        </r>
      </text>
    </comment>
    <comment ref="O12" authorId="0" shapeId="0">
      <text>
        <r>
          <rPr>
            <b/>
            <sz val="9"/>
            <color indexed="81"/>
            <rFont val="Tahoma"/>
            <family val="2"/>
            <charset val="238"/>
          </rPr>
          <t>Aufartová Jitka:</t>
        </r>
        <r>
          <rPr>
            <sz val="9"/>
            <color indexed="81"/>
            <rFont val="Tahoma"/>
            <family val="2"/>
            <charset val="238"/>
          </rPr>
          <t xml:space="preserve">
studie + PD + kácení stromů + plnění smlouvy regeneraci zeleně</t>
        </r>
      </text>
    </comment>
  </commentList>
</comments>
</file>

<file path=xl/sharedStrings.xml><?xml version="1.0" encoding="utf-8"?>
<sst xmlns="http://schemas.openxmlformats.org/spreadsheetml/2006/main" count="1191" uniqueCount="371">
  <si>
    <t>realizace</t>
  </si>
  <si>
    <t>Realizace</t>
  </si>
  <si>
    <t>z toho předfinancování (EU + SR)</t>
  </si>
  <si>
    <t xml:space="preserve">Celkem               v tis. Kč    </t>
  </si>
  <si>
    <t>poznámka</t>
  </si>
  <si>
    <t>Termín realizace</t>
  </si>
  <si>
    <t>Podíl OK</t>
  </si>
  <si>
    <t>Dotace</t>
  </si>
  <si>
    <t xml:space="preserve">Celkové náklady s DPH v tis. Kč           </t>
  </si>
  <si>
    <t>K zajištění</t>
  </si>
  <si>
    <t>Stávající dokumentace</t>
  </si>
  <si>
    <t>Popis:</t>
  </si>
  <si>
    <t>Název akce:</t>
  </si>
  <si>
    <t>pol.</t>
  </si>
  <si>
    <t>§</t>
  </si>
  <si>
    <t>ORG</t>
  </si>
  <si>
    <t>Oblast</t>
  </si>
  <si>
    <t>Poř. číslo</t>
  </si>
  <si>
    <t>vedoucí odboru</t>
  </si>
  <si>
    <t>Ing. Miroslav Kubín</t>
  </si>
  <si>
    <t>2017-2018</t>
  </si>
  <si>
    <t>DPS</t>
  </si>
  <si>
    <t>Muzeum Komenského v Přerově - záchrana a zpřístupnění paláce na hradě Helfštýn</t>
  </si>
  <si>
    <t>PR</t>
  </si>
  <si>
    <t>Muzeum Komenského v Přerově - rekonstrukce budovy</t>
  </si>
  <si>
    <t>OL</t>
  </si>
  <si>
    <t>SU</t>
  </si>
  <si>
    <t>DSP, DPS</t>
  </si>
  <si>
    <t>JE</t>
  </si>
  <si>
    <t>PD, DPS</t>
  </si>
  <si>
    <t>6121</t>
  </si>
  <si>
    <t>3122</t>
  </si>
  <si>
    <t>Zateplení obálky budovy celého objektu tělocvičny, výměna výplní otvorů, výměna garážových vrat, vytvoření místnosti nářaďovny a kabinetu.</t>
  </si>
  <si>
    <t>Realizace energeticky úsporných opatření  – SOŠ Šumperk, Zemědělská 3 - tělocvična</t>
  </si>
  <si>
    <t>DSP,DPS</t>
  </si>
  <si>
    <t>Realizace energeticky úsporných opatření - SPŠ Hranice</t>
  </si>
  <si>
    <t>Realizace depozitáře pro Vědeckou knihovnu v Olomouci</t>
  </si>
  <si>
    <t>II/447 Strukov - Šternberk</t>
  </si>
  <si>
    <t>Vincentinum Šternberk, příspěvková organizace – rekonstrukce budovy ve Vikýřovicích</t>
  </si>
  <si>
    <t>Jedná se o celkovou rekonstrukci budovy sociálních služeb pro osoby se zdravotním postižením. Budou provedeny dispoziční úpravy, bezbariérový přístup do objektu.</t>
  </si>
  <si>
    <t>Centrum Dominika Kokory, p. o. – rekonstrukce budovy</t>
  </si>
  <si>
    <t>Jedná se o celkovou rekonstrukci dvorní budovy sociálních služeb pro osoby se zdravotním postižením. Budou provedeny dispoziční úpravy, spojovací krček s hlavní budovou a bezbariérový přístup do objektu.</t>
  </si>
  <si>
    <t>PV</t>
  </si>
  <si>
    <t>DSP+DPS</t>
  </si>
  <si>
    <t>Přeshraniční dostupnost Hanušovice – Stronie Ślaskie (II/446 Hanušovice-Nová Seninka)</t>
  </si>
  <si>
    <t>Projekt řeší stavební úpravy komunikace „Silnice II/446 Hanušovice - Nová Seninka“, v úseku od křižovatky se silnicí III/44649 na Stříbrnice po křižovatku s komunikací II/312 (Hanušovice – Králíky), cca v km 69,717 – 82,307, tj. délka úseku 12,59 km.</t>
  </si>
  <si>
    <t>v tis. Kč</t>
  </si>
  <si>
    <t>Název přílohy</t>
  </si>
  <si>
    <t>Návrh na rozpočet OK celkem</t>
  </si>
  <si>
    <t>Oblast školství</t>
  </si>
  <si>
    <t>Oblast školství - součet</t>
  </si>
  <si>
    <t>Oblast sociální</t>
  </si>
  <si>
    <t>Oblast sociální - součet</t>
  </si>
  <si>
    <t>Oblast kultury</t>
  </si>
  <si>
    <t>Oblast kultury - součet</t>
  </si>
  <si>
    <t>Oblast dopravy</t>
  </si>
  <si>
    <t>Oblast dopravy - součet</t>
  </si>
  <si>
    <t>Oblast zdravotnictví</t>
  </si>
  <si>
    <t>Oblast zdravotnictví - součet</t>
  </si>
  <si>
    <t>CELKEM</t>
  </si>
  <si>
    <t>Předfinancování z rozpočtu OK</t>
  </si>
  <si>
    <t>příprava projektu</t>
  </si>
  <si>
    <t>PD</t>
  </si>
  <si>
    <t>Oblast IT</t>
  </si>
  <si>
    <t>Oblast IT - součet</t>
  </si>
  <si>
    <t>Oblast krizové řízení</t>
  </si>
  <si>
    <t>Oblast krizové řízení - součet</t>
  </si>
  <si>
    <t>II/366 Prostějov - přeložka silnice</t>
  </si>
  <si>
    <t xml:space="preserve">Jedná se o přeložku sil. II/366 v úseku od stávající křižovatky sil. II/366 se sil. II/449 ve směru na Smržice po napojení na okružní křižovatku na ul. Olomoucká.
Začátek přeložky je v blízkosti stávající křižovatky sil. II/366 se sil. II/449. Stávající styková křižovatka bude nahrazena okružní tříramennou křižovatkou, která umožní propojení stávající sil. II/366 od Kostelce na Hané a od města Prostějov s přeložkou sil. II/366. </t>
  </si>
  <si>
    <t>DSP</t>
  </si>
  <si>
    <t>DPS, realizace</t>
  </si>
  <si>
    <t>II/449 MÚK Unčovice - Litovel</t>
  </si>
  <si>
    <t xml:space="preserve">Jedná se o stavební úpravy silnice II/449 v celkové délce 7,146 km. Počátek stavebních úprav 1. úseku je od křižovatky s II/635 v Unčovicích po okružní křižovatku s II/447 v Litovli. 2. úsek stavebních úprav začíná od křižovatky s III/4498 v Litovli a končí v km 28,625. V rámci tohoto úseku bude klasická průsečná křižovatka silnic II/449 a III/4498 přebudována na okružní křižovatku. Součástí stavby jsou stavební úpravy mostu -  ev. č. 449 - 030 a celková rekonstrukce mostů ev. č. 449 – 033, 449 – 034, 449 – 035 a 4449 - 036. </t>
  </si>
  <si>
    <t>1. úsek - DSP</t>
  </si>
  <si>
    <t xml:space="preserve">1. úsek - DPS, 2. úsek - DÚR, DSP, DPS </t>
  </si>
  <si>
    <t>II/150 Prostějov - Přerov</t>
  </si>
  <si>
    <t>II/444 Šternberk - průtah</t>
  </si>
  <si>
    <t>II/150 hranice kraje - Prostějov</t>
  </si>
  <si>
    <t>Jedná se o stavební úpravy silnice II/150 v celkové délce cca 24 km. Počátek úprav je na hranici krajů ve staničení km 107,570, konec úprav je na začátku města Prostějov ve staničení km 132,122, s rozdělením na 8 úseků. Současně budou řešeny stavební úpravy tří mostů ev.č. 150-065, 150-066 a 150-068.</t>
  </si>
  <si>
    <t>2019-2020</t>
  </si>
  <si>
    <t>2018-2019</t>
  </si>
  <si>
    <t>Střední škola gastronomie a farmářství Jeseník - Tělocvična</t>
  </si>
  <si>
    <t xml:space="preserve">II/444 kř. R35 Mohelnice – Úsov </t>
  </si>
  <si>
    <t>Stavební úpravy silnice II/444 v celkové délce 6,020 km. Počátek stavebních úprav 1. úseku je od křižovatky s II/644 v Mohelnici po km 1,4. 2. úsek stavebních úprav je od křižovatky s III/4447 po konec obce Úsov včetně průtahu.</t>
  </si>
  <si>
    <t>Muzeum Komenského v Přerově - rekonstrukce budovy ORNIS</t>
  </si>
  <si>
    <t>Vynaloženo k 31. 12. 2017 v tis. Kč</t>
  </si>
  <si>
    <t>3522</t>
  </si>
  <si>
    <t>Realizace energeticky úsporných opatření - SMN a.s. - o.z. Nemocnice Přerov - domov sester</t>
  </si>
  <si>
    <t>EU</t>
  </si>
  <si>
    <t>SR</t>
  </si>
  <si>
    <t>OK</t>
  </si>
  <si>
    <t xml:space="preserve"> Neuznatelné</t>
  </si>
  <si>
    <t>Pokračování v roce 2019 a dalších</t>
  </si>
  <si>
    <t>Projektová dokumentace</t>
  </si>
  <si>
    <t>3121</t>
  </si>
  <si>
    <t>3113</t>
  </si>
  <si>
    <t xml:space="preserve">Na základě statického posudku je navržena výměna těchto výplní za plastová okna, dozdění příček při zachování světelných podmínek v prostorách tělocvičny a zateplení budovy za účelem odstranění tepelných úniků, popsaných v závěrech energetického auditu. Zároveň je nutné vyřešit větrání tělocvičny formou rekuperace. Tato rekonstrukce by měla předcházet samotné opravě parketové podlahy tělocvičny, která byla před 20 lety po povodni zcela nově položena.
</t>
  </si>
  <si>
    <t xml:space="preserve"> Neuznatelné                                                                      UZ 884</t>
  </si>
  <si>
    <t>OK                               UZ 880</t>
  </si>
  <si>
    <t>Nájemné                UZ 15</t>
  </si>
  <si>
    <t>DPH                       UZ 23</t>
  </si>
  <si>
    <t>ITI - bude se podávat na přelomu 2018/2019</t>
  </si>
  <si>
    <t>začátek září 2018</t>
  </si>
  <si>
    <t>Rekonstrukce stávajícího objektu a přístavba nového objektu. Přístavbou budou řešeny nedostačující prostory depozitáře ornitologických sbírek, knihovny a hygienické zázemí pro návštěvníky. Stávající objekt nevyhovuje současným požadavkům na úsporu energií.</t>
  </si>
  <si>
    <t xml:space="preserve">Odbor dopravy a silničního hospodářství                                                                                                                                                          </t>
  </si>
  <si>
    <t>Ing. Ladislav Růžička</t>
  </si>
  <si>
    <t>ORJ 12</t>
  </si>
  <si>
    <t>UZ</t>
  </si>
  <si>
    <t>Ing. Radek Dosoudil</t>
  </si>
  <si>
    <t xml:space="preserve">Celkem v tis. Kč    </t>
  </si>
  <si>
    <t>veřejná zakázka</t>
  </si>
  <si>
    <t>podání žádosti o dotaci 3/2018</t>
  </si>
  <si>
    <t>podání žádosti o dotaci 10/2018</t>
  </si>
  <si>
    <t>z toho předfinancování (EU + SR) z revolvingu KB</t>
  </si>
  <si>
    <t>Sesk. pol.</t>
  </si>
  <si>
    <t>Krajský akční plán rozvoje vzdělávání Olomouckého kraje - ORJ 76</t>
  </si>
  <si>
    <t>ORJ 76 - Krajský akční plán rozvoje vzdělávání Olomouckého kraje</t>
  </si>
  <si>
    <t>Celkem za ORJ 76 - Krajský akční plán rozvoje vzdělávání Olomouckého kraje</t>
  </si>
  <si>
    <t>ORJ 74 - Podpora rozvoje Olomouckého kraje</t>
  </si>
  <si>
    <t>Celkem za ORJ 74 - Podpora rozvoje Olomouckého kraje</t>
  </si>
  <si>
    <t>Podpora rozvoje Olomouckého kraje - ORJ 74</t>
  </si>
  <si>
    <t>Operační program lidské zdroje a zaměstnanost - ORJ 64</t>
  </si>
  <si>
    <t>ORJ 64 - Operační program lidské zdroje a zaměstnanost</t>
  </si>
  <si>
    <t>Celkem za ORJ 64 - Operační program lidské zdroje a zaměstnanost</t>
  </si>
  <si>
    <t>Celkem za ORJ 60 - Zajištění dostupnosti vybraných sociálních služeb v Olomouckém kraji</t>
  </si>
  <si>
    <t>Zajištění dostupnosti vybraných sociálních služeb v Olomouckém kraji - ORJ 60</t>
  </si>
  <si>
    <t>Projekty v rámci ROP - ORJ 59</t>
  </si>
  <si>
    <t>ORJ 59 - Projekty v rámci ROP</t>
  </si>
  <si>
    <t>Celkem za ORJ 59 - Projekty v rámci ROP</t>
  </si>
  <si>
    <t>Správce:</t>
  </si>
  <si>
    <t>potřeba 7 mil Kč na rekonstrukci soc. zař. Případně  + 1000 na neuznatelné náklady</t>
  </si>
  <si>
    <t>Ing. Miroslava Březinová</t>
  </si>
  <si>
    <t>Celkem za ORJ 19 - oblast sociální</t>
  </si>
  <si>
    <t>Podané žádosti</t>
  </si>
  <si>
    <t>Název příspěvkové organizace - název akce:</t>
  </si>
  <si>
    <t>Připravované projekty</t>
  </si>
  <si>
    <t>Podané žádosti o dotace</t>
  </si>
  <si>
    <t>Celkem za ORJ 19 - oblast školství</t>
  </si>
  <si>
    <t xml:space="preserve">Celkem za ORJ 19 - oblast zdravotnictví </t>
  </si>
  <si>
    <t>Odbor investic - investiční projekty</t>
  </si>
  <si>
    <t>ORJ 52</t>
  </si>
  <si>
    <t>Odbor strategického rozvoje kraje - investiční projekty</t>
  </si>
  <si>
    <t>ORJ 59</t>
  </si>
  <si>
    <t>ORJ 19</t>
  </si>
  <si>
    <t>Odbor podpory řízení příspěvkových organizací</t>
  </si>
  <si>
    <t>ORJ 50</t>
  </si>
  <si>
    <t>Odbor strategického rozvoje kraje - Projekty v rámci ROP</t>
  </si>
  <si>
    <t>ORJ 60</t>
  </si>
  <si>
    <t>Odbor strategického rozvoje kraje - Zajištění dostupnosti vybraných sociálních služeb v Olomouckém kraji</t>
  </si>
  <si>
    <t>ORJ 64</t>
  </si>
  <si>
    <t>Odbor strategického rozvoje kraje - Operační program lidské zdroje a zaměstnanost</t>
  </si>
  <si>
    <t>ORJ 74</t>
  </si>
  <si>
    <t>Odbor strategického rozvoje kraje – Podpora rozvoje Olomouckého kraje</t>
  </si>
  <si>
    <t>ORJ 76</t>
  </si>
  <si>
    <t>Odbor strategického rozvoje kraje - Krajský akční plán rozvoje vzdělávání Olomouckého kraje</t>
  </si>
  <si>
    <t>5b) Projekty spolufinancované z evropských fondů a národních fondů</t>
  </si>
  <si>
    <t>ORJ 30</t>
  </si>
  <si>
    <t xml:space="preserve">Celkem za ORJ 30 - Odbor strategického rozvoje kraje – individuální projekty </t>
  </si>
  <si>
    <t xml:space="preserve">ORJ 30 - Odbor strategického rozvoje kraje – individuální projekty </t>
  </si>
  <si>
    <t>Odbor strategického rozvoje kraje – individuální projekty - ORJ 30</t>
  </si>
  <si>
    <t xml:space="preserve">Odbor strategického rozvoje kraje – individuální projekty </t>
  </si>
  <si>
    <r>
      <t>Předfinancování z revolvingu KB</t>
    </r>
    <r>
      <rPr>
        <b/>
        <sz val="14"/>
        <color rgb="FFFF0000"/>
        <rFont val="Arial"/>
        <family val="2"/>
        <charset val="238"/>
      </rPr>
      <t xml:space="preserve"> *</t>
    </r>
  </si>
  <si>
    <t>Realizace energeticky úsporných opatření – SŠ technická a zemědělská Mohelnice a) zateplení</t>
  </si>
  <si>
    <t>Zateplení. Výměna původních ochlazovaných výplní otvorů a zateplení objektů školy - hlavní budova a objekt dílen.</t>
  </si>
  <si>
    <t>Realizace energeticky úsporných opatření – SŠ technická a zemědělská Mohelnice b) vzduchotechnika</t>
  </si>
  <si>
    <t>Vzduchotechnika. Výměna původních ochlazovaných výplní otvorů a zateplení objektů školy - hlavní budova a objekt dílen.</t>
  </si>
  <si>
    <t>Hotelová škola Vincenze Priessnitze, Jeseník, Dukelská 680 - Zateplení budovy Kord a) zateplení</t>
  </si>
  <si>
    <t>Hotelová škola Vincenze Priessnitze, Jeseník, Dukelská 680 - Zateplení budovy Kord b) vzduchotechnika</t>
  </si>
  <si>
    <t>Střední škola logistiky a chemie, Olomouc, U Hradiska 29 - Zateplení budovy školy a) zateplení</t>
  </si>
  <si>
    <t>Základní umělecká škola  Iši Krejčího Olomouc, Na Vozovce 32 - Výměna oken a zateplení pláště budov a) zateplení</t>
  </si>
  <si>
    <t>Základní umělecká škola  Iši Krejčího Olomouc, Na Vozovce 32 - Výměna oken a zateplení pláště budov b) vzduchotechnika</t>
  </si>
  <si>
    <t>Realizace energeticky úsporných opatření - SPŠ elektrotechnická Mohelnice - škola, dílny a) zateplení</t>
  </si>
  <si>
    <t>Zateplení. Zateplení 3 objektů školy (hlavní budova, odborný výcvik, dílny) včetně částečné výměny oken.</t>
  </si>
  <si>
    <t>Realizace energeticky úsporných opatření - SPŠ elektrotechnická Mohelnice - škola, dílny b) vzduchotechnika</t>
  </si>
  <si>
    <t>Vzduchotechnika. Zateplení 3 objektů školy (hlavní budova, odborný výcvik, dílny) včetně částečné výměny oken.</t>
  </si>
  <si>
    <t>Muzeum a galerie v Prostějově - Přístavba depozitáře</t>
  </si>
  <si>
    <t xml:space="preserve">Dostavba depozitáře k vyřešení nedostatku depozitárních míst </t>
  </si>
  <si>
    <t>Poř. Číslo</t>
  </si>
  <si>
    <t>ORJ 19 - Oblast školství  - projekty spolufinancované z evropských fondů a národních fondů</t>
  </si>
  <si>
    <t>ORJ 19 - Oblast sociální  - projekty spolufinancované z evropských fondů a národních fondů</t>
  </si>
  <si>
    <t>ORJ 52 - Oblast zdravotnictví  - projekty spolufinancované z evropských fondů a národních fondů</t>
  </si>
  <si>
    <t>ORJ 19 - Oblast zdravotnictví  - projekty spolufinancované z evropských fondů a národních fondů</t>
  </si>
  <si>
    <t>Projekty spolufinancované z evropských fondů a národních fondů - realizace (ORJ 52)</t>
  </si>
  <si>
    <t>Projekty spolufinancované z evropských fondů a národních fondů - realizace (ORJ 59)</t>
  </si>
  <si>
    <t>Projekty spolufinancované z evropských fondů a národních fondů (ORJ 19)</t>
  </si>
  <si>
    <t>Projekty spolufinancované z evropských fondů a národních fondů - realizace (ORJ 50)</t>
  </si>
  <si>
    <t>Projekty spolufinancované z evropských fondů a národních fondů - realizace (SSOK)</t>
  </si>
  <si>
    <t>Projekty spolufinancované z evropských fondů a národních fondů - realizace - (ORJ 52)</t>
  </si>
  <si>
    <t>Projekty spolufinancované z evropských fondů a národních fondů - realizace - SMN (ORJ 52)</t>
  </si>
  <si>
    <t>Celkem za ORJ 52 - oblast školství</t>
  </si>
  <si>
    <t>Celkem za ORJ 52 - oblast sociální</t>
  </si>
  <si>
    <t>Celkem za ORJ 50 - oblast dopravy</t>
  </si>
  <si>
    <t>Celkem za SSOK - oblast dopravy</t>
  </si>
  <si>
    <t>Celkem za ORJ 52 - oblast kultury</t>
  </si>
  <si>
    <t>Celkem za ORJ 52 - oblast zdravotnictví</t>
  </si>
  <si>
    <t>Celkem za ORJ 52 - oblast zdravotnictví - SMN</t>
  </si>
  <si>
    <t>Zateplení tělocvičny v Heřmanicích.</t>
  </si>
  <si>
    <t>Jedná se o kompletní zateplení objektu, fasády a střechy a provedení nuceného větrání s rekuperací odpadního tepla.</t>
  </si>
  <si>
    <t>Zateplení. Výměna stávajících dřevěných oken za plastová,zateplení  pláště budov detašovaného pracoviště, zateplení střechy, VZT 2 sálů.</t>
  </si>
  <si>
    <t>Havarijní stav - nutná oprava viz přiložený rozpočet. Dále přikládáme zprávu z BOZP. Dle potřeby můžeme dodat i fotodokumentaci (z důvodu velikosti není přiložena k žádance).</t>
  </si>
  <si>
    <t xml:space="preserve">Projektová dokumentace bude řešit stavební úpravy silnice II/444 v průtahu města Šternberku, v ulici Věžní. Počátek úseku je ve směru od Olomouce na křižovatce se silnicí I/46 (křížení s ulicí Olomoucká),  konec řešeného úseku je na kraji města Šternberk, na křižovatce se silnicí  II/447 (směr Lužice). Délka řešeného úseku cca 1,5 km. V řešeném úseku se nachází dva mosty, nadjezd nad železniční tratí a most přes vodní tok Sitka. Projekt je rozdělen na dvě samostatné stavby – Stavba 1: Průtah silnice II/444 a Stavba 2: Okružní křižovatka I/46 x II/444. 
</t>
  </si>
  <si>
    <t>Návrh rozpočtu 2018 -  podíl OK + neuznatelné náklady</t>
  </si>
  <si>
    <t>Návrh rozpočtu 2018 - podíl OK + neuznatelné náklady</t>
  </si>
  <si>
    <t>Střední škola technická, Přerov, Kouřílkova 8 - Energeticky úsporná opatření - tělocvična</t>
  </si>
  <si>
    <t>Realizace energeticky úsporných opatření na objektu tělocvičny, spočívající ve výměně střechy, zateplení a výměně oken.</t>
  </si>
  <si>
    <t>Realizace energeticky úsporných opatření – OA Mohelnice – budovy internátu a jídelna</t>
  </si>
  <si>
    <t>Vynaloženo k 31. 12. 2018 v tis. Kč</t>
  </si>
  <si>
    <t>Pokračování v roce 2020 a dalších</t>
  </si>
  <si>
    <t>Zateplení obvodového pláště objektu a výměna okenních a dveřních výplní otvorů, sanace lodžií, rekonstrukce kotelny vč. odkouření.</t>
  </si>
  <si>
    <t>II/433 Prostějov - Mořice</t>
  </si>
  <si>
    <t>Z důvodu potřeby výstavby nového mostu ev.č. 433-008 – SO 203 a úpravy navazujícího úseku silnice II/433 – SO 106 je nezbytné napřed zpracovat novou projektovou dokumentaci pro tuto část stavby a zajistit povolení změnou stavby před dokončením a následně pokračovat v realizaci na těchto stavebních objektech.</t>
  </si>
  <si>
    <t>Transformace příspěvkové organizace Nové Zámky - poskytovatel sociálních služeb - II.etapa - novostavba RD Drahanovice</t>
  </si>
  <si>
    <t>Transformace příspěvkové organizace Nové Zámky – poskytovatel sociálních služeb - III.etapa - RD Litovel, Staroměstské náměstí 233</t>
  </si>
  <si>
    <t>Transformace příspěvkové organizace Nové Zámky - poskytovatel sociálních služeb - II.etapa - novostavba RD Měrotín</t>
  </si>
  <si>
    <t>Transformace příspěvkové organizace Nové Zámky – poskytovatel sociálních služeb - III.etapa - RD Litovel, ul. Pavlínka 1141</t>
  </si>
  <si>
    <t xml:space="preserve">Transformace příspěvkové organizace Nové Zámky – poskytovatel sociálních služeb - III.etapa - RD Červenka 338, </t>
  </si>
  <si>
    <t xml:space="preserve">Transformace příspěvkové organizace Nové Zámky – poskytovatel sociálních služeb - III.etapa - RD Červenka 361, </t>
  </si>
  <si>
    <t>Transformace příspěvkové organizace Nové Zámky – poskytovatel sociálních služeb - III.etapa - Litovel, Rybníček 44</t>
  </si>
  <si>
    <t>Transformace příspěvkové organizace Nové Zámky – poskytovatel sociálních služeb - III.etapa - Litovel, Rybníček 45</t>
  </si>
  <si>
    <t xml:space="preserve">Transformace příspěvkové organizace Nové Zámky – poskytovatel sociálních služeb - IV.etapa  - novostavba RD Zábřeh, ul. Havlíčkova </t>
  </si>
  <si>
    <t>Transformace příspěvkové organizace Nové Zámky – poskytovatel sociálních služeb - IV.etapa  - novostavba RD Zábřeh, Malá Strana</t>
  </si>
  <si>
    <t xml:space="preserve">Klíč – centrum sociálních služeb - Výstavba objektu pro osoby s poruchou autistického spektra </t>
  </si>
  <si>
    <t>výstavba novostavby pro 2 domácnosti</t>
  </si>
  <si>
    <t>Stěhování knih.</t>
  </si>
  <si>
    <t>Neúspěšné při dotaci - náhradníci</t>
  </si>
  <si>
    <t>REÚO Gymnázium Jakuba Škody, Přerov - přístavba GJŠ II. V Havlíčkově ulici  a) zateplení</t>
  </si>
  <si>
    <t>REÚO Střední škola a Zakladní škola Lipník nad Bečvou - přístavba školy + oprava fasády přední části budovy  a) zateplení</t>
  </si>
  <si>
    <t>REÚO Střední škola gastronomie a služeb, Přerov - budova tělocvičny  a) zateplení</t>
  </si>
  <si>
    <t>REÚO Gymnázium Jakuba Škody, Přerov - přístavba GJŠ II. V Havlíčkově ulici b) vzduchotechnika</t>
  </si>
  <si>
    <t>REÚO Střední škola a Zakladní škola Lipník nad Bečvou - přístavba školy + oprava fasády přední části budovy b) vzduchotechnika</t>
  </si>
  <si>
    <t>REÚO Střední škola gastronomie a služeb, Přerov - budova tělocvičny b) vzduchotechnika</t>
  </si>
  <si>
    <t xml:space="preserve">realizace </t>
  </si>
  <si>
    <t xml:space="preserve"> Neuznatelné UZ 17</t>
  </si>
  <si>
    <t>5169/6121</t>
  </si>
  <si>
    <t>51/61</t>
  </si>
  <si>
    <t>2017-2020</t>
  </si>
  <si>
    <t>2019-2021</t>
  </si>
  <si>
    <t>II/446 Libina - průtah (SSOK)</t>
  </si>
  <si>
    <t>II/437 Hr. Okr. Kroměříž - Lipník nad Bečvou (SSOK)</t>
  </si>
  <si>
    <t>896/897</t>
  </si>
  <si>
    <t>Investice</t>
  </si>
  <si>
    <t>Střední odborná škola a Střední odborné učiliště strojírenské a stavební, Jeseník, Dukelská 1240  - Vybudování učebny polytechnického vzdělávání včetně zajištění konektivity</t>
  </si>
  <si>
    <t>2017-2019</t>
  </si>
  <si>
    <t>Podané projekty</t>
  </si>
  <si>
    <t>Projekty Centrum odborné přípravy MZ ČR</t>
  </si>
  <si>
    <t>Střední škola zemědělská a zahradnická, U Hradiska 4, Olomouc</t>
  </si>
  <si>
    <t>Střední lesnická škola, Jurikova 588, Hranice</t>
  </si>
  <si>
    <t>Střední škola zemědělská, Osmek 47, Přerov 2</t>
  </si>
  <si>
    <t>Projekt realizovaný Interreg - V - A Česká republika - Polsko</t>
  </si>
  <si>
    <t>Hotelová škola Vincenze Priessnitze a Obchodní akademie Jeseník "Společnou přípravou na česko-polský trh práce"</t>
  </si>
  <si>
    <t>2018-2021</t>
  </si>
  <si>
    <t>Projekt realizovaný IROP</t>
  </si>
  <si>
    <t>Odborný léčebný ústav Paseka, příspěvková organizace - Kybernetická bezpečnost ICT OLÚ Paseka</t>
  </si>
  <si>
    <t>Projekt realizovaný Interreg V-A Česká republika-Polsko</t>
  </si>
  <si>
    <t>Zdravotnická záchranná služba Olomouckého kraje, příspěvková organizace - "Jak zachraňujeme u vás"</t>
  </si>
  <si>
    <t>2018-2020</t>
  </si>
  <si>
    <t>Neinvestice</t>
  </si>
  <si>
    <t>Domov Hrubá Voda, příspěvková organizace - Podpora standardizace a optimalizace (Domov Hrubá Voda)</t>
  </si>
  <si>
    <t>Klíč - centrum sociálních služeb, příspěvková organizace - Zavedení asistivních technologií (Klíč - centrum sociálních služeb Olomouc, Dolní Hejčínská 28/50)</t>
  </si>
  <si>
    <t>Klíč - centrum sociálních služeb, příspěvková organizace - Zefektivnění služeb Klíče - centra sociálních služeb, p.o. (Klíč - centrum sociálních služeb Olomouc, Dolní Hejčínská 28/50)</t>
  </si>
  <si>
    <t>Realizované projekty</t>
  </si>
  <si>
    <t>Připravovaný projekt</t>
  </si>
  <si>
    <t>Domov "Na Zámku", příspěvková organizace "Modernizace informačních a komunikačních technologií"</t>
  </si>
  <si>
    <t>Vlastivědné muzeum v Olomouci, příspěvková organizace "Vybudování přírodovědecké expozice a digitalizace a restaurování sbírek Vlastivědného muzea v Olomouci"</t>
  </si>
  <si>
    <t>2019-2022</t>
  </si>
  <si>
    <t>Celkem za ORJ 19 - oblast kultury</t>
  </si>
  <si>
    <t>Projekty spolufinancované z evropských fondů a národních fondů - realizace (ORJ 19)</t>
  </si>
  <si>
    <t>Projektová příprava</t>
  </si>
  <si>
    <t>Příprava</t>
  </si>
  <si>
    <t>Specifické informační systémy Krajského úřadu Olomouckého kraje</t>
  </si>
  <si>
    <t>Kybernetická bezpečnost Krajského úřadu Olomouckého kraje</t>
  </si>
  <si>
    <t>ZZS OK - Modernizace, budování a rozvoj informačních a komunikačních systémů</t>
  </si>
  <si>
    <t>Podpora rozvoje cestovního ruchu v Olomouckém kraji</t>
  </si>
  <si>
    <t>Česko-polská Hřebenovka - východní část</t>
  </si>
  <si>
    <t>Úprava sluneční louky OLÚ Paseka</t>
  </si>
  <si>
    <t>Jedná se o ex-post financování (kombinovaná platba), dotace bude poskytnuta z OPŽP - 60% Evropský fond pro regionální rozvoj a 40% Olomoucký kraj.</t>
  </si>
  <si>
    <t>Obnova zahrady zdravotnického zařízení v Moravském Berouně</t>
  </si>
  <si>
    <t>ORJ 60 - Zajištění dostupnosti vybraných sociálních služeb v Olomouckém kraji</t>
  </si>
  <si>
    <t>Služby sociální prevence v Olomouckém kraji – přímé náklady</t>
  </si>
  <si>
    <t xml:space="preserve">Jedná se spolufinancování podílu Olomouckého kraje na výdaje na základě uzavřených smluv s poskytovateli sociálních služeb sociální rehabilitace v roce 2019 v rámci přímých výdajů. </t>
  </si>
  <si>
    <t>Služby sociální prevence v Olomouckém kraji – nepřímé náklady</t>
  </si>
  <si>
    <t xml:space="preserve">Jedná se spolufinancování podílu Olomouckého kraje na nepřímé výdaje projektu. </t>
  </si>
  <si>
    <t>Azylové domy v Olomouckém kraji I.</t>
  </si>
  <si>
    <t xml:space="preserve">Jedná se spolufinancování podílu Olomouckého kraje na výdaje na základě uzavřených smluv s poskytovateli sociálních služeb azylové domy v roce 2019 v rámci přímých a nepřímých výdajů. </t>
  </si>
  <si>
    <t>2018-2022</t>
  </si>
  <si>
    <t>Jedná se o zálohové financování ex-ante. Dotace bude poskytnuta z OP Zaměstnanost - 85 % EU, 10 % SR, 5 % OK.</t>
  </si>
  <si>
    <t>Technická pasportizace, strategie ICT a vzdělávání</t>
  </si>
  <si>
    <t>Podpora plánování sociálních služeb a sociální práce na území Olomouckého kraje</t>
  </si>
  <si>
    <t xml:space="preserve">Jedná se o 5 % spolufinancování podílu Olomouckého kraje. Hrazeny budou platy zaměstnanců v pracovním poměru vykonávajících činnost spojenou s realizací projektu v roce 2019 v rámci nepřímých výdajů a investiční náklady kraje, náklady spojené s aktivitami, které zajišťuje pro kraj partner projektu Centrum uznávání a celoživotního vzdělávání, které tvoří mzdové výdaje, nákup investic pro školy a pořízení drobného hmotného majetku pro školy.   </t>
  </si>
  <si>
    <t>Rovný přístup ke vzdělávání s ohledem na lepší uplatnitelnost na trhu práce</t>
  </si>
  <si>
    <t>Rozvoj regionálního partnerství v programovém období EU 2014 – 20 – II.</t>
  </si>
  <si>
    <t>Projekt technické pomoci Olomouckého kraje v rámci INTERREG V-A Česká republika</t>
  </si>
  <si>
    <t>Smart Akcelerátor Olomouckého kraje</t>
  </si>
  <si>
    <t>Krajský akční plán rozvoje vzdělávání Olomouckého kraje - přímé náklady</t>
  </si>
  <si>
    <t>Krajský akční plán rozvoje vzdělávání Olomouckého kraje - paušál</t>
  </si>
  <si>
    <t>Projekt je financován z OP Výzkum, vývoj a  vzdělávání formou ex-ante plateb.</t>
  </si>
  <si>
    <t>Projekt Smart Akcelerátor Olomouckého kraje II. (přímé náklady)</t>
  </si>
  <si>
    <t>Projekt Smart Akcelerátor Olomouckého kraje II. (nepřímé náklady)</t>
  </si>
  <si>
    <t>2020-2021</t>
  </si>
  <si>
    <t>Zateplení budovy školy a Domova mládeže včetně výměny oken, oprava střechy, laboratoří a sportovní haly. Realizace energeticky úsporných opatření na celém areálu školy.</t>
  </si>
  <si>
    <t>SŠ, ZŠ a MŠ Prostějov, Komenského 10 - Bezbariérové užívání objektu ZŠ</t>
  </si>
  <si>
    <t>ZŠ Šternberk, Olomoucká 76 - Green Class</t>
  </si>
  <si>
    <t>SŠ, ZŠ, MŠ a DD Zábřeh - bezbariérový přístup</t>
  </si>
  <si>
    <t>Realizace bezbariérového přístupu do školy, vybudování výtahu a úprava sociálních zařízení na bezbariérové.</t>
  </si>
  <si>
    <t>PPP a SPC Olomouckého kraje - zvýšení kvality služeb a kapacity centra</t>
  </si>
  <si>
    <t>Projekt je cíleně zaměřen na rozvoj kvality sociální práce a procesů ve službách v Domově Hrubá Voda. Skládá se ze dvou účelově navržených klíčových aktivit, které přímo reagují na zjištěné nedostatky v této oblasti, a které mají za úkol komplexní revizi a aktualizaci standardů kvality poskytovaných služeb, a jejich následné zavádění do každodenní praxe. Projekt potrvá 24 měsíců tak, aby bylo dosaženo všech cílů a výstupů projektu.</t>
  </si>
  <si>
    <t>Cílem projektu je inovace metod poskytování sociální služby využitím moderní techniky a technologie, kterou pracovnici v přímé péči (dále jen PPP) budou implementovat při práci s klienty Klíče. Ačkoli tato metoda je běžně používána v sociálních službách v zahraničí, její zavedení v Klíči představuje inovativní řešení, které přispěje k efektivnější práci PPP, zvýšení kvality poskytovaných sociálních služeb s větší mírou pozitivního dopadu na klienty služby.</t>
  </si>
  <si>
    <t xml:space="preserve">Cílem projektu je zvýšení kvality šesti žadatelem poskytovaných sociálních služeb prostřednictvím posouzení úrovně naplňování některých zákonných povinností poskytovatele a vybraných kritérií standardů kvality audity kvality zohledňujícího specifika daných služeb, návazného zpracování Plánů opatření pro jednotlivé služby a jejich implementace.
</t>
  </si>
  <si>
    <t>II/570 Slatinice - Olomouc</t>
  </si>
  <si>
    <t>Jedná se o stavební úpravy silnice II/570 v celkové délce 10,070 km.  Počátek stavebních úprav 1. úseku je od konce obce Slatinice po křižovatku s III/44814. 2. úsek stavebních úprav je od křižovatky s III/57011 do km 11. 3. úsek od konce obce Hněvotín po křižovatku s III/5704. 4. úsek od konce obce Nedvězí po začátek Olomouce a úseku od křižovatky v km 5,03 po křižovatku v km 4,65. Mezi úseky dojde v rámci projektové přípravy k upřesnění délky rozsahu navázání na stávající komunikace, které jsou v celkové délce už započítány.
V úseku stavby se nachází mosty ev. č. 570 – 006 (most přes Blata před obcí Lutín) a ev. č. 570 – 007 (most přes potok Deštná za obcí Lutín), na kterých je nutné provést rekonstrukci</t>
  </si>
  <si>
    <t>Návrh rozpočtu - podíl OK + neuznatelné náklady</t>
  </si>
  <si>
    <t xml:space="preserve">Instalace plošiny pro imobilní, zajištění sociálního zařízení pro imobilní, rekonstrukce elektroinstalace a případné úpravy ve třídách.
</t>
  </si>
  <si>
    <t>DSP. DPS, SP, realizace</t>
  </si>
  <si>
    <t>SPŠ Lipník nad Bečvou - Nová technologie a regulace kotelny</t>
  </si>
  <si>
    <t>Výměna plynových kotlů a zavedení nových technologií, včetně MaR a úprava plynových rozvodů vyvolaných stavebních úprav a elektroistalace.</t>
  </si>
  <si>
    <t>II/448 Laškov - Kandia - hr. Okr. Olomouc</t>
  </si>
  <si>
    <t>Zateplení. Zateplení obvodového pláště budovy, včetně výměny oken.</t>
  </si>
  <si>
    <t>Vzduchotechnika. Zateplení obvodového pláště budovy, včetně výměny oken.</t>
  </si>
  <si>
    <t>ORJ 19 - Oblast školství - projekty spolufinancované z evropských fondů a národních fondů</t>
  </si>
  <si>
    <t>ORJ 52 - Oblast sociální - projekty spolufinancované z evropských fondů a národních fondů</t>
  </si>
  <si>
    <t>ORJ 52 - Oblast školství - projekty spolufinancované z evropských fondů a národních fondů</t>
  </si>
  <si>
    <t>ORJ 19 - Oblast sociální - projekty spolufinancované z evropských fondů a národních fondů</t>
  </si>
  <si>
    <t>ORJ 50 - Oblast dopravy - projekty spolufinancované z evropských fondů a národních fondů</t>
  </si>
  <si>
    <t>SSOK - Oblast dopravy - projekty spolufinancované z evropských fondů a národních fondů</t>
  </si>
  <si>
    <t>Dokončení rekonstrukce depozitáře a stěhování depozitáře.</t>
  </si>
  <si>
    <t xml:space="preserve">Jedná se o zhotovení projektu na zastřešení hradního paláce za účelem zajištění lepší ochrany obvodového zdiva paláce proti povětrnostním vlivům a stálého zachování vzácné architektury stavby. </t>
  </si>
  <si>
    <t>ORJ 52 - Oblast kultury - projekty spolufinancované z evropských fondů a národních fondů</t>
  </si>
  <si>
    <t>ORJ 19 - Oblast kultury - projekty spolufinancované z evropských fondů a národních fondů</t>
  </si>
  <si>
    <t>ORJ 52 - Oblast zdravotnictví - projekty spolufinancované z evropských fondů, národních fondů  a z nájemného SMN</t>
  </si>
  <si>
    <t>ORJ 19 - Oblast zdravotnictví - projekty spolufinancované z evropských fondů a národních fondů</t>
  </si>
  <si>
    <t>ORJ 59 - Oblast informační technologie - projekty spolufinancované z evropských fondů a národních fondů</t>
  </si>
  <si>
    <t>Celkem za ORJ 59 - oblast informační technologie</t>
  </si>
  <si>
    <t>ORJ 59 - Oblast krizové řízení - projekty spolufinancované z evropských fondů a národních fondů</t>
  </si>
  <si>
    <t>Celkem za ORJ 59 - oblast krizové řízení</t>
  </si>
  <si>
    <t>Zvýšení kvality služeb a kapacity centra.</t>
  </si>
  <si>
    <t>Integrovaný regionální operační program.</t>
  </si>
  <si>
    <t>Centrum odborné přípravy.</t>
  </si>
  <si>
    <t>Interreg - V-A - Česká republika-Polsko.</t>
  </si>
  <si>
    <t>Výstavba objektu pro osoby s mentálním postižením a poruchou autistického spektra (PAS), u kterých se projevuje dlouhodobé problémové společensky neakceptovatelné chování s převahou agrese s kapacitou 11 lůžek.</t>
  </si>
  <si>
    <t>Rekonstrukce domu pro 2 domácnosti.</t>
  </si>
  <si>
    <t>Rekonstrukce prostor pro management příspěvkové organizace po opuštění zámku.</t>
  </si>
  <si>
    <t>Rekonstrukce domu pro 3 domácnosti.</t>
  </si>
  <si>
    <t>Výstavba novostavby pro 2 domácnosti.</t>
  </si>
  <si>
    <t>Výstavba novostavby pro 3 domácnosti.</t>
  </si>
  <si>
    <t>Interreg - V-A - Česká republika - Polsko.</t>
  </si>
  <si>
    <t>Integrovamý regionální operační program.</t>
  </si>
  <si>
    <t>Dotace bude poskytnuta z Ministerstva pro místní rozvoj (50% dotace, 50% podíl OK). Je možné nejdříve vyčerpat dotaci.</t>
  </si>
  <si>
    <t>Jedná se o:                                                                                              - konzultační, poradenské a právní služby, znalecké posudky,                                                                - pokrytí nákladů spojených s překlady a dalšími službami,                                                               - pořízení studií, investičních záměrů a dalších nákladů na dokumentaci a VZ v souvislosti s přípravou projektů z evropských fondů a národních dotačních programů.</t>
  </si>
  <si>
    <t>Administrace veřejné zakázky k navazujícímu projektu Služby sociální prevence.</t>
  </si>
  <si>
    <t>Předfinancování z úvěru*</t>
  </si>
  <si>
    <t>*jedná se pouze o informaci o výši předfinancování podílu EU a SR z úvěru - není součástí návrhu rozpočtu Olomouckého kraje na rok 2019</t>
  </si>
  <si>
    <t xml:space="preserve">Kofinancování a neuznatelné náklady z rozpočtu OK </t>
  </si>
  <si>
    <t>Nájemné SMN z rozpočtu OK</t>
  </si>
  <si>
    <t>Návrh rozpočtu OK - podíl OK + neuznatelné náklady</t>
  </si>
  <si>
    <t>Návrh rozpočtu - předfinancování (EU + SR) z rozpočtu OK</t>
  </si>
  <si>
    <t>Návrh rozpočtu - podíl OK      (UZ 16)</t>
  </si>
  <si>
    <t xml:space="preserve"> předfinancování (EU + SR) z revolvingu KB </t>
  </si>
  <si>
    <t xml:space="preserve"> předfinancování (EU + SR) z revolvingu KB</t>
  </si>
  <si>
    <t>předfinancování (EU + SR) z revolvingu KB</t>
  </si>
  <si>
    <t xml:space="preserve"> předfinancování (EU + SR) z rozpočtu OK</t>
  </si>
  <si>
    <t>Výměna otvorových výplní za plastová s izolačním dvojsklem, zateplení svislého obvodového pláště kontaktním zateplovacím systémem, zateplení stropu podkrovní vestavby. Náhrada střešních oken okny s izolačním trojsklem, zároveň budou opatřena venkovními roletami pro omezení přehřívání podstřešních učeben a kabinetů. Převedení jednoplášťové střechy na střechu s větranou vzduchovou mezerou pro snížení tepelné zátěže do interiéru. Havarijní stav.</t>
  </si>
  <si>
    <t xml:space="preserve">Jedná se o stavební úpravy silnice II/150 o celkové délce 8,775 km a ve 4 úsecích. Začátek stavebních úprav 1.úseku v délce 0,3 km je v křižovatce II/150 s II/433 a končí okružní křižovatkou na Petrském náměstí v Prostějově. Úsek B o celkové délce 2,2 km má začátek v místě křižovatky ul. Vrahovická a Svatoplukova a končí v místě křižovatky silnic II/150 s III/4357 (ul.Vrahovická a Majakovského). Úsek C začíná v místě křižovatky silnic II/150 s III/3679 a končí v místě hranice Olomouckého kraje při mostu ev.č. 150-074 a jeho délka je 5,725 km. Poslední úsek D je veden intravilánem obce Brodek u Přerova a začíná křižovatkou silnic II/150 s III/01856 a konec úseku je v místě kř. II/150 s III/0553 s délkou 0,550 km. V úseku B budou rekonstruovány 2 silniční mosty ev.č. 150-072 a evid.č. 150-073. </t>
  </si>
  <si>
    <t>Vzduchotechnika. Výměna stávajících dřevěných oken za plastová,zateplení pláště budov detašovaného pracoviště, zateplení střechy, VZT 2 sálů.</t>
  </si>
  <si>
    <t>Jedná se o zateplení na 2 a 5-ti podlažních budovách domova mládeže, spojovacího koridoru mezi těmito budovami a jídelnou s kuchyní.</t>
  </si>
  <si>
    <t>Zkvalitnění výuky vybudováním venkovního pavilonu pro výuku přírodovědných předmětů. Pavilon bude sloužit i pro zájmové aktivity žáků.</t>
  </si>
  <si>
    <t>Jedná se o stavební úpravy úseku silnice II/447 na trase Strukov-Šternberk v celkové délce 8,850 km. Řešený úsek začíná v křižovatce se silnicí II/446 v extravilánu mezi Pňovicemi a Žerotínem, pak prochází postupně jednak extravilány a jednak intravilány Žerotína, Hnojic, Lužic a Šternberka a končí za křižovatkou se silnicí II/444 ve Šternberku. V rámci realizace části stavby (SO 102, SO 102.1) dojde v obci Žerotín k součinnosti stavebních prací s plánovanými pracemi na budování dešťové kanalizace a prodloužení dešťové kanalizace. Dále dojde v části stavby (SO 106, SO 107) v km 7,35 až km 8,18 na trase mezi Lužicí a Šternberkem k časové koordinaci a součinnosti stavebních prací na plánované opravě vodovodu ve vozovce, kterou provede společnost VHS Sitka, s.r.o.</t>
  </si>
  <si>
    <t>Jedná se o ex-post financování - 85% Evropský fond pro regionální rozvoj, 5% státní rozpočet a 10% Olomoucký kraj. Jedná se o Operační program Interreg V-A Česká republika - Polsko. Z rozpočtu je žádáno i o předfinancování projektu</t>
  </si>
  <si>
    <t xml:space="preserve">Jedná se 5 % spolufinancování podílu Olomouckého kraje a nezpůsobilé výdaje projektu. Projekt je financován z OP Zaměstnanost formou ex-ante plateb. </t>
  </si>
  <si>
    <t>Jedná se o 5% spolufinancování ze státního rozpočtu a 10% je spolufinancování Olomouckého kraje. Projekt je financován formou ex-post plateb. Projekt je financován z OP INTERREG V-A Česká republika.</t>
  </si>
  <si>
    <t>Jedná se o 15% spolufinancování ze státního rozpočtu, 0% je spolufinancování Olomouckého kraje. Projekt je financován formou ex-post plateb. Projekt je financován z OP Technická pomoc.</t>
  </si>
  <si>
    <t>Jedná se o 10% spolufinancování ze státního rozpočtu, 5% spolufinancování Olomouckého kraje. Projekt je financován z OP Výzkum, vývoj a  vzdělávání formou ex-ante plateb.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</si>
</sst>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
    <numFmt numFmtId="165" formatCode="0;[Red]0"/>
  </numFmts>
  <fonts count="42" x14ac:knownFonts="1">
    <font>
      <sz val="10"/>
      <name val="Arial"/>
      <family val="2"/>
      <charset val="238"/>
    </font>
    <font>
      <sz val="11"/>
      <color theme="1"/>
      <name val="Calibri"/>
      <family val="2"/>
      <charset val="238"/>
      <scheme val="minor"/>
    </font>
    <font>
      <sz val="10"/>
      <name val="Arial"/>
      <family val="2"/>
      <charset val="238"/>
    </font>
    <font>
      <sz val="12"/>
      <name val="Arial"/>
      <family val="2"/>
      <charset val="238"/>
    </font>
    <font>
      <sz val="12"/>
      <name val="Arial CE"/>
      <family val="2"/>
      <charset val="238"/>
    </font>
    <font>
      <sz val="10"/>
      <name val="Arial CE"/>
      <family val="2"/>
      <charset val="238"/>
    </font>
    <font>
      <sz val="8"/>
      <name val="Arial CE"/>
      <family val="2"/>
      <charset val="238"/>
    </font>
    <font>
      <b/>
      <sz val="10"/>
      <name val="Arial"/>
      <family val="2"/>
      <charset val="238"/>
    </font>
    <font>
      <b/>
      <sz val="18"/>
      <name val="Arial"/>
      <family val="2"/>
      <charset val="238"/>
    </font>
    <font>
      <sz val="10"/>
      <color rgb="FFFF0000"/>
      <name val="Arial"/>
      <family val="2"/>
      <charset val="238"/>
    </font>
    <font>
      <sz val="12"/>
      <color rgb="FFFF0000"/>
      <name val="Arial CE"/>
      <family val="2"/>
      <charset val="238"/>
    </font>
    <font>
      <i/>
      <sz val="16"/>
      <name val="Arial"/>
      <family val="2"/>
      <charset val="238"/>
    </font>
    <font>
      <b/>
      <i/>
      <sz val="16"/>
      <name val="Arial"/>
      <family val="2"/>
      <charset val="238"/>
    </font>
    <font>
      <b/>
      <sz val="14"/>
      <name val="Arial"/>
      <family val="2"/>
      <charset val="238"/>
    </font>
    <font>
      <sz val="11"/>
      <name val="Arial"/>
      <family val="2"/>
      <charset val="238"/>
    </font>
    <font>
      <b/>
      <sz val="12"/>
      <name val="Arial"/>
      <family val="2"/>
      <charset val="238"/>
    </font>
    <font>
      <sz val="11"/>
      <color indexed="8"/>
      <name val="Calibri"/>
      <family val="2"/>
      <charset val="238"/>
    </font>
    <font>
      <b/>
      <sz val="12"/>
      <color theme="1"/>
      <name val="Arial"/>
      <family val="2"/>
      <charset val="238"/>
    </font>
    <font>
      <b/>
      <sz val="12"/>
      <name val="Arial CE"/>
      <family val="2"/>
      <charset val="238"/>
    </font>
    <font>
      <sz val="14"/>
      <color rgb="FFFF0000"/>
      <name val="Arial"/>
      <family val="2"/>
      <charset val="238"/>
    </font>
    <font>
      <sz val="10"/>
      <name val="Arial"/>
      <family val="2"/>
      <charset val="238"/>
    </font>
    <font>
      <b/>
      <sz val="16"/>
      <name val="Arial"/>
      <family val="2"/>
      <charset val="238"/>
    </font>
    <font>
      <sz val="14"/>
      <name val="Arial"/>
      <family val="2"/>
      <charset val="238"/>
    </font>
    <font>
      <sz val="12"/>
      <color rgb="FF0070C0"/>
      <name val="Arial"/>
      <family val="2"/>
      <charset val="238"/>
    </font>
    <font>
      <b/>
      <sz val="14"/>
      <color rgb="FF0070C0"/>
      <name val="Arial"/>
      <family val="2"/>
      <charset val="238"/>
    </font>
    <font>
      <b/>
      <sz val="14"/>
      <color rgb="FF7030A0"/>
      <name val="Arial"/>
      <family val="2"/>
      <charset val="238"/>
    </font>
    <font>
      <b/>
      <sz val="14"/>
      <color rgb="FFFF0000"/>
      <name val="Arial"/>
      <family val="2"/>
      <charset val="238"/>
    </font>
    <font>
      <sz val="12"/>
      <color rgb="FF000000"/>
      <name val="Arial"/>
      <family val="2"/>
      <charset val="238"/>
    </font>
    <font>
      <b/>
      <sz val="12"/>
      <color rgb="FF000000"/>
      <name val="Arial"/>
      <family val="2"/>
      <charset val="238"/>
    </font>
    <font>
      <b/>
      <i/>
      <sz val="14"/>
      <name val="Arial"/>
      <family val="2"/>
      <charset val="238"/>
    </font>
    <font>
      <sz val="10"/>
      <name val="Arial"/>
      <family val="2"/>
      <charset val="238"/>
    </font>
    <font>
      <sz val="11"/>
      <name val="Arial CE"/>
      <family val="2"/>
      <charset val="238"/>
    </font>
    <font>
      <b/>
      <sz val="11"/>
      <name val="Arial"/>
      <family val="2"/>
      <charset val="238"/>
    </font>
    <font>
      <b/>
      <sz val="11"/>
      <color indexed="81"/>
      <name val="Tahoma"/>
      <family val="2"/>
      <charset val="238"/>
    </font>
    <font>
      <b/>
      <sz val="9"/>
      <color indexed="81"/>
      <name val="Tahoma"/>
      <family val="2"/>
      <charset val="238"/>
    </font>
    <font>
      <sz val="9"/>
      <color indexed="81"/>
      <name val="Tahoma"/>
      <family val="2"/>
      <charset val="238"/>
    </font>
    <font>
      <sz val="11"/>
      <color indexed="81"/>
      <name val="Tahoma"/>
      <family val="2"/>
      <charset val="238"/>
    </font>
    <font>
      <b/>
      <i/>
      <sz val="10"/>
      <name val="Arial"/>
      <family val="2"/>
      <charset val="238"/>
    </font>
    <font>
      <b/>
      <i/>
      <sz val="18"/>
      <name val="Arial"/>
      <family val="2"/>
      <charset val="238"/>
    </font>
    <font>
      <b/>
      <sz val="18"/>
      <color rgb="FFFF0000"/>
      <name val="Arial"/>
      <family val="2"/>
      <charset val="238"/>
    </font>
    <font>
      <b/>
      <sz val="12"/>
      <name val="Arial CE"/>
      <charset val="238"/>
    </font>
    <font>
      <sz val="12"/>
      <name val="Arial CE"/>
      <charset val="23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1">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0" fillId="0" borderId="0">
      <alignment wrapText="1"/>
    </xf>
    <xf numFmtId="0" fontId="2" fillId="0" borderId="0"/>
    <xf numFmtId="0" fontId="2" fillId="0" borderId="0"/>
    <xf numFmtId="0" fontId="2" fillId="0" borderId="0"/>
    <xf numFmtId="0" fontId="30" fillId="0" borderId="0">
      <alignment wrapText="1"/>
    </xf>
    <xf numFmtId="0" fontId="2" fillId="0" borderId="0"/>
    <xf numFmtId="0" fontId="2" fillId="0" borderId="0"/>
    <xf numFmtId="0" fontId="2" fillId="0" borderId="0"/>
    <xf numFmtId="0" fontId="1" fillId="0" borderId="0"/>
    <xf numFmtId="0" fontId="2" fillId="0" borderId="0"/>
    <xf numFmtId="0" fontId="2" fillId="0" borderId="0"/>
  </cellStyleXfs>
  <cellXfs count="634">
    <xf numFmtId="0" fontId="0" fillId="0" borderId="0" xfId="0"/>
    <xf numFmtId="0" fontId="0" fillId="0" borderId="0" xfId="0" applyFill="1"/>
    <xf numFmtId="0" fontId="0" fillId="0" borderId="0" xfId="0" applyFill="1" applyAlignment="1">
      <alignment vertical="center" wrapText="1"/>
    </xf>
    <xf numFmtId="3" fontId="0" fillId="0" borderId="0" xfId="0" applyNumberFormat="1" applyFill="1" applyAlignment="1">
      <alignment horizontal="right" vertical="center"/>
    </xf>
    <xf numFmtId="0" fontId="0" fillId="0" borderId="0" xfId="0" applyFill="1" applyAlignment="1">
      <alignment wrapText="1"/>
    </xf>
    <xf numFmtId="3" fontId="0" fillId="0" borderId="0" xfId="0" applyNumberFormat="1" applyFill="1" applyAlignment="1">
      <alignment horizontal="right" vertical="center" indent="1"/>
    </xf>
    <xf numFmtId="0" fontId="0" fillId="0" borderId="0" xfId="0" applyFill="1" applyAlignment="1">
      <alignment horizontal="right" wrapText="1"/>
    </xf>
    <xf numFmtId="3" fontId="3" fillId="0" borderId="0" xfId="0" applyNumberFormat="1" applyFont="1" applyFill="1" applyAlignment="1">
      <alignment horizontal="right" vertical="center"/>
    </xf>
    <xf numFmtId="0" fontId="3" fillId="0" borderId="0" xfId="0" applyFont="1" applyFill="1"/>
    <xf numFmtId="0" fontId="3" fillId="0" borderId="0" xfId="0" applyFont="1" applyFill="1" applyAlignment="1">
      <alignment vertical="center" wrapText="1"/>
    </xf>
    <xf numFmtId="3" fontId="3" fillId="0" borderId="0" xfId="0" applyNumberFormat="1" applyFont="1" applyFill="1" applyAlignment="1">
      <alignment horizontal="right" vertical="center" indent="1"/>
    </xf>
    <xf numFmtId="0" fontId="3" fillId="0" borderId="0" xfId="0" applyFont="1" applyFill="1" applyAlignment="1">
      <alignment horizontal="right" wrapText="1"/>
    </xf>
    <xf numFmtId="0" fontId="4" fillId="0" borderId="0" xfId="0" applyFont="1" applyFill="1"/>
    <xf numFmtId="0" fontId="3" fillId="0" borderId="0" xfId="0" applyFont="1" applyFill="1" applyAlignment="1">
      <alignment wrapText="1"/>
    </xf>
    <xf numFmtId="0" fontId="3" fillId="0" borderId="0" xfId="0" applyFont="1" applyFill="1" applyAlignment="1"/>
    <xf numFmtId="0" fontId="5" fillId="0" borderId="0" xfId="0" applyFont="1" applyFill="1"/>
    <xf numFmtId="3" fontId="6" fillId="0" borderId="0" xfId="0" applyNumberFormat="1" applyFont="1" applyFill="1" applyAlignment="1">
      <alignment horizontal="right" vertical="center"/>
    </xf>
    <xf numFmtId="3" fontId="6" fillId="0" borderId="0" xfId="0" applyNumberFormat="1" applyFont="1" applyFill="1" applyAlignment="1">
      <alignment horizontal="right" vertical="center" indent="1"/>
    </xf>
    <xf numFmtId="3" fontId="6" fillId="0" borderId="0" xfId="0" applyNumberFormat="1" applyFont="1" applyFill="1" applyAlignment="1">
      <alignment horizontal="right" wrapText="1"/>
    </xf>
    <xf numFmtId="0" fontId="6" fillId="0" borderId="0" xfId="0" applyFont="1" applyFill="1"/>
    <xf numFmtId="0" fontId="6" fillId="0" borderId="0" xfId="0" applyFont="1" applyFill="1" applyAlignment="1">
      <alignment wrapText="1"/>
    </xf>
    <xf numFmtId="0" fontId="7" fillId="2" borderId="1" xfId="1" applyFont="1" applyFill="1" applyBorder="1" applyAlignment="1">
      <alignment horizontal="center" vertical="center" wrapText="1"/>
    </xf>
    <xf numFmtId="3" fontId="8" fillId="2" borderId="1" xfId="2" applyNumberFormat="1" applyFont="1" applyFill="1" applyBorder="1" applyAlignment="1">
      <alignment horizontal="right" vertical="center" wrapText="1"/>
    </xf>
    <xf numFmtId="3" fontId="8" fillId="2" borderId="1" xfId="1" applyNumberFormat="1" applyFont="1" applyFill="1" applyBorder="1" applyAlignment="1">
      <alignment horizontal="right" vertical="center" wrapText="1"/>
    </xf>
    <xf numFmtId="0" fontId="3" fillId="0" borderId="5" xfId="4"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ont="1" applyFill="1"/>
    <xf numFmtId="3" fontId="0"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0" xfId="0" applyFont="1" applyFill="1"/>
    <xf numFmtId="0" fontId="12" fillId="2" borderId="1" xfId="1" applyFont="1" applyFill="1" applyBorder="1" applyAlignment="1">
      <alignment horizontal="center" vertical="center" wrapText="1"/>
    </xf>
    <xf numFmtId="3" fontId="12" fillId="2" borderId="1" xfId="2" applyNumberFormat="1" applyFont="1" applyFill="1" applyBorder="1" applyAlignment="1">
      <alignment horizontal="right" vertical="center" wrapText="1"/>
    </xf>
    <xf numFmtId="3" fontId="12" fillId="2" borderId="1" xfId="1" applyNumberFormat="1" applyFont="1" applyFill="1" applyBorder="1" applyAlignment="1">
      <alignment horizontal="right" vertical="center" wrapText="1"/>
    </xf>
    <xf numFmtId="0" fontId="0" fillId="0" borderId="1" xfId="0" applyFill="1" applyBorder="1" applyAlignment="1">
      <alignment vertical="center" wrapText="1"/>
    </xf>
    <xf numFmtId="0" fontId="7" fillId="0" borderId="0" xfId="0" applyFont="1" applyFill="1" applyAlignment="1">
      <alignment horizontal="center"/>
    </xf>
    <xf numFmtId="0" fontId="14" fillId="0" borderId="0" xfId="5" applyFont="1" applyFill="1" applyAlignment="1">
      <alignment vertical="center" wrapText="1"/>
    </xf>
    <xf numFmtId="3" fontId="14" fillId="0" borderId="0" xfId="5" applyNumberFormat="1" applyFont="1" applyFill="1" applyAlignment="1">
      <alignment horizontal="right" vertical="center"/>
    </xf>
    <xf numFmtId="0" fontId="2" fillId="0" borderId="0" xfId="4" applyFill="1" applyAlignment="1">
      <alignment vertical="center" wrapText="1"/>
    </xf>
    <xf numFmtId="3" fontId="3" fillId="0" borderId="1" xfId="0" applyNumberFormat="1" applyFont="1" applyFill="1" applyBorder="1" applyAlignment="1">
      <alignment horizontal="right" vertical="center" indent="1"/>
    </xf>
    <xf numFmtId="3" fontId="4" fillId="0" borderId="1" xfId="0" applyNumberFormat="1" applyFont="1" applyFill="1" applyBorder="1" applyAlignment="1">
      <alignment horizontal="right" vertical="center" indent="1"/>
    </xf>
    <xf numFmtId="3" fontId="15" fillId="0" borderId="1" xfId="0" applyNumberFormat="1" applyFont="1" applyFill="1" applyBorder="1" applyAlignment="1">
      <alignment horizontal="right" vertical="center" indent="1"/>
    </xf>
    <xf numFmtId="3" fontId="3" fillId="0" borderId="5" xfId="3" applyNumberFormat="1" applyFont="1" applyFill="1" applyBorder="1" applyAlignment="1">
      <alignment horizontal="right" vertical="center" indent="1"/>
    </xf>
    <xf numFmtId="0" fontId="15" fillId="0" borderId="1" xfId="0" applyFont="1" applyFill="1" applyBorder="1" applyAlignment="1">
      <alignment horizontal="left" vertical="center" wrapText="1"/>
    </xf>
    <xf numFmtId="0" fontId="3" fillId="0" borderId="5" xfId="0" applyFont="1" applyFill="1" applyBorder="1" applyAlignment="1">
      <alignment horizontal="center" vertical="center"/>
    </xf>
    <xf numFmtId="0" fontId="5"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3"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18" fillId="0" borderId="1" xfId="0" applyFont="1" applyFill="1" applyBorder="1" applyAlignment="1" applyProtection="1">
      <alignment vertical="center" wrapText="1"/>
      <protection locked="0"/>
    </xf>
    <xf numFmtId="3" fontId="3" fillId="0" borderId="1" xfId="3" applyNumberFormat="1" applyFont="1" applyFill="1" applyBorder="1" applyAlignment="1">
      <alignment horizontal="right" vertical="center" indent="1"/>
    </xf>
    <xf numFmtId="0" fontId="0" fillId="0" borderId="1" xfId="4" applyFont="1" applyFill="1" applyBorder="1" applyAlignment="1">
      <alignment horizontal="center" vertical="center" wrapText="1"/>
    </xf>
    <xf numFmtId="0" fontId="15" fillId="0" borderId="1" xfId="0" applyFont="1" applyFill="1" applyBorder="1" applyAlignment="1">
      <alignment vertical="center" wrapText="1"/>
    </xf>
    <xf numFmtId="3" fontId="19" fillId="0" borderId="1" xfId="0" applyNumberFormat="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1" fillId="0" borderId="0" xfId="11" applyFont="1" applyFill="1"/>
    <xf numFmtId="0" fontId="2" fillId="0" borderId="0" xfId="11" applyFill="1"/>
    <xf numFmtId="0" fontId="21" fillId="0" borderId="0" xfId="11" applyFont="1" applyFill="1" applyBorder="1" applyAlignment="1">
      <alignment horizontal="left" vertical="center"/>
    </xf>
    <xf numFmtId="3" fontId="22" fillId="0" borderId="11" xfId="12" applyNumberFormat="1" applyFont="1" applyFill="1" applyBorder="1" applyAlignment="1">
      <alignment horizontal="right" vertical="center" wrapText="1" indent="1"/>
    </xf>
    <xf numFmtId="3" fontId="13" fillId="2" borderId="9" xfId="11" applyNumberFormat="1" applyFont="1" applyFill="1" applyBorder="1" applyAlignment="1">
      <alignment horizontal="right" vertical="center" indent="1"/>
    </xf>
    <xf numFmtId="3" fontId="13" fillId="2" borderId="13" xfId="11" applyNumberFormat="1" applyFont="1" applyFill="1" applyBorder="1" applyAlignment="1">
      <alignment horizontal="right" vertical="center" indent="1"/>
    </xf>
    <xf numFmtId="3" fontId="22" fillId="0" borderId="15" xfId="12" applyNumberFormat="1" applyFont="1" applyFill="1" applyBorder="1" applyAlignment="1">
      <alignment horizontal="right" vertical="center" wrapText="1" indent="1"/>
    </xf>
    <xf numFmtId="0" fontId="8" fillId="0" borderId="12" xfId="12" applyFont="1" applyFill="1" applyBorder="1" applyAlignment="1">
      <alignment horizontal="left" vertical="center" indent="1"/>
    </xf>
    <xf numFmtId="3" fontId="2" fillId="0" borderId="0" xfId="11" applyNumberFormat="1" applyFill="1"/>
    <xf numFmtId="0" fontId="22" fillId="0" borderId="0" xfId="8" applyFont="1" applyFill="1" applyAlignment="1">
      <alignment horizontal="justify" wrapText="1"/>
    </xf>
    <xf numFmtId="0" fontId="22" fillId="0" borderId="0" xfId="11" applyFont="1" applyFill="1" applyAlignment="1">
      <alignment horizontal="justify"/>
    </xf>
    <xf numFmtId="3" fontId="2" fillId="0" borderId="0" xfId="11" applyNumberFormat="1" applyFill="1" applyAlignment="1">
      <alignment horizontal="center" vertical="center" wrapText="1"/>
    </xf>
    <xf numFmtId="0" fontId="2" fillId="0" borderId="0" xfId="11" applyFill="1" applyAlignment="1">
      <alignment horizontal="right"/>
    </xf>
    <xf numFmtId="4" fontId="23" fillId="0" borderId="0" xfId="11" applyNumberFormat="1" applyFont="1" applyFill="1"/>
    <xf numFmtId="4" fontId="24" fillId="0" borderId="0" xfId="11" applyNumberFormat="1" applyFont="1" applyFill="1"/>
    <xf numFmtId="4" fontId="13" fillId="0" borderId="0" xfId="11" applyNumberFormat="1" applyFont="1" applyFill="1"/>
    <xf numFmtId="4" fontId="25" fillId="0" borderId="0" xfId="11" applyNumberFormat="1" applyFont="1" applyFill="1"/>
    <xf numFmtId="4" fontId="26" fillId="0" borderId="0" xfId="11" applyNumberFormat="1" applyFont="1" applyFill="1"/>
    <xf numFmtId="4" fontId="2" fillId="0" borderId="0" xfId="11" applyNumberFormat="1" applyFill="1"/>
    <xf numFmtId="0" fontId="3" fillId="0" borderId="0" xfId="11" applyFont="1" applyFill="1" applyAlignment="1">
      <alignment horizontal="left"/>
    </xf>
    <xf numFmtId="3" fontId="3" fillId="0" borderId="1" xfId="0" applyNumberFormat="1" applyFont="1" applyFill="1" applyBorder="1" applyAlignment="1">
      <alignment horizontal="center" vertical="center" wrapText="1"/>
    </xf>
    <xf numFmtId="0" fontId="9" fillId="0" borderId="0" xfId="0" applyFont="1" applyFill="1"/>
    <xf numFmtId="0" fontId="0" fillId="0" borderId="5" xfId="4" applyFont="1" applyFill="1" applyBorder="1" applyAlignment="1">
      <alignment horizontal="center" vertical="center" wrapText="1"/>
    </xf>
    <xf numFmtId="0" fontId="3" fillId="0" borderId="5"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3" fillId="0" borderId="1" xfId="3" applyFont="1" applyFill="1" applyBorder="1" applyAlignment="1" applyProtection="1">
      <alignment horizontal="left" vertical="center" wrapText="1"/>
      <protection locked="0"/>
    </xf>
    <xf numFmtId="0" fontId="8" fillId="2" borderId="4" xfId="2" applyFont="1" applyFill="1" applyBorder="1" applyAlignment="1">
      <alignment horizontal="left" vertical="center"/>
    </xf>
    <xf numFmtId="0" fontId="8" fillId="2" borderId="3" xfId="2" applyFont="1" applyFill="1" applyBorder="1" applyAlignment="1">
      <alignment horizontal="left" vertical="center"/>
    </xf>
    <xf numFmtId="0" fontId="12" fillId="2" borderId="7" xfId="2" applyFont="1" applyFill="1" applyBorder="1" applyAlignment="1">
      <alignment horizontal="left" vertical="center"/>
    </xf>
    <xf numFmtId="0" fontId="12" fillId="2" borderId="6" xfId="2" applyFont="1" applyFill="1" applyBorder="1" applyAlignment="1">
      <alignment horizontal="left" vertical="center"/>
    </xf>
    <xf numFmtId="0" fontId="8" fillId="2" borderId="4" xfId="2" applyFont="1" applyFill="1" applyBorder="1" applyAlignment="1">
      <alignment horizontal="left" vertical="center"/>
    </xf>
    <xf numFmtId="0" fontId="8" fillId="2" borderId="3" xfId="2" applyFont="1" applyFill="1" applyBorder="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center" vertical="center" wrapText="1"/>
    </xf>
    <xf numFmtId="0" fontId="27" fillId="0" borderId="0" xfId="0" applyFont="1" applyAlignment="1">
      <alignment horizontal="right" vertical="center" wrapText="1"/>
    </xf>
    <xf numFmtId="3" fontId="29" fillId="2" borderId="8" xfId="2" applyNumberFormat="1" applyFont="1" applyFill="1" applyBorder="1" applyAlignment="1">
      <alignment horizontal="right" vertical="center" wrapText="1"/>
    </xf>
    <xf numFmtId="3" fontId="29" fillId="2" borderId="8" xfId="1" applyNumberFormat="1" applyFont="1" applyFill="1" applyBorder="1" applyAlignment="1">
      <alignment horizontal="right" vertical="center" wrapText="1"/>
    </xf>
    <xf numFmtId="3" fontId="29" fillId="2" borderId="1" xfId="1" applyNumberFormat="1" applyFont="1" applyFill="1" applyBorder="1" applyAlignment="1">
      <alignment horizontal="right" vertical="center" wrapText="1"/>
    </xf>
    <xf numFmtId="3" fontId="29" fillId="2" borderId="1" xfId="2" applyNumberFormat="1" applyFont="1" applyFill="1" applyBorder="1" applyAlignment="1">
      <alignment horizontal="right" vertical="center" wrapText="1"/>
    </xf>
    <xf numFmtId="0" fontId="15" fillId="0" borderId="0" xfId="11" applyFont="1" applyFill="1" applyAlignment="1">
      <alignment horizontal="right"/>
    </xf>
    <xf numFmtId="0" fontId="4" fillId="3" borderId="1" xfId="0" applyFont="1" applyFill="1" applyBorder="1" applyAlignment="1" applyProtection="1">
      <alignment horizontal="left" vertical="center" wrapText="1"/>
      <protection locked="0"/>
    </xf>
    <xf numFmtId="3" fontId="10" fillId="0" borderId="1" xfId="0" applyNumberFormat="1" applyFont="1" applyFill="1" applyBorder="1" applyAlignment="1">
      <alignment horizontal="right" vertical="center" indent="1"/>
    </xf>
    <xf numFmtId="3" fontId="9" fillId="0" borderId="1" xfId="0" applyNumberFormat="1" applyFont="1" applyFill="1" applyBorder="1" applyAlignment="1">
      <alignment horizontal="center" vertical="center" wrapText="1"/>
    </xf>
    <xf numFmtId="0" fontId="19" fillId="0" borderId="0" xfId="0" applyFont="1" applyFill="1" applyAlignment="1">
      <alignment vertical="top" wrapText="1"/>
    </xf>
    <xf numFmtId="0" fontId="12" fillId="2" borderId="7" xfId="2" applyFont="1" applyFill="1" applyBorder="1" applyAlignment="1">
      <alignment horizontal="left" vertical="center"/>
    </xf>
    <xf numFmtId="0" fontId="12" fillId="2" borderId="6" xfId="2" applyFont="1" applyFill="1" applyBorder="1" applyAlignment="1">
      <alignment horizontal="left" vertical="center"/>
    </xf>
    <xf numFmtId="0" fontId="12" fillId="2" borderId="4" xfId="2" applyFont="1" applyFill="1" applyBorder="1" applyAlignment="1">
      <alignment horizontal="left" vertical="center"/>
    </xf>
    <xf numFmtId="0" fontId="12" fillId="2" borderId="3" xfId="2" applyFont="1" applyFill="1" applyBorder="1" applyAlignment="1">
      <alignment horizontal="left" vertical="center"/>
    </xf>
    <xf numFmtId="0" fontId="12" fillId="2" borderId="4" xfId="2" applyFont="1" applyFill="1" applyBorder="1" applyAlignment="1">
      <alignment vertical="center"/>
    </xf>
    <xf numFmtId="0" fontId="12" fillId="2" borderId="3" xfId="2" applyFont="1" applyFill="1" applyBorder="1" applyAlignment="1">
      <alignment vertical="center"/>
    </xf>
    <xf numFmtId="0" fontId="8" fillId="2" borderId="1" xfId="2" applyFont="1" applyFill="1" applyBorder="1" applyAlignment="1">
      <alignment horizontal="left" vertical="center"/>
    </xf>
    <xf numFmtId="3" fontId="19" fillId="2" borderId="1" xfId="0" applyNumberFormat="1" applyFont="1" applyFill="1" applyBorder="1" applyAlignment="1">
      <alignment horizontal="center" vertical="center" wrapText="1"/>
    </xf>
    <xf numFmtId="0" fontId="3" fillId="0" borderId="5" xfId="3" applyFont="1" applyFill="1" applyBorder="1" applyAlignment="1" applyProtection="1">
      <alignment horizontal="left" vertical="top" wrapText="1"/>
      <protection locked="0"/>
    </xf>
    <xf numFmtId="0" fontId="3" fillId="0" borderId="1" xfId="4"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13" fillId="3" borderId="0" xfId="4" applyFont="1" applyFill="1"/>
    <xf numFmtId="0" fontId="2" fillId="3" borderId="0" xfId="4" applyFill="1"/>
    <xf numFmtId="0" fontId="2" fillId="3" borderId="0" xfId="4" applyFill="1" applyAlignment="1"/>
    <xf numFmtId="0" fontId="30" fillId="3" borderId="0" xfId="14" applyFill="1" applyAlignment="1">
      <alignment wrapText="1"/>
    </xf>
    <xf numFmtId="3" fontId="30" fillId="3" borderId="0" xfId="14" applyNumberFormat="1" applyFill="1" applyAlignment="1">
      <alignment horizontal="right" vertical="center"/>
    </xf>
    <xf numFmtId="3" fontId="2" fillId="3" borderId="0" xfId="4" applyNumberFormat="1" applyFill="1" applyAlignment="1">
      <alignment horizontal="right" vertical="center"/>
    </xf>
    <xf numFmtId="3" fontId="2" fillId="3" borderId="0" xfId="15" applyNumberFormat="1" applyFill="1" applyAlignment="1">
      <alignment horizontal="right" vertical="center"/>
    </xf>
    <xf numFmtId="0" fontId="30" fillId="0" borderId="0" xfId="14">
      <alignment wrapText="1"/>
    </xf>
    <xf numFmtId="0" fontId="2" fillId="3" borderId="0" xfId="4" applyFont="1" applyFill="1"/>
    <xf numFmtId="3" fontId="14" fillId="3" borderId="0" xfId="16" applyNumberFormat="1" applyFont="1" applyFill="1" applyAlignment="1">
      <alignment horizontal="right" vertical="center"/>
    </xf>
    <xf numFmtId="0" fontId="8" fillId="3" borderId="0" xfId="4" applyFont="1" applyFill="1"/>
    <xf numFmtId="0" fontId="14" fillId="3" borderId="0" xfId="5" applyFont="1" applyFill="1"/>
    <xf numFmtId="3" fontId="14" fillId="3" borderId="0" xfId="5" applyNumberFormat="1" applyFont="1" applyFill="1"/>
    <xf numFmtId="3" fontId="14" fillId="3" borderId="0" xfId="5" applyNumberFormat="1" applyFont="1" applyFill="1" applyAlignment="1">
      <alignment horizontal="right" vertical="center"/>
    </xf>
    <xf numFmtId="3" fontId="12" fillId="2" borderId="1" xfId="17" applyNumberFormat="1" applyFont="1" applyFill="1" applyBorder="1" applyAlignment="1">
      <alignment horizontal="right" vertical="center" wrapText="1"/>
    </xf>
    <xf numFmtId="0" fontId="4" fillId="0" borderId="1" xfId="13" applyFont="1" applyFill="1" applyBorder="1" applyAlignment="1">
      <alignment horizontal="center" vertical="center" wrapText="1"/>
    </xf>
    <xf numFmtId="0" fontId="2" fillId="0" borderId="1" xfId="13" applyFont="1" applyFill="1" applyBorder="1" applyAlignment="1">
      <alignment horizontal="center" vertical="center"/>
    </xf>
    <xf numFmtId="0" fontId="5" fillId="0" borderId="1" xfId="13" applyFont="1" applyFill="1" applyBorder="1" applyAlignment="1">
      <alignment horizontal="center" vertical="center" wrapText="1"/>
    </xf>
    <xf numFmtId="0" fontId="17" fillId="0" borderId="1" xfId="13" applyFont="1" applyFill="1" applyBorder="1" applyAlignment="1">
      <alignment vertical="center" wrapText="1"/>
    </xf>
    <xf numFmtId="0" fontId="31" fillId="0" borderId="1" xfId="13" applyFont="1" applyFill="1" applyBorder="1" applyAlignment="1" applyProtection="1">
      <alignment horizontal="left" vertical="center" wrapText="1"/>
      <protection locked="0"/>
    </xf>
    <xf numFmtId="3" fontId="3" fillId="0" borderId="5" xfId="20" applyNumberFormat="1" applyFont="1" applyFill="1" applyBorder="1" applyAlignment="1">
      <alignment horizontal="right" vertical="center" indent="1"/>
    </xf>
    <xf numFmtId="0" fontId="0" fillId="0" borderId="1" xfId="13" applyNumberFormat="1" applyFont="1" applyFill="1" applyBorder="1" applyAlignment="1">
      <alignment horizontal="center" vertical="center"/>
    </xf>
    <xf numFmtId="3" fontId="4" fillId="0" borderId="1" xfId="13" applyNumberFormat="1" applyFont="1" applyFill="1" applyBorder="1" applyAlignment="1">
      <alignment horizontal="right" vertical="center" indent="1"/>
    </xf>
    <xf numFmtId="3" fontId="15" fillId="0" borderId="1" xfId="13" applyNumberFormat="1" applyFont="1" applyFill="1" applyBorder="1" applyAlignment="1">
      <alignment horizontal="right" vertical="center" indent="1"/>
    </xf>
    <xf numFmtId="3" fontId="3" fillId="0" borderId="1" xfId="13" applyNumberFormat="1" applyFont="1" applyFill="1" applyBorder="1" applyAlignment="1">
      <alignment horizontal="right" vertical="center" indent="1"/>
    </xf>
    <xf numFmtId="0" fontId="3" fillId="0" borderId="5" xfId="15" applyFont="1" applyFill="1" applyBorder="1" applyAlignment="1">
      <alignment horizontal="center" vertical="center"/>
    </xf>
    <xf numFmtId="0" fontId="5" fillId="0" borderId="5" xfId="13" applyFont="1" applyFill="1" applyBorder="1" applyAlignment="1">
      <alignment horizontal="center" vertical="center" wrapText="1"/>
    </xf>
    <xf numFmtId="0" fontId="4" fillId="0" borderId="5" xfId="13" applyFont="1" applyFill="1" applyBorder="1" applyAlignment="1">
      <alignment horizontal="center" vertical="center" wrapText="1"/>
    </xf>
    <xf numFmtId="0" fontId="15" fillId="0" borderId="1" xfId="13" applyFont="1" applyFill="1" applyBorder="1" applyAlignment="1">
      <alignment horizontal="left" vertical="center" wrapText="1"/>
    </xf>
    <xf numFmtId="0" fontId="8" fillId="2" borderId="4" xfId="17" applyFont="1" applyFill="1" applyBorder="1" applyAlignment="1">
      <alignment horizontal="left" vertical="center"/>
    </xf>
    <xf numFmtId="0" fontId="8" fillId="2" borderId="3" xfId="17" applyFont="1" applyFill="1" applyBorder="1" applyAlignment="1">
      <alignment horizontal="left" vertical="center"/>
    </xf>
    <xf numFmtId="0" fontId="2" fillId="0" borderId="0" xfId="13" applyFill="1" applyAlignment="1">
      <alignment wrapText="1"/>
    </xf>
    <xf numFmtId="0" fontId="6" fillId="0" borderId="0" xfId="13" applyFont="1" applyFill="1" applyAlignment="1">
      <alignment wrapText="1"/>
    </xf>
    <xf numFmtId="0" fontId="6" fillId="0" borderId="0" xfId="13" applyFont="1" applyFill="1"/>
    <xf numFmtId="3" fontId="6" fillId="0" borderId="0" xfId="13" applyNumberFormat="1" applyFont="1" applyFill="1" applyAlignment="1">
      <alignment horizontal="right" wrapText="1"/>
    </xf>
    <xf numFmtId="3" fontId="6" fillId="0" borderId="0" xfId="13" applyNumberFormat="1" applyFont="1" applyFill="1" applyAlignment="1">
      <alignment horizontal="right" vertical="center" indent="1"/>
    </xf>
    <xf numFmtId="3" fontId="6" fillId="0" borderId="0" xfId="13" applyNumberFormat="1" applyFont="1" applyFill="1" applyAlignment="1">
      <alignment horizontal="right" vertical="center"/>
    </xf>
    <xf numFmtId="3" fontId="2" fillId="0" borderId="0" xfId="13" applyNumberFormat="1" applyFill="1" applyAlignment="1">
      <alignment horizontal="right" vertical="center"/>
    </xf>
    <xf numFmtId="0" fontId="5" fillId="0" borderId="0" xfId="13" applyFont="1" applyFill="1"/>
    <xf numFmtId="0" fontId="2" fillId="0" borderId="0" xfId="13" applyFill="1" applyAlignment="1">
      <alignment horizontal="right" wrapText="1"/>
    </xf>
    <xf numFmtId="3" fontId="2" fillId="0" borderId="0" xfId="13" applyNumberFormat="1" applyFill="1" applyAlignment="1">
      <alignment horizontal="right" vertical="center" indent="1"/>
    </xf>
    <xf numFmtId="0" fontId="3" fillId="0" borderId="0" xfId="13" applyFont="1" applyFill="1" applyAlignment="1">
      <alignment wrapText="1"/>
    </xf>
    <xf numFmtId="0" fontId="3" fillId="0" borderId="0" xfId="13" applyFont="1" applyFill="1" applyAlignment="1"/>
    <xf numFmtId="0" fontId="4" fillId="0" borderId="0" xfId="13" applyFont="1" applyFill="1"/>
    <xf numFmtId="0" fontId="3" fillId="0" borderId="0" xfId="13" applyFont="1" applyFill="1" applyAlignment="1">
      <alignment horizontal="right" wrapText="1"/>
    </xf>
    <xf numFmtId="3" fontId="3" fillId="0" borderId="0" xfId="13" applyNumberFormat="1" applyFont="1" applyFill="1" applyAlignment="1">
      <alignment horizontal="right" vertical="center" indent="1"/>
    </xf>
    <xf numFmtId="3" fontId="3" fillId="0" borderId="0" xfId="13" applyNumberFormat="1" applyFont="1" applyFill="1" applyAlignment="1">
      <alignment horizontal="right" vertical="center"/>
    </xf>
    <xf numFmtId="0" fontId="13" fillId="0" borderId="0" xfId="4" applyFont="1" applyFill="1"/>
    <xf numFmtId="0" fontId="2" fillId="0" borderId="0" xfId="4" applyFill="1"/>
    <xf numFmtId="0" fontId="2" fillId="0" borderId="0" xfId="4" applyFill="1" applyAlignment="1">
      <alignment horizontal="center"/>
    </xf>
    <xf numFmtId="0" fontId="2" fillId="0" borderId="0" xfId="4" applyFill="1" applyAlignment="1"/>
    <xf numFmtId="3" fontId="2" fillId="0" borderId="0" xfId="4" applyNumberFormat="1" applyFill="1"/>
    <xf numFmtId="3" fontId="0" fillId="0" borderId="0" xfId="0" applyNumberFormat="1" applyFill="1" applyAlignment="1">
      <alignment horizontal="center" vertical="center"/>
    </xf>
    <xf numFmtId="3" fontId="2" fillId="0" borderId="0" xfId="4" applyNumberFormat="1" applyFill="1" applyAlignment="1">
      <alignment horizontal="right" vertical="center"/>
    </xf>
    <xf numFmtId="0" fontId="14" fillId="0" borderId="0" xfId="5" applyFont="1" applyFill="1"/>
    <xf numFmtId="0" fontId="14" fillId="0" borderId="0" xfId="5" applyFont="1" applyFill="1" applyAlignment="1">
      <alignment horizontal="center"/>
    </xf>
    <xf numFmtId="0" fontId="32" fillId="0" borderId="0" xfId="5" applyFont="1" applyFill="1" applyAlignment="1">
      <alignment horizontal="right"/>
    </xf>
    <xf numFmtId="3" fontId="32" fillId="0" borderId="0" xfId="5" applyNumberFormat="1" applyFont="1" applyFill="1"/>
    <xf numFmtId="0" fontId="15" fillId="0" borderId="0" xfId="5" applyFont="1" applyFill="1" applyAlignment="1">
      <alignment horizontal="center"/>
    </xf>
    <xf numFmtId="3" fontId="14" fillId="0" borderId="0" xfId="5" applyNumberFormat="1" applyFont="1" applyFill="1"/>
    <xf numFmtId="3" fontId="3" fillId="0" borderId="1" xfId="0" applyNumberFormat="1" applyFont="1" applyFill="1" applyBorder="1" applyAlignment="1">
      <alignment horizontal="left" vertical="center" wrapText="1"/>
    </xf>
    <xf numFmtId="3" fontId="6" fillId="0" borderId="0" xfId="0" applyNumberFormat="1" applyFont="1" applyFill="1" applyAlignment="1">
      <alignment horizontal="center" vertical="center"/>
    </xf>
    <xf numFmtId="3" fontId="3" fillId="0" borderId="0" xfId="0" applyNumberFormat="1" applyFont="1" applyFill="1" applyAlignment="1">
      <alignment horizontal="center" vertical="center"/>
    </xf>
    <xf numFmtId="3" fontId="2" fillId="0" borderId="0" xfId="4" applyNumberFormat="1" applyFill="1" applyAlignment="1">
      <alignment horizontal="center" vertical="center"/>
    </xf>
    <xf numFmtId="3" fontId="14" fillId="0" borderId="0" xfId="5" applyNumberFormat="1" applyFont="1" applyFill="1" applyAlignment="1">
      <alignment horizontal="center" vertical="center"/>
    </xf>
    <xf numFmtId="0" fontId="3" fillId="0" borderId="8" xfId="2" applyFont="1" applyFill="1" applyBorder="1" applyAlignment="1">
      <alignment horizontal="center" vertical="center" textRotation="255" wrapText="1"/>
    </xf>
    <xf numFmtId="0" fontId="3" fillId="0" borderId="8" xfId="2" applyFont="1" applyFill="1" applyBorder="1" applyAlignment="1">
      <alignment horizontal="centerContinuous" vertical="center"/>
    </xf>
    <xf numFmtId="0" fontId="3" fillId="0" borderId="8"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15" fillId="0" borderId="8" xfId="2" applyFont="1" applyFill="1" applyBorder="1" applyAlignment="1">
      <alignment horizontal="left" vertical="center" wrapText="1"/>
    </xf>
    <xf numFmtId="164" fontId="3" fillId="0" borderId="8" xfId="2" applyNumberFormat="1" applyFont="1" applyFill="1" applyBorder="1" applyAlignment="1">
      <alignment horizontal="left" vertical="center" wrapText="1"/>
    </xf>
    <xf numFmtId="164" fontId="3" fillId="0" borderId="1" xfId="2" applyNumberFormat="1" applyFont="1" applyFill="1" applyBorder="1" applyAlignment="1">
      <alignment horizontal="center" vertical="center" textRotation="90" wrapText="1"/>
    </xf>
    <xf numFmtId="164" fontId="3" fillId="0" borderId="1" xfId="2" applyNumberFormat="1" applyFont="1" applyFill="1" applyBorder="1" applyAlignment="1">
      <alignment horizontal="center" vertical="center" wrapText="1"/>
    </xf>
    <xf numFmtId="0" fontId="31" fillId="0" borderId="1" xfId="0" applyFont="1" applyFill="1" applyBorder="1" applyAlignment="1" applyProtection="1">
      <alignment horizontal="left" vertical="center" wrapText="1"/>
      <protection locked="0"/>
    </xf>
    <xf numFmtId="0" fontId="31" fillId="0" borderId="5" xfId="0" applyFont="1" applyFill="1" applyBorder="1" applyAlignment="1" applyProtection="1">
      <alignment horizontal="left" vertical="center" wrapText="1"/>
      <protection locked="0"/>
    </xf>
    <xf numFmtId="0" fontId="3" fillId="0" borderId="5" xfId="0" applyFont="1" applyFill="1" applyBorder="1" applyAlignment="1">
      <alignment horizontal="center" vertical="center"/>
    </xf>
    <xf numFmtId="0" fontId="2" fillId="0" borderId="0" xfId="4" applyFill="1" applyAlignment="1">
      <alignment horizontal="left"/>
    </xf>
    <xf numFmtId="3" fontId="14" fillId="0" borderId="1" xfId="0" applyNumberFormat="1" applyFont="1" applyFill="1" applyBorder="1" applyAlignment="1">
      <alignment horizontal="center" vertical="center" wrapText="1"/>
    </xf>
    <xf numFmtId="0" fontId="3" fillId="0" borderId="0" xfId="11" applyFont="1" applyFill="1" applyAlignment="1">
      <alignment horizontal="left"/>
    </xf>
    <xf numFmtId="0" fontId="21" fillId="0" borderId="0" xfId="11" applyFont="1" applyFill="1" applyBorder="1" applyAlignment="1">
      <alignment horizontal="left" vertical="center"/>
    </xf>
    <xf numFmtId="1" fontId="3" fillId="0" borderId="1" xfId="0" applyNumberFormat="1" applyFont="1" applyFill="1" applyBorder="1" applyAlignment="1">
      <alignment horizontal="center" vertical="center"/>
    </xf>
    <xf numFmtId="0" fontId="8" fillId="2" borderId="3" xfId="2"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2" borderId="3" xfId="2"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5" borderId="9" xfId="12" applyFont="1" applyFill="1" applyBorder="1" applyAlignment="1">
      <alignment horizontal="center" vertical="center" wrapText="1"/>
    </xf>
    <xf numFmtId="3" fontId="7" fillId="5" borderId="1" xfId="1" applyNumberFormat="1" applyFont="1" applyFill="1" applyBorder="1" applyAlignment="1">
      <alignment horizontal="center" vertical="center" wrapText="1"/>
    </xf>
    <xf numFmtId="0" fontId="0" fillId="6" borderId="1" xfId="0" applyFill="1" applyBorder="1" applyAlignment="1">
      <alignment vertical="center" wrapText="1"/>
    </xf>
    <xf numFmtId="0" fontId="7" fillId="2" borderId="1" xfId="2" applyFont="1" applyFill="1" applyBorder="1" applyAlignment="1">
      <alignment horizontal="center" vertical="center" wrapText="1"/>
    </xf>
    <xf numFmtId="164" fontId="7" fillId="2" borderId="8" xfId="2" applyNumberFormat="1" applyFont="1" applyFill="1" applyBorder="1" applyAlignment="1">
      <alignment horizontal="center" vertical="center" wrapText="1"/>
    </xf>
    <xf numFmtId="164" fontId="7" fillId="2" borderId="1" xfId="2" applyNumberFormat="1" applyFont="1" applyFill="1" applyBorder="1" applyAlignment="1">
      <alignment horizontal="center" vertical="center" textRotation="90" wrapText="1"/>
    </xf>
    <xf numFmtId="164" fontId="7" fillId="2" borderId="1" xfId="2" applyNumberFormat="1" applyFont="1" applyFill="1" applyBorder="1" applyAlignment="1">
      <alignment horizontal="center" vertical="center" wrapText="1"/>
    </xf>
    <xf numFmtId="0" fontId="12" fillId="2" borderId="7" xfId="17" applyFont="1" applyFill="1" applyBorder="1" applyAlignment="1">
      <alignment vertical="center"/>
    </xf>
    <xf numFmtId="0" fontId="12" fillId="2" borderId="6" xfId="17" applyFont="1" applyFill="1" applyBorder="1" applyAlignment="1">
      <alignment vertical="center"/>
    </xf>
    <xf numFmtId="0" fontId="7" fillId="2" borderId="8" xfId="2" applyFont="1" applyFill="1" applyBorder="1" applyAlignment="1">
      <alignment horizontal="center" vertical="center" textRotation="90" wrapText="1"/>
    </xf>
    <xf numFmtId="0" fontId="7" fillId="2" borderId="8" xfId="2" applyFont="1" applyFill="1" applyBorder="1" applyAlignment="1">
      <alignment horizontal="center" vertical="center" wrapText="1"/>
    </xf>
    <xf numFmtId="3" fontId="3" fillId="0" borderId="1" xfId="0" applyNumberFormat="1" applyFont="1" applyFill="1" applyBorder="1" applyAlignment="1">
      <alignment horizontal="right" vertical="center" indent="1"/>
    </xf>
    <xf numFmtId="0" fontId="8" fillId="2" borderId="4" xfId="2" applyFont="1" applyFill="1" applyBorder="1" applyAlignment="1">
      <alignment horizontal="left" vertical="center"/>
    </xf>
    <xf numFmtId="0" fontId="8" fillId="2" borderId="3" xfId="2" applyFont="1" applyFill="1" applyBorder="1" applyAlignment="1">
      <alignment horizontal="left" vertical="center"/>
    </xf>
    <xf numFmtId="0" fontId="4" fillId="0" borderId="5" xfId="0" applyFont="1" applyFill="1" applyBorder="1" applyAlignment="1">
      <alignment horizontal="center" vertical="center" wrapText="1"/>
    </xf>
    <xf numFmtId="0" fontId="12" fillId="2" borderId="4" xfId="2" applyFont="1" applyFill="1" applyBorder="1" applyAlignment="1">
      <alignment horizontal="left" vertical="center"/>
    </xf>
    <xf numFmtId="0" fontId="12" fillId="2" borderId="3" xfId="2" applyFont="1" applyFill="1" applyBorder="1" applyAlignment="1">
      <alignment horizontal="left" vertical="center"/>
    </xf>
    <xf numFmtId="3" fontId="3" fillId="0" borderId="5" xfId="3"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right" vertical="center" indent="1"/>
    </xf>
    <xf numFmtId="0" fontId="2" fillId="3" borderId="0" xfId="4" applyFont="1" applyFill="1" applyAlignment="1">
      <alignment vertical="top"/>
    </xf>
    <xf numFmtId="0" fontId="14" fillId="0" borderId="0" xfId="5" applyFont="1" applyFill="1" applyAlignment="1">
      <alignment horizontal="left"/>
    </xf>
    <xf numFmtId="0" fontId="0" fillId="3" borderId="0" xfId="4" applyFont="1" applyFill="1"/>
    <xf numFmtId="3" fontId="14" fillId="0" borderId="0" xfId="5" applyNumberFormat="1" applyFont="1" applyFill="1" applyAlignment="1">
      <alignment vertical="top"/>
    </xf>
    <xf numFmtId="3" fontId="15" fillId="0" borderId="1" xfId="0" applyNumberFormat="1" applyFont="1" applyFill="1" applyBorder="1" applyAlignment="1">
      <alignment horizontal="right" vertical="center" indent="1"/>
    </xf>
    <xf numFmtId="3" fontId="22" fillId="0" borderId="17" xfId="12" applyNumberFormat="1" applyFont="1" applyFill="1" applyBorder="1" applyAlignment="1">
      <alignment horizontal="right" vertical="center" wrapText="1" indent="1"/>
    </xf>
    <xf numFmtId="3" fontId="22" fillId="0" borderId="14" xfId="12" applyNumberFormat="1" applyFont="1" applyFill="1" applyBorder="1" applyAlignment="1">
      <alignment horizontal="right" vertical="center" wrapText="1" indent="1"/>
    </xf>
    <xf numFmtId="0" fontId="30" fillId="0" borderId="0" xfId="14" applyBorder="1">
      <alignment wrapText="1"/>
    </xf>
    <xf numFmtId="0" fontId="22" fillId="0" borderId="19" xfId="12" applyFont="1" applyFill="1" applyBorder="1" applyAlignment="1">
      <alignment horizontal="left" vertical="center" indent="1"/>
    </xf>
    <xf numFmtId="0" fontId="22" fillId="0" borderId="19" xfId="12" applyFont="1" applyFill="1" applyBorder="1" applyAlignment="1">
      <alignment horizontal="left" vertical="center" wrapText="1" indent="1"/>
    </xf>
    <xf numFmtId="0" fontId="22" fillId="0" borderId="11" xfId="12" applyFont="1" applyFill="1" applyBorder="1" applyAlignment="1">
      <alignment horizontal="left" vertical="center" indent="1"/>
    </xf>
    <xf numFmtId="0" fontId="22" fillId="0" borderId="11" xfId="12" applyFont="1" applyFill="1" applyBorder="1" applyAlignment="1">
      <alignment horizontal="left" vertical="center" wrapText="1" indent="1"/>
    </xf>
    <xf numFmtId="0" fontId="13" fillId="0" borderId="17" xfId="12" applyFont="1" applyFill="1" applyBorder="1" applyAlignment="1">
      <alignment horizontal="center" vertical="center"/>
    </xf>
    <xf numFmtId="0" fontId="21" fillId="0" borderId="19" xfId="12" applyFont="1" applyFill="1" applyBorder="1" applyAlignment="1">
      <alignment horizontal="left" vertical="center" indent="1"/>
    </xf>
    <xf numFmtId="0" fontId="21" fillId="0" borderId="20" xfId="12" applyFont="1" applyFill="1" applyBorder="1" applyAlignment="1">
      <alignment horizontal="left" vertical="center" indent="1"/>
    </xf>
    <xf numFmtId="0" fontId="22" fillId="0" borderId="20" xfId="12" applyFont="1" applyFill="1" applyBorder="1" applyAlignment="1">
      <alignment horizontal="left" vertical="center" indent="1"/>
    </xf>
    <xf numFmtId="0" fontId="22" fillId="0" borderId="20" xfId="12" applyFont="1" applyFill="1" applyBorder="1" applyAlignment="1">
      <alignment horizontal="left" vertical="center" wrapText="1" indent="1"/>
    </xf>
    <xf numFmtId="0" fontId="22" fillId="0" borderId="15" xfId="12" applyFont="1" applyFill="1" applyBorder="1" applyAlignment="1">
      <alignment horizontal="left" vertical="center" indent="1"/>
    </xf>
    <xf numFmtId="0" fontId="22" fillId="0" borderId="15" xfId="12" applyFont="1" applyFill="1" applyBorder="1" applyAlignment="1">
      <alignment horizontal="left" vertical="center" wrapText="1" indent="1"/>
    </xf>
    <xf numFmtId="0" fontId="13" fillId="0" borderId="21" xfId="12" applyFont="1" applyFill="1" applyBorder="1" applyAlignment="1">
      <alignment horizontal="center" vertical="center"/>
    </xf>
    <xf numFmtId="0" fontId="21" fillId="2" borderId="10" xfId="12" applyFont="1" applyFill="1" applyBorder="1" applyAlignment="1">
      <alignment horizontal="left" vertical="center" indent="1"/>
    </xf>
    <xf numFmtId="0" fontId="21" fillId="2" borderId="12" xfId="12" applyFont="1" applyFill="1" applyBorder="1" applyAlignment="1">
      <alignment horizontal="left" vertical="center" indent="1"/>
    </xf>
    <xf numFmtId="3" fontId="3" fillId="0" borderId="5" xfId="3" applyNumberFormat="1" applyFont="1" applyFill="1" applyBorder="1" applyAlignment="1">
      <alignment horizontal="right" vertical="center" indent="1"/>
    </xf>
    <xf numFmtId="0" fontId="4" fillId="0" borderId="5"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pplyProtection="1">
      <alignment horizontal="left" vertical="center" wrapText="1"/>
      <protection locked="0"/>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5" fillId="3" borderId="5" xfId="0" applyFont="1" applyFill="1" applyBorder="1" applyAlignment="1">
      <alignment horizontal="center" vertical="center" wrapText="1"/>
    </xf>
    <xf numFmtId="0" fontId="3" fillId="0" borderId="0" xfId="11" applyFont="1" applyFill="1" applyAlignment="1">
      <alignment horizontal="left"/>
    </xf>
    <xf numFmtId="0" fontId="21" fillId="0" borderId="0" xfId="11" applyFont="1" applyFill="1" applyBorder="1" applyAlignment="1">
      <alignment horizontal="left" vertical="center"/>
    </xf>
    <xf numFmtId="0" fontId="13" fillId="5" borderId="10" xfId="12" applyFont="1" applyFill="1" applyBorder="1" applyAlignment="1">
      <alignment horizontal="center" vertical="center"/>
    </xf>
    <xf numFmtId="0" fontId="3" fillId="0" borderId="0" xfId="11" applyFont="1" applyFill="1"/>
    <xf numFmtId="0" fontId="3" fillId="0" borderId="5" xfId="0" applyFont="1" applyFill="1" applyBorder="1" applyAlignment="1">
      <alignment horizontal="center" vertical="center"/>
    </xf>
    <xf numFmtId="3" fontId="3" fillId="0" borderId="5" xfId="3" applyNumberFormat="1" applyFont="1" applyFill="1" applyBorder="1" applyAlignment="1">
      <alignment horizontal="right" vertical="center" indent="1"/>
    </xf>
    <xf numFmtId="0" fontId="4" fillId="0" borderId="5" xfId="0" applyFont="1" applyFill="1" applyBorder="1" applyAlignment="1">
      <alignment horizontal="center" vertical="center" wrapText="1"/>
    </xf>
    <xf numFmtId="0" fontId="4" fillId="0" borderId="5" xfId="0" applyFont="1" applyFill="1" applyBorder="1" applyAlignment="1" applyProtection="1">
      <alignment horizontal="left" vertical="center" wrapText="1"/>
      <protection locked="0"/>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pplyProtection="1">
      <alignment horizontal="left" vertical="center" wrapText="1"/>
      <protection locked="0"/>
    </xf>
    <xf numFmtId="3" fontId="3" fillId="0" borderId="1" xfId="0" applyNumberFormat="1" applyFont="1" applyFill="1" applyBorder="1" applyAlignment="1">
      <alignment horizontal="right" vertical="center" indent="1"/>
    </xf>
    <xf numFmtId="0" fontId="8" fillId="6" borderId="2" xfId="6" applyFont="1" applyFill="1" applyBorder="1" applyAlignment="1">
      <alignment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3" fontId="37" fillId="2" borderId="1" xfId="2" applyNumberFormat="1" applyFont="1" applyFill="1" applyBorder="1" applyAlignment="1">
      <alignment horizontal="right" vertical="center" wrapText="1"/>
    </xf>
    <xf numFmtId="0" fontId="8" fillId="2" borderId="3" xfId="2" applyFont="1" applyFill="1" applyBorder="1" applyAlignment="1">
      <alignment horizontal="left" vertical="center"/>
    </xf>
    <xf numFmtId="0" fontId="8" fillId="2" borderId="2" xfId="2" applyFont="1" applyFill="1" applyBorder="1" applyAlignment="1">
      <alignment horizontal="left" vertical="center"/>
    </xf>
    <xf numFmtId="0" fontId="8" fillId="2" borderId="4" xfId="2" applyFont="1" applyFill="1" applyBorder="1" applyAlignment="1">
      <alignment vertical="center"/>
    </xf>
    <xf numFmtId="0" fontId="8" fillId="2" borderId="3" xfId="2" applyFont="1" applyFill="1" applyBorder="1" applyAlignment="1">
      <alignment vertical="center"/>
    </xf>
    <xf numFmtId="3" fontId="38" fillId="2" borderId="1" xfId="2" applyNumberFormat="1" applyFont="1" applyFill="1" applyBorder="1" applyAlignment="1">
      <alignment horizontal="right" vertical="center" wrapText="1"/>
    </xf>
    <xf numFmtId="3" fontId="8" fillId="0" borderId="9" xfId="12"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0" fontId="17" fillId="0" borderId="1" xfId="0" applyFont="1" applyFill="1" applyBorder="1" applyAlignment="1">
      <alignment horizontal="justify" vertical="top" wrapText="1"/>
    </xf>
    <xf numFmtId="0" fontId="15" fillId="0" borderId="1" xfId="0" applyFont="1" applyFill="1" applyBorder="1" applyAlignment="1">
      <alignment horizontal="justify" vertical="top" wrapText="1"/>
    </xf>
    <xf numFmtId="0" fontId="17" fillId="0" borderId="1" xfId="0" applyFont="1" applyFill="1" applyBorder="1" applyAlignment="1">
      <alignment horizontal="justify" vertical="center" wrapText="1"/>
    </xf>
    <xf numFmtId="0" fontId="15" fillId="0" borderId="1" xfId="0" applyFont="1" applyFill="1" applyBorder="1" applyAlignment="1">
      <alignment horizontal="justify" vertical="center" wrapText="1"/>
    </xf>
    <xf numFmtId="3" fontId="13" fillId="5" borderId="3" xfId="5" applyNumberFormat="1" applyFont="1" applyFill="1" applyBorder="1" applyAlignment="1">
      <alignment vertical="center"/>
    </xf>
    <xf numFmtId="3" fontId="13" fillId="5" borderId="2" xfId="5" applyNumberFormat="1" applyFont="1" applyFill="1" applyBorder="1" applyAlignment="1">
      <alignment vertical="center"/>
    </xf>
    <xf numFmtId="3" fontId="13" fillId="5" borderId="1" xfId="5" applyNumberFormat="1" applyFont="1" applyFill="1" applyBorder="1" applyAlignment="1">
      <alignment vertical="center"/>
    </xf>
    <xf numFmtId="3" fontId="7" fillId="5" borderId="2" xfId="1" applyNumberFormat="1" applyFont="1" applyFill="1" applyBorder="1" applyAlignment="1">
      <alignment horizontal="center" vertical="center" wrapText="1"/>
    </xf>
    <xf numFmtId="0" fontId="3" fillId="0" borderId="5" xfId="0" applyFont="1" applyFill="1" applyBorder="1" applyAlignment="1">
      <alignment horizontal="center" vertical="center"/>
    </xf>
    <xf numFmtId="3" fontId="3" fillId="0" borderId="5" xfId="3" applyNumberFormat="1" applyFont="1" applyFill="1" applyBorder="1" applyAlignment="1">
      <alignment horizontal="right" vertical="center" indent="1"/>
    </xf>
    <xf numFmtId="0" fontId="4" fillId="0" borderId="5" xfId="0" applyFont="1" applyFill="1" applyBorder="1" applyAlignment="1">
      <alignment horizontal="center" vertical="center" wrapTex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3" fontId="3" fillId="0" borderId="5" xfId="3" applyNumberFormat="1" applyFont="1" applyFill="1" applyBorder="1" applyAlignment="1">
      <alignment horizontal="right" vertical="center" indent="1"/>
    </xf>
    <xf numFmtId="3" fontId="3" fillId="0" borderId="5" xfId="0" applyNumberFormat="1" applyFont="1" applyFill="1" applyBorder="1" applyAlignment="1">
      <alignment horizontal="right" vertical="center" indent="1"/>
    </xf>
    <xf numFmtId="0" fontId="12" fillId="2" borderId="4" xfId="2" applyFont="1" applyFill="1" applyBorder="1" applyAlignment="1">
      <alignment horizontal="left" vertical="center"/>
    </xf>
    <xf numFmtId="0" fontId="12" fillId="2" borderId="3" xfId="2" applyFont="1" applyFill="1" applyBorder="1" applyAlignment="1">
      <alignment horizontal="left" vertical="center"/>
    </xf>
    <xf numFmtId="0" fontId="4" fillId="0" borderId="5" xfId="0" applyFont="1" applyFill="1" applyBorder="1" applyAlignment="1">
      <alignment horizontal="center" vertical="center" wrapText="1"/>
    </xf>
    <xf numFmtId="3" fontId="15" fillId="0" borderId="5" xfId="0" applyNumberFormat="1" applyFont="1" applyFill="1" applyBorder="1" applyAlignment="1">
      <alignment horizontal="right" vertical="center" indent="1"/>
    </xf>
    <xf numFmtId="3" fontId="4" fillId="0" borderId="5" xfId="0"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3" fontId="3" fillId="0" borderId="5" xfId="3" applyNumberFormat="1" applyFont="1" applyFill="1" applyBorder="1" applyAlignment="1">
      <alignment horizontal="right" vertical="center" indent="1"/>
    </xf>
    <xf numFmtId="0" fontId="17" fillId="0" borderId="5" xfId="0" applyFont="1" applyFill="1" applyBorder="1" applyAlignment="1">
      <alignment vertical="center" wrapText="1"/>
    </xf>
    <xf numFmtId="0" fontId="3" fillId="0" borderId="0" xfId="0" applyFont="1" applyAlignment="1">
      <alignment vertical="center" wrapText="1"/>
    </xf>
    <xf numFmtId="3" fontId="3" fillId="7" borderId="1" xfId="0" applyNumberFormat="1" applyFont="1" applyFill="1" applyBorder="1" applyAlignment="1">
      <alignment horizontal="right" vertical="center" indent="1"/>
    </xf>
    <xf numFmtId="3" fontId="4" fillId="7" borderId="1" xfId="0" applyNumberFormat="1" applyFont="1" applyFill="1" applyBorder="1" applyAlignment="1">
      <alignment horizontal="right" vertical="center" inden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 fontId="3" fillId="4" borderId="1" xfId="0" applyNumberFormat="1" applyFont="1" applyFill="1" applyBorder="1" applyAlignment="1">
      <alignment horizontal="right" vertical="center" indent="1"/>
    </xf>
    <xf numFmtId="3" fontId="3" fillId="0" borderId="5" xfId="3" applyNumberFormat="1" applyFont="1" applyFill="1" applyBorder="1" applyAlignment="1">
      <alignment horizontal="right" vertical="center" inden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0" fontId="39" fillId="0" borderId="0" xfId="0" applyFont="1" applyFill="1" applyAlignment="1"/>
    <xf numFmtId="0" fontId="3" fillId="0" borderId="5" xfId="0" applyFont="1" applyFill="1" applyBorder="1" applyAlignment="1">
      <alignment horizontal="center" vertical="center"/>
    </xf>
    <xf numFmtId="3" fontId="3" fillId="0" borderId="5" xfId="3" applyNumberFormat="1" applyFont="1" applyFill="1" applyBorder="1" applyAlignment="1">
      <alignment horizontal="right" vertical="center" indent="1"/>
    </xf>
    <xf numFmtId="0" fontId="4" fillId="0" borderId="5" xfId="0" applyFont="1" applyFill="1" applyBorder="1" applyAlignment="1">
      <alignment horizontal="center" vertical="center" wrapTex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3" fontId="3" fillId="0" borderId="5" xfId="3" applyNumberFormat="1" applyFont="1" applyFill="1" applyBorder="1" applyAlignment="1">
      <alignment horizontal="right" vertical="center" indent="1"/>
    </xf>
    <xf numFmtId="3" fontId="3" fillId="0" borderId="5" xfId="0" applyNumberFormat="1" applyFont="1" applyFill="1" applyBorder="1" applyAlignment="1">
      <alignment horizontal="right" vertical="center" indent="1"/>
    </xf>
    <xf numFmtId="3" fontId="4" fillId="0" borderId="5" xfId="0"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3" fontId="3" fillId="0" borderId="5" xfId="3" applyNumberFormat="1" applyFont="1" applyFill="1" applyBorder="1" applyAlignment="1">
      <alignment horizontal="right" vertical="center" indent="1"/>
    </xf>
    <xf numFmtId="3" fontId="3" fillId="0" borderId="5" xfId="0" applyNumberFormat="1" applyFont="1" applyFill="1" applyBorder="1" applyAlignment="1">
      <alignment horizontal="right" vertical="center" indent="1"/>
    </xf>
    <xf numFmtId="3" fontId="4" fillId="0" borderId="5"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3" fontId="3" fillId="0" borderId="1" xfId="0" applyNumberFormat="1" applyFont="1" applyFill="1" applyBorder="1" applyAlignment="1">
      <alignment horizontal="right" vertical="center" indent="1"/>
    </xf>
    <xf numFmtId="3" fontId="4" fillId="4" borderId="1" xfId="0"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3" fontId="3" fillId="0" borderId="1" xfId="0" applyNumberFormat="1" applyFont="1" applyFill="1" applyBorder="1" applyAlignment="1">
      <alignment horizontal="right" vertical="center" indent="1"/>
    </xf>
    <xf numFmtId="3" fontId="3" fillId="0" borderId="5" xfId="3" applyNumberFormat="1" applyFont="1" applyFill="1" applyBorder="1" applyAlignment="1">
      <alignment horizontal="right" vertical="center" inden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3" fontId="3" fillId="0" borderId="5" xfId="3" applyNumberFormat="1" applyFont="1" applyFill="1" applyBorder="1" applyAlignment="1">
      <alignment horizontal="right" vertical="center" indent="1"/>
    </xf>
    <xf numFmtId="0" fontId="4" fillId="0" borderId="5" xfId="0" applyFont="1" applyFill="1" applyBorder="1" applyAlignment="1">
      <alignment horizontal="center" vertical="center" wrapTex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pplyProtection="1">
      <alignment horizontal="left" vertical="center" wrapText="1"/>
      <protection locked="0"/>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17" fillId="7" borderId="1" xfId="0" applyFont="1" applyFill="1" applyBorder="1" applyAlignment="1">
      <alignment vertical="center" wrapText="1"/>
    </xf>
    <xf numFmtId="3" fontId="3"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0" fontId="15" fillId="7" borderId="1" xfId="0" applyFont="1" applyFill="1" applyBorder="1" applyAlignment="1">
      <alignment vertical="center" wrapText="1"/>
    </xf>
    <xf numFmtId="3" fontId="3" fillId="0" borderId="5" xfId="3"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0" fontId="3" fillId="0" borderId="0" xfId="11" applyFont="1" applyFill="1" applyAlignment="1">
      <alignment horizontal="left"/>
    </xf>
    <xf numFmtId="0" fontId="21" fillId="0" borderId="0" xfId="11" applyFont="1" applyFill="1" applyBorder="1" applyAlignment="1">
      <alignment horizontal="left" vertical="center"/>
    </xf>
    <xf numFmtId="0" fontId="7" fillId="0" borderId="1" xfId="1" applyFont="1" applyFill="1" applyBorder="1" applyAlignment="1">
      <alignment horizontal="center" vertical="center" wrapText="1"/>
    </xf>
    <xf numFmtId="3" fontId="3" fillId="0" borderId="5" xfId="3" applyNumberFormat="1" applyFont="1" applyFill="1" applyBorder="1" applyAlignment="1">
      <alignment horizontal="right" vertical="center" inden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2" borderId="4" xfId="2" applyFont="1" applyFill="1" applyBorder="1" applyAlignment="1">
      <alignment horizontal="left" vertical="center"/>
    </xf>
    <xf numFmtId="0" fontId="12" fillId="2" borderId="3" xfId="2" applyFont="1" applyFill="1" applyBorder="1" applyAlignment="1">
      <alignment horizontal="left"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center" vertical="center"/>
    </xf>
    <xf numFmtId="3" fontId="3" fillId="0" borderId="1" xfId="3"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right" vertical="center" inden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4" fillId="0" borderId="5"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xf numFmtId="165" fontId="3" fillId="0" borderId="8" xfId="2"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3" fontId="15" fillId="0" borderId="1" xfId="0" applyNumberFormat="1" applyFont="1" applyFill="1" applyBorder="1" applyAlignment="1">
      <alignment horizontal="right" vertical="center" indent="1"/>
    </xf>
    <xf numFmtId="0" fontId="4" fillId="0" borderId="1" xfId="0" applyFont="1" applyFill="1" applyBorder="1" applyAlignment="1" applyProtection="1">
      <alignment horizontal="left" vertical="center" wrapText="1"/>
      <protection locked="0"/>
    </xf>
    <xf numFmtId="3" fontId="3" fillId="0" borderId="1"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3" fontId="4" fillId="0" borderId="1"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0" fontId="0" fillId="0" borderId="0" xfId="0" applyFont="1" applyFill="1" applyAlignment="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 fontId="15" fillId="0" borderId="1" xfId="0" applyNumberFormat="1" applyFont="1" applyFill="1" applyBorder="1" applyAlignment="1">
      <alignment horizontal="right" vertical="center" indent="1"/>
    </xf>
    <xf numFmtId="3" fontId="3" fillId="0" borderId="5" xfId="0" applyNumberFormat="1" applyFont="1" applyFill="1" applyBorder="1" applyAlignment="1">
      <alignment horizontal="right" vertical="center" indent="1"/>
    </xf>
    <xf numFmtId="3" fontId="15" fillId="0" borderId="5" xfId="0" applyNumberFormat="1" applyFont="1" applyFill="1" applyBorder="1" applyAlignment="1">
      <alignment horizontal="right" vertical="center" indent="1"/>
    </xf>
    <xf numFmtId="3" fontId="4" fillId="0" borderId="5" xfId="0" applyNumberFormat="1" applyFont="1" applyFill="1" applyBorder="1" applyAlignment="1">
      <alignment horizontal="right" vertical="center" inden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3" fontId="15" fillId="0" borderId="1" xfId="0" applyNumberFormat="1" applyFont="1" applyFill="1" applyBorder="1" applyAlignment="1">
      <alignment horizontal="right" vertical="center"/>
    </xf>
    <xf numFmtId="0" fontId="0" fillId="0" borderId="0" xfId="0" applyFill="1" applyAlignment="1">
      <alignment vertical="center"/>
    </xf>
    <xf numFmtId="0" fontId="41" fillId="0" borderId="1" xfId="0" applyFont="1" applyFill="1" applyBorder="1" applyAlignment="1" applyProtection="1">
      <alignment vertical="center" wrapText="1"/>
      <protection locked="0"/>
    </xf>
    <xf numFmtId="0" fontId="15" fillId="0" borderId="5" xfId="0" applyFont="1" applyFill="1" applyBorder="1" applyAlignment="1">
      <alignment horizontal="left" vertical="center"/>
    </xf>
    <xf numFmtId="0" fontId="3" fillId="0" borderId="1" xfId="0" applyFont="1" applyFill="1" applyBorder="1" applyAlignment="1">
      <alignment vertical="center"/>
    </xf>
    <xf numFmtId="0" fontId="3"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pplyProtection="1">
      <alignment horizontal="left" vertical="center" wrapText="1"/>
      <protection locked="0"/>
    </xf>
    <xf numFmtId="3" fontId="15"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3" fontId="3" fillId="0" borderId="1" xfId="0"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0" fontId="8" fillId="6" borderId="3" xfId="6" applyFont="1" applyFill="1" applyBorder="1" applyAlignment="1">
      <alignment horizontal="left" vertical="center"/>
    </xf>
    <xf numFmtId="0" fontId="8" fillId="6" borderId="2" xfId="6" applyFont="1" applyFill="1" applyBorder="1" applyAlignment="1">
      <alignment horizontal="left" vertical="center"/>
    </xf>
    <xf numFmtId="0" fontId="31" fillId="3" borderId="1" xfId="13" applyFont="1" applyFill="1" applyBorder="1" applyAlignment="1" applyProtection="1">
      <alignment horizontal="left" vertical="center" wrapText="1"/>
      <protection locked="0"/>
    </xf>
    <xf numFmtId="3" fontId="4" fillId="3" borderId="1" xfId="13" applyNumberFormat="1" applyFont="1" applyFill="1" applyBorder="1" applyAlignment="1">
      <alignment horizontal="right" vertical="center" indent="1"/>
    </xf>
    <xf numFmtId="3" fontId="4" fillId="0" borderId="1" xfId="0" applyNumberFormat="1" applyFont="1" applyFill="1" applyBorder="1" applyAlignment="1">
      <alignment vertical="center"/>
    </xf>
    <xf numFmtId="3" fontId="15" fillId="0" borderId="1" xfId="0" applyNumberFormat="1" applyFont="1" applyFill="1" applyBorder="1" applyAlignment="1">
      <alignment vertical="center"/>
    </xf>
    <xf numFmtId="3" fontId="3" fillId="0" borderId="1" xfId="0" applyNumberFormat="1" applyFont="1" applyFill="1" applyBorder="1" applyAlignment="1">
      <alignment vertical="center"/>
    </xf>
    <xf numFmtId="3" fontId="29" fillId="2" borderId="1" xfId="2" applyNumberFormat="1" applyFont="1" applyFill="1" applyBorder="1" applyAlignment="1">
      <alignment vertical="center" wrapText="1"/>
    </xf>
    <xf numFmtId="0" fontId="8" fillId="5" borderId="3" xfId="6" applyFont="1" applyFill="1" applyBorder="1" applyAlignment="1">
      <alignment horizontal="left" vertical="center"/>
    </xf>
    <xf numFmtId="0" fontId="8" fillId="5" borderId="1" xfId="6" applyFont="1" applyFill="1" applyBorder="1" applyAlignment="1">
      <alignment horizontal="left" vertical="center"/>
    </xf>
    <xf numFmtId="0" fontId="8" fillId="6" borderId="1" xfId="6" applyFont="1" applyFill="1" applyBorder="1" applyAlignment="1">
      <alignment horizontal="left" vertical="center"/>
    </xf>
    <xf numFmtId="3" fontId="18" fillId="0" borderId="1" xfId="0" applyNumberFormat="1" applyFont="1" applyFill="1" applyBorder="1" applyAlignment="1">
      <alignment vertical="center"/>
    </xf>
    <xf numFmtId="3" fontId="8" fillId="2" borderId="1" xfId="1" applyNumberFormat="1" applyFont="1" applyFill="1" applyBorder="1" applyAlignment="1">
      <alignment vertical="center" wrapText="1"/>
    </xf>
    <xf numFmtId="3" fontId="8" fillId="2" borderId="1" xfId="2" applyNumberFormat="1" applyFont="1" applyFill="1" applyBorder="1" applyAlignment="1">
      <alignment vertical="center" wrapText="1"/>
    </xf>
    <xf numFmtId="3" fontId="40" fillId="0" borderId="1" xfId="0" applyNumberFormat="1" applyFont="1" applyFill="1" applyBorder="1" applyAlignment="1">
      <alignment vertical="center"/>
    </xf>
    <xf numFmtId="0" fontId="8" fillId="2" borderId="4" xfId="2" applyFont="1" applyFill="1" applyBorder="1" applyAlignment="1">
      <alignment horizontal="left" vertical="center"/>
    </xf>
    <xf numFmtId="0" fontId="8" fillId="2" borderId="3" xfId="2" applyFont="1" applyFill="1" applyBorder="1" applyAlignment="1">
      <alignment horizontal="left" vertical="center"/>
    </xf>
    <xf numFmtId="0" fontId="4" fillId="0" borderId="1" xfId="0" applyFont="1" applyFill="1" applyBorder="1" applyAlignment="1">
      <alignment horizontal="center" vertical="center" wrapText="1"/>
    </xf>
    <xf numFmtId="3" fontId="8" fillId="2" borderId="1" xfId="2" applyNumberFormat="1" applyFont="1" applyFill="1" applyBorder="1" applyAlignment="1">
      <alignment horizontal="right" vertical="center"/>
    </xf>
    <xf numFmtId="0" fontId="8" fillId="2" borderId="1" xfId="2" applyFont="1" applyFill="1" applyBorder="1" applyAlignment="1">
      <alignment horizontal="right" vertical="center"/>
    </xf>
    <xf numFmtId="0" fontId="21" fillId="2" borderId="4" xfId="2" applyFont="1" applyFill="1" applyBorder="1" applyAlignment="1">
      <alignment horizontal="left" vertical="center"/>
    </xf>
    <xf numFmtId="0" fontId="4" fillId="0" borderId="5" xfId="0" applyFont="1" applyFill="1" applyBorder="1" applyAlignment="1">
      <alignment horizontal="center" vertical="center" wrapText="1"/>
    </xf>
    <xf numFmtId="3" fontId="15"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3" fontId="3" fillId="0" borderId="1" xfId="0" applyNumberFormat="1" applyFont="1" applyFill="1" applyBorder="1" applyAlignment="1">
      <alignment horizontal="right" vertical="center" indent="1"/>
    </xf>
    <xf numFmtId="0" fontId="3"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3" fillId="3" borderId="5" xfId="3" applyFont="1" applyFill="1" applyBorder="1" applyAlignment="1" applyProtection="1">
      <alignment horizontal="left" vertical="top" wrapText="1"/>
      <protection locked="0"/>
    </xf>
    <xf numFmtId="0" fontId="3" fillId="5" borderId="6" xfId="0" applyFont="1" applyFill="1" applyBorder="1" applyAlignment="1">
      <alignment horizontal="center" vertical="center"/>
    </xf>
    <xf numFmtId="3" fontId="7" fillId="5" borderId="24" xfId="19" applyNumberFormat="1" applyFont="1" applyFill="1" applyBorder="1" applyAlignment="1">
      <alignment horizontal="center" vertical="center" wrapText="1"/>
    </xf>
    <xf numFmtId="3" fontId="7" fillId="5" borderId="22" xfId="19" applyNumberFormat="1" applyFont="1" applyFill="1" applyBorder="1" applyAlignment="1">
      <alignment horizontal="center" vertical="center" wrapText="1"/>
    </xf>
    <xf numFmtId="3" fontId="3" fillId="0" borderId="1" xfId="3" applyNumberFormat="1" applyFont="1" applyFill="1" applyBorder="1" applyAlignment="1">
      <alignment horizontal="right" vertical="center" indent="1"/>
    </xf>
    <xf numFmtId="0" fontId="7" fillId="0" borderId="0" xfId="4" applyFont="1" applyFill="1" applyAlignment="1">
      <alignment vertical="center" wrapText="1"/>
    </xf>
    <xf numFmtId="0" fontId="32" fillId="0" borderId="0" xfId="5" applyFont="1" applyFill="1" applyAlignment="1">
      <alignment vertical="center" wrapText="1"/>
    </xf>
    <xf numFmtId="3" fontId="7" fillId="0" borderId="0" xfId="0" applyNumberFormat="1" applyFont="1" applyFill="1" applyAlignment="1">
      <alignment horizontal="right" vertical="center"/>
    </xf>
    <xf numFmtId="3" fontId="15" fillId="2" borderId="1" xfId="0" applyNumberFormat="1" applyFont="1" applyFill="1" applyBorder="1" applyAlignment="1">
      <alignment horizontal="right" vertical="center" indent="1"/>
    </xf>
    <xf numFmtId="3" fontId="18" fillId="2" borderId="1" xfId="0" applyNumberFormat="1" applyFont="1" applyFill="1" applyBorder="1" applyAlignment="1">
      <alignment horizontal="right" vertical="center" indent="1"/>
    </xf>
    <xf numFmtId="3" fontId="4" fillId="2" borderId="1" xfId="0" applyNumberFormat="1" applyFont="1" applyFill="1" applyBorder="1" applyAlignment="1">
      <alignment horizontal="right" vertical="center" indent="1"/>
    </xf>
    <xf numFmtId="3" fontId="3" fillId="2" borderId="1" xfId="0" applyNumberFormat="1" applyFont="1" applyFill="1" applyBorder="1" applyAlignment="1">
      <alignment horizontal="right" vertical="center" indent="1"/>
    </xf>
    <xf numFmtId="3" fontId="3" fillId="2" borderId="1" xfId="0" applyNumberFormat="1" applyFont="1" applyFill="1" applyBorder="1" applyAlignment="1">
      <alignment vertical="center"/>
    </xf>
    <xf numFmtId="3" fontId="15" fillId="2" borderId="1" xfId="0" applyNumberFormat="1" applyFont="1" applyFill="1" applyBorder="1" applyAlignment="1">
      <alignment vertical="center"/>
    </xf>
    <xf numFmtId="3" fontId="22" fillId="2" borderId="11" xfId="12" applyNumberFormat="1" applyFont="1" applyFill="1" applyBorder="1" applyAlignment="1">
      <alignment horizontal="right" vertical="center" wrapText="1" indent="1"/>
    </xf>
    <xf numFmtId="3" fontId="22" fillId="2" borderId="17" xfId="12" applyNumberFormat="1" applyFont="1" applyFill="1" applyBorder="1" applyAlignment="1">
      <alignment horizontal="right" vertical="center" wrapText="1" indent="1"/>
    </xf>
    <xf numFmtId="3" fontId="22" fillId="2" borderId="14" xfId="12" applyNumberFormat="1" applyFont="1" applyFill="1" applyBorder="1" applyAlignment="1">
      <alignment horizontal="right" vertical="center" wrapText="1" indent="1"/>
    </xf>
    <xf numFmtId="3" fontId="22" fillId="2" borderId="15" xfId="12" applyNumberFormat="1" applyFont="1" applyFill="1" applyBorder="1" applyAlignment="1">
      <alignment horizontal="right" vertical="center" wrapText="1" indent="1"/>
    </xf>
    <xf numFmtId="3" fontId="8" fillId="2" borderId="9" xfId="12" applyNumberFormat="1" applyFont="1" applyFill="1" applyBorder="1" applyAlignment="1">
      <alignment horizontal="right" vertical="center" indent="1"/>
    </xf>
    <xf numFmtId="3" fontId="22" fillId="2" borderId="11" xfId="11" applyNumberFormat="1" applyFont="1" applyFill="1" applyBorder="1" applyAlignment="1">
      <alignment horizontal="right" vertical="center" indent="1"/>
    </xf>
    <xf numFmtId="3" fontId="15" fillId="2" borderId="5" xfId="0" applyNumberFormat="1" applyFont="1" applyFill="1" applyBorder="1" applyAlignment="1">
      <alignment horizontal="right" vertical="center" indent="1"/>
    </xf>
    <xf numFmtId="3" fontId="15" fillId="2" borderId="1" xfId="13" applyNumberFormat="1" applyFont="1" applyFill="1" applyBorder="1" applyAlignment="1">
      <alignment horizontal="right" vertical="center" indent="1"/>
    </xf>
    <xf numFmtId="3" fontId="15" fillId="2" borderId="8" xfId="0" applyNumberFormat="1" applyFont="1" applyFill="1" applyBorder="1" applyAlignment="1">
      <alignment horizontal="right" vertical="center" indent="1"/>
    </xf>
    <xf numFmtId="3" fontId="40" fillId="2" borderId="1" xfId="0" applyNumberFormat="1" applyFont="1" applyFill="1" applyBorder="1" applyAlignment="1">
      <alignment horizontal="right" vertical="center" indent="1"/>
    </xf>
    <xf numFmtId="3" fontId="40" fillId="2" borderId="8" xfId="0" applyNumberFormat="1" applyFont="1" applyFill="1" applyBorder="1" applyAlignment="1">
      <alignment horizontal="right" vertical="center" indent="1"/>
    </xf>
    <xf numFmtId="0" fontId="21" fillId="0" borderId="0" xfId="11" applyFont="1" applyFill="1" applyBorder="1" applyAlignment="1">
      <alignment horizontal="left" vertical="center"/>
    </xf>
    <xf numFmtId="0" fontId="13" fillId="5" borderId="10" xfId="12" applyFont="1" applyFill="1" applyBorder="1" applyAlignment="1">
      <alignment horizontal="center" vertical="center"/>
    </xf>
    <xf numFmtId="0" fontId="0" fillId="5" borderId="12" xfId="0" applyFill="1" applyBorder="1" applyAlignment="1">
      <alignment horizontal="center" vertical="center"/>
    </xf>
    <xf numFmtId="0" fontId="13" fillId="0" borderId="18" xfId="12" applyFont="1" applyFill="1" applyBorder="1" applyAlignment="1">
      <alignment horizontal="center" vertical="center"/>
    </xf>
    <xf numFmtId="0" fontId="13" fillId="0" borderId="17" xfId="12" applyFont="1" applyFill="1" applyBorder="1" applyAlignment="1">
      <alignment horizontal="center" vertical="center"/>
    </xf>
    <xf numFmtId="0" fontId="21" fillId="2" borderId="9" xfId="12" applyFont="1" applyFill="1" applyBorder="1" applyAlignment="1">
      <alignment horizontal="left" vertical="center" indent="1"/>
    </xf>
    <xf numFmtId="0" fontId="8" fillId="0" borderId="10" xfId="12" applyFont="1" applyFill="1" applyBorder="1" applyAlignment="1">
      <alignment horizontal="left" vertical="center" indent="1"/>
    </xf>
    <xf numFmtId="0" fontId="8" fillId="0" borderId="12" xfId="12" applyFont="1" applyFill="1" applyBorder="1" applyAlignment="1">
      <alignment horizontal="left" vertical="center" indent="1"/>
    </xf>
    <xf numFmtId="0" fontId="3" fillId="0" borderId="0" xfId="11" applyFont="1" applyFill="1" applyAlignment="1">
      <alignment horizontal="left"/>
    </xf>
    <xf numFmtId="0" fontId="22" fillId="0" borderId="0" xfId="11" applyFont="1" applyFill="1" applyAlignment="1">
      <alignment horizontal="justify" wrapText="1"/>
    </xf>
    <xf numFmtId="0" fontId="22" fillId="0" borderId="0" xfId="8" applyFont="1" applyFill="1" applyAlignment="1">
      <alignment horizontal="justify" wrapText="1"/>
    </xf>
    <xf numFmtId="0" fontId="21" fillId="2" borderId="10" xfId="12" applyFont="1" applyFill="1" applyBorder="1" applyAlignment="1">
      <alignment horizontal="left" vertical="center" indent="1"/>
    </xf>
    <xf numFmtId="0" fontId="21" fillId="2" borderId="12" xfId="12" applyFont="1" applyFill="1" applyBorder="1" applyAlignment="1">
      <alignment horizontal="left" vertical="center" indent="1"/>
    </xf>
    <xf numFmtId="3" fontId="7" fillId="5" borderId="8" xfId="2" applyNumberFormat="1" applyFont="1" applyFill="1" applyBorder="1" applyAlignment="1">
      <alignment horizontal="center" vertical="center" wrapText="1"/>
    </xf>
    <xf numFmtId="0" fontId="0" fillId="0" borderId="16" xfId="0" applyBorder="1" applyAlignment="1">
      <alignment vertical="center"/>
    </xf>
    <xf numFmtId="0" fontId="0" fillId="0" borderId="5" xfId="0" applyBorder="1" applyAlignment="1">
      <alignment vertical="center"/>
    </xf>
    <xf numFmtId="164" fontId="7" fillId="5" borderId="8" xfId="2" applyNumberFormat="1" applyFont="1" applyFill="1" applyBorder="1" applyAlignment="1">
      <alignment horizontal="center" vertical="center" wrapText="1"/>
    </xf>
    <xf numFmtId="164" fontId="7" fillId="5" borderId="8" xfId="2" applyNumberFormat="1" applyFont="1" applyFill="1" applyBorder="1" applyAlignment="1">
      <alignment horizontal="center" vertical="center" textRotation="90" wrapText="1"/>
    </xf>
    <xf numFmtId="0" fontId="7" fillId="5" borderId="2" xfId="1" applyFont="1" applyFill="1" applyBorder="1" applyAlignment="1">
      <alignment horizontal="center" vertical="center" wrapText="1"/>
    </xf>
    <xf numFmtId="3" fontId="7" fillId="5" borderId="8" xfId="1" applyNumberFormat="1" applyFont="1" applyFill="1" applyBorder="1" applyAlignment="1">
      <alignment horizontal="center" vertical="center" wrapText="1"/>
    </xf>
    <xf numFmtId="3" fontId="7" fillId="5" borderId="5" xfId="1" applyNumberFormat="1" applyFont="1" applyFill="1" applyBorder="1" applyAlignment="1">
      <alignment horizontal="center" vertical="center" wrapText="1"/>
    </xf>
    <xf numFmtId="0" fontId="8" fillId="6" borderId="4" xfId="6" applyFont="1" applyFill="1" applyBorder="1" applyAlignment="1">
      <alignment horizontal="left" vertical="center"/>
    </xf>
    <xf numFmtId="0" fontId="8" fillId="6" borderId="3" xfId="6" applyFont="1" applyFill="1" applyBorder="1" applyAlignment="1">
      <alignment horizontal="left" vertical="center"/>
    </xf>
    <xf numFmtId="0" fontId="8" fillId="6" borderId="2" xfId="6" applyFont="1" applyFill="1" applyBorder="1" applyAlignment="1">
      <alignment horizontal="left" vertical="center"/>
    </xf>
    <xf numFmtId="0" fontId="7" fillId="5" borderId="1" xfId="2" applyFont="1" applyFill="1" applyBorder="1" applyAlignment="1">
      <alignment horizontal="center" vertical="center" wrapText="1"/>
    </xf>
    <xf numFmtId="0" fontId="15" fillId="5" borderId="4" xfId="6"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3" fontId="7" fillId="5" borderId="25" xfId="2" applyNumberFormat="1" applyFont="1" applyFill="1" applyBorder="1" applyAlignment="1">
      <alignment horizontal="center" vertical="center" wrapText="1"/>
    </xf>
    <xf numFmtId="0" fontId="0" fillId="0" borderId="26" xfId="0" applyBorder="1" applyAlignment="1">
      <alignment vertical="center"/>
    </xf>
    <xf numFmtId="0" fontId="0" fillId="0" borderId="27" xfId="0" applyBorder="1" applyAlignment="1">
      <alignment vertical="center"/>
    </xf>
    <xf numFmtId="0" fontId="7" fillId="5" borderId="8" xfId="2" applyFont="1" applyFill="1" applyBorder="1" applyAlignment="1">
      <alignment horizontal="center" vertical="center" textRotation="90" wrapText="1"/>
    </xf>
    <xf numFmtId="0" fontId="7" fillId="5" borderId="8" xfId="2" applyFont="1" applyFill="1" applyBorder="1" applyAlignment="1">
      <alignment horizontal="center" vertical="center" wrapText="1"/>
    </xf>
    <xf numFmtId="0" fontId="7" fillId="5" borderId="1" xfId="1" applyFont="1" applyFill="1" applyBorder="1" applyAlignment="1">
      <alignment horizontal="center" vertical="center" wrapText="1"/>
    </xf>
    <xf numFmtId="164" fontId="7" fillId="5" borderId="1" xfId="2" applyNumberFormat="1" applyFont="1" applyFill="1" applyBorder="1" applyAlignment="1">
      <alignment horizontal="center" vertical="center" wrapText="1"/>
    </xf>
    <xf numFmtId="164" fontId="7" fillId="5" borderId="5" xfId="2" applyNumberFormat="1" applyFont="1" applyFill="1" applyBorder="1" applyAlignment="1">
      <alignment horizontal="center" vertical="center" wrapText="1"/>
    </xf>
    <xf numFmtId="3" fontId="7" fillId="5" borderId="1" xfId="2" applyNumberFormat="1" applyFont="1" applyFill="1" applyBorder="1" applyAlignment="1">
      <alignment horizontal="center" vertical="center" wrapText="1"/>
    </xf>
    <xf numFmtId="0" fontId="7" fillId="5" borderId="1" xfId="2" applyFont="1" applyFill="1" applyBorder="1" applyAlignment="1">
      <alignment horizontal="center" vertical="center" textRotation="90" wrapText="1"/>
    </xf>
    <xf numFmtId="0" fontId="7" fillId="5" borderId="5" xfId="2" applyFont="1" applyFill="1" applyBorder="1" applyAlignment="1">
      <alignment horizontal="center" vertical="center" wrapText="1"/>
    </xf>
    <xf numFmtId="164" fontId="7" fillId="5" borderId="1" xfId="2" applyNumberFormat="1" applyFont="1" applyFill="1" applyBorder="1" applyAlignment="1">
      <alignment horizontal="center" vertical="center" textRotation="90" wrapText="1"/>
    </xf>
    <xf numFmtId="3" fontId="7" fillId="5" borderId="7" xfId="1" applyNumberFormat="1" applyFont="1" applyFill="1" applyBorder="1" applyAlignment="1">
      <alignment horizontal="center" vertical="center" wrapText="1"/>
    </xf>
    <xf numFmtId="3" fontId="7" fillId="5" borderId="22" xfId="1" applyNumberFormat="1" applyFont="1" applyFill="1" applyBorder="1" applyAlignment="1">
      <alignment horizontal="center" vertical="center" wrapText="1"/>
    </xf>
    <xf numFmtId="0" fontId="7" fillId="5" borderId="8" xfId="1" applyFont="1" applyFill="1" applyBorder="1" applyAlignment="1">
      <alignment horizontal="center" vertical="center" wrapText="1"/>
    </xf>
    <xf numFmtId="0" fontId="7" fillId="5" borderId="5" xfId="1" applyFont="1" applyFill="1" applyBorder="1" applyAlignment="1">
      <alignment horizontal="center" vertical="center" wrapText="1"/>
    </xf>
    <xf numFmtId="3" fontId="7" fillId="5" borderId="6" xfId="2" applyNumberFormat="1" applyFont="1" applyFill="1" applyBorder="1" applyAlignment="1">
      <alignment horizontal="center" vertical="center" wrapText="1"/>
    </xf>
    <xf numFmtId="0" fontId="0" fillId="0" borderId="0" xfId="0" applyAlignment="1">
      <alignment vertical="center"/>
    </xf>
    <xf numFmtId="0" fontId="0" fillId="0" borderId="23" xfId="0" applyBorder="1" applyAlignment="1">
      <alignment vertical="center"/>
    </xf>
    <xf numFmtId="0" fontId="15" fillId="5" borderId="1" xfId="6" applyFont="1" applyFill="1" applyBorder="1" applyAlignment="1">
      <alignment horizontal="center" vertical="center"/>
    </xf>
    <xf numFmtId="0" fontId="3" fillId="5" borderId="1" xfId="0" applyFont="1" applyFill="1" applyBorder="1" applyAlignment="1">
      <alignment horizontal="center" vertical="center"/>
    </xf>
    <xf numFmtId="3" fontId="7" fillId="5" borderId="8" xfId="19" applyNumberFormat="1" applyFont="1" applyFill="1" applyBorder="1" applyAlignment="1">
      <alignment horizontal="center" vertical="center" wrapText="1"/>
    </xf>
    <xf numFmtId="3" fontId="7" fillId="5" borderId="5" xfId="19" applyNumberFormat="1" applyFont="1" applyFill="1" applyBorder="1" applyAlignment="1">
      <alignment horizontal="center" vertical="center" wrapText="1"/>
    </xf>
    <xf numFmtId="164" fontId="7" fillId="5" borderId="8" xfId="17" applyNumberFormat="1" applyFont="1" applyFill="1" applyBorder="1" applyAlignment="1">
      <alignment horizontal="center" vertical="center" wrapText="1"/>
    </xf>
    <xf numFmtId="3" fontId="7" fillId="5" borderId="8" xfId="17" applyNumberFormat="1" applyFont="1" applyFill="1" applyBorder="1" applyAlignment="1">
      <alignment horizontal="center" vertical="center" wrapText="1"/>
    </xf>
    <xf numFmtId="0" fontId="7" fillId="5" borderId="1" xfId="17" applyFont="1" applyFill="1" applyBorder="1" applyAlignment="1">
      <alignment horizontal="center" vertical="center" wrapText="1"/>
    </xf>
    <xf numFmtId="3" fontId="7" fillId="5" borderId="7" xfId="17" applyNumberFormat="1" applyFont="1" applyFill="1" applyBorder="1" applyAlignment="1">
      <alignment horizontal="center" vertical="center" wrapText="1"/>
    </xf>
    <xf numFmtId="0" fontId="0" fillId="0" borderId="24" xfId="0" applyBorder="1" applyAlignment="1">
      <alignment vertical="center"/>
    </xf>
    <xf numFmtId="0" fontId="0" fillId="0" borderId="22" xfId="0" applyBorder="1" applyAlignment="1">
      <alignment vertical="center"/>
    </xf>
    <xf numFmtId="0" fontId="7" fillId="5" borderId="8" xfId="17" applyFont="1" applyFill="1" applyBorder="1" applyAlignment="1">
      <alignment horizontal="center" vertical="center" textRotation="90" wrapText="1"/>
    </xf>
    <xf numFmtId="0" fontId="7" fillId="5" borderId="8" xfId="17" applyFont="1" applyFill="1" applyBorder="1" applyAlignment="1">
      <alignment horizontal="center" vertical="center" wrapText="1"/>
    </xf>
    <xf numFmtId="164" fontId="7" fillId="5" borderId="8" xfId="17" applyNumberFormat="1" applyFont="1" applyFill="1" applyBorder="1" applyAlignment="1">
      <alignment horizontal="center" vertical="center" textRotation="90" wrapText="1"/>
    </xf>
    <xf numFmtId="0" fontId="7" fillId="0" borderId="1" xfId="1" applyFont="1" applyFill="1" applyBorder="1" applyAlignment="1">
      <alignment horizontal="center" vertical="center" wrapText="1"/>
    </xf>
    <xf numFmtId="0" fontId="0" fillId="0" borderId="5" xfId="0"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17"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3" fillId="0" borderId="8" xfId="0" applyFont="1" applyFill="1" applyBorder="1" applyAlignment="1" applyProtection="1">
      <alignment horizontal="left" vertical="center" wrapText="1"/>
      <protection locked="0"/>
    </xf>
    <xf numFmtId="0" fontId="3" fillId="0" borderId="5" xfId="0" applyFont="1" applyFill="1" applyBorder="1" applyAlignment="1">
      <alignment horizontal="left" vertical="center" wrapText="1"/>
    </xf>
    <xf numFmtId="164" fontId="3" fillId="0" borderId="8" xfId="2" applyNumberFormat="1" applyFont="1" applyFill="1" applyBorder="1" applyAlignment="1">
      <alignment horizontal="center" vertical="center" wrapText="1"/>
    </xf>
    <xf numFmtId="164" fontId="3" fillId="0" borderId="5" xfId="2" applyNumberFormat="1" applyFont="1" applyFill="1" applyBorder="1" applyAlignment="1">
      <alignment horizontal="center" vertical="center" wrapText="1"/>
    </xf>
    <xf numFmtId="3" fontId="3" fillId="0" borderId="8" xfId="0" applyNumberFormat="1" applyFont="1" applyFill="1" applyBorder="1" applyAlignment="1">
      <alignment horizontal="right" vertical="center" indent="1"/>
    </xf>
    <xf numFmtId="3" fontId="3" fillId="0" borderId="5" xfId="0" applyNumberFormat="1" applyFont="1" applyFill="1" applyBorder="1" applyAlignment="1">
      <alignment horizontal="right" vertical="center" indent="1"/>
    </xf>
    <xf numFmtId="1" fontId="13" fillId="5" borderId="1" xfId="5" applyNumberFormat="1" applyFont="1" applyFill="1" applyBorder="1" applyAlignment="1">
      <alignment horizontal="center" vertical="center"/>
    </xf>
    <xf numFmtId="3" fontId="3" fillId="0" borderId="8" xfId="0" applyNumberFormat="1" applyFont="1" applyFill="1" applyBorder="1" applyAlignment="1">
      <alignment vertical="center"/>
    </xf>
    <xf numFmtId="0" fontId="3" fillId="0" borderId="5" xfId="0" applyFont="1" applyFill="1" applyBorder="1" applyAlignment="1">
      <alignment vertical="center"/>
    </xf>
    <xf numFmtId="164" fontId="15" fillId="0" borderId="8" xfId="2" applyNumberFormat="1" applyFont="1" applyFill="1" applyBorder="1" applyAlignment="1">
      <alignment horizontal="center" vertical="center" textRotation="90" wrapText="1"/>
    </xf>
    <xf numFmtId="164" fontId="15" fillId="0" borderId="5" xfId="2" applyNumberFormat="1" applyFont="1" applyFill="1" applyBorder="1" applyAlignment="1">
      <alignment horizontal="center" vertical="center" textRotation="90" wrapText="1"/>
    </xf>
    <xf numFmtId="3" fontId="3" fillId="0" borderId="5" xfId="0" applyNumberFormat="1" applyFont="1" applyFill="1" applyBorder="1" applyAlignment="1">
      <alignment vertical="center"/>
    </xf>
    <xf numFmtId="0" fontId="3" fillId="0" borderId="8" xfId="0" applyNumberFormat="1" applyFont="1" applyFill="1" applyBorder="1" applyAlignment="1">
      <alignment horizontal="center" vertical="center"/>
    </xf>
    <xf numFmtId="0" fontId="12" fillId="2" borderId="4" xfId="2" applyFont="1" applyFill="1" applyBorder="1" applyAlignment="1">
      <alignment horizontal="left" vertical="center"/>
    </xf>
    <xf numFmtId="0" fontId="12" fillId="2" borderId="3" xfId="2" applyFont="1" applyFill="1" applyBorder="1" applyAlignment="1">
      <alignment horizontal="left" vertical="center"/>
    </xf>
    <xf numFmtId="0" fontId="12" fillId="2" borderId="2" xfId="2" applyFont="1" applyFill="1" applyBorder="1" applyAlignment="1">
      <alignment horizontal="left" vertical="center"/>
    </xf>
    <xf numFmtId="0" fontId="4" fillId="0" borderId="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6" xfId="0" applyFont="1" applyFill="1" applyBorder="1" applyAlignment="1">
      <alignment horizontal="center" vertical="center"/>
    </xf>
    <xf numFmtId="0" fontId="4" fillId="0" borderId="5" xfId="0" applyFont="1" applyFill="1" applyBorder="1" applyAlignment="1">
      <alignment horizontal="center" vertical="center" wrapText="1"/>
    </xf>
    <xf numFmtId="0" fontId="17" fillId="0" borderId="8" xfId="0" applyFont="1" applyFill="1" applyBorder="1" applyAlignment="1">
      <alignment vertical="center" wrapText="1"/>
    </xf>
    <xf numFmtId="0" fontId="15" fillId="0" borderId="16" xfId="0" applyFont="1" applyFill="1" applyBorder="1" applyAlignment="1">
      <alignment vertical="center" wrapText="1"/>
    </xf>
    <xf numFmtId="0" fontId="15" fillId="0" borderId="5" xfId="0" applyFont="1" applyFill="1" applyBorder="1" applyAlignment="1">
      <alignment vertical="center" wrapText="1"/>
    </xf>
    <xf numFmtId="0" fontId="4" fillId="0" borderId="8" xfId="0" applyFont="1" applyFill="1" applyBorder="1" applyAlignment="1" applyProtection="1">
      <alignment horizontal="left" vertical="center" wrapText="1"/>
      <protection locked="0"/>
    </xf>
    <xf numFmtId="0" fontId="3" fillId="0" borderId="16" xfId="0" applyFont="1" applyFill="1" applyBorder="1" applyAlignment="1">
      <alignment horizontal="left" vertical="center" wrapText="1"/>
    </xf>
    <xf numFmtId="3" fontId="4" fillId="0" borderId="8" xfId="0" applyNumberFormat="1" applyFont="1" applyFill="1" applyBorder="1" applyAlignment="1">
      <alignment horizontal="right" vertical="center" indent="1"/>
    </xf>
    <xf numFmtId="0" fontId="3" fillId="0" borderId="16" xfId="0" applyFont="1" applyFill="1" applyBorder="1" applyAlignment="1">
      <alignment horizontal="right" vertical="center" indent="1"/>
    </xf>
    <xf numFmtId="0" fontId="3" fillId="0" borderId="5" xfId="0" applyFont="1" applyFill="1" applyBorder="1" applyAlignment="1">
      <alignment horizontal="right" vertical="center" indent="1"/>
    </xf>
    <xf numFmtId="3" fontId="3" fillId="0" borderId="8" xfId="3" applyNumberFormat="1" applyFont="1" applyFill="1" applyBorder="1" applyAlignment="1">
      <alignment horizontal="right" vertical="center" indent="1"/>
    </xf>
    <xf numFmtId="0" fontId="4" fillId="0" borderId="16" xfId="0" applyFont="1" applyFill="1" applyBorder="1" applyAlignment="1">
      <alignment horizontal="center" vertical="center" wrapText="1"/>
    </xf>
    <xf numFmtId="0" fontId="13" fillId="5" borderId="1" xfId="5" applyNumberFormat="1" applyFont="1" applyFill="1" applyBorder="1" applyAlignment="1">
      <alignment horizontal="center" vertical="center"/>
    </xf>
    <xf numFmtId="0" fontId="3" fillId="0" borderId="16" xfId="0" applyNumberFormat="1" applyFont="1" applyFill="1" applyBorder="1" applyAlignment="1">
      <alignment horizontal="center" vertical="center"/>
    </xf>
    <xf numFmtId="3" fontId="4" fillId="0" borderId="16" xfId="0" applyNumberFormat="1" applyFont="1" applyFill="1" applyBorder="1" applyAlignment="1">
      <alignment horizontal="right" vertical="center" indent="1"/>
    </xf>
    <xf numFmtId="3" fontId="3" fillId="0" borderId="16" xfId="3" applyNumberFormat="1" applyFont="1" applyFill="1" applyBorder="1" applyAlignment="1">
      <alignment horizontal="right" vertical="center" indent="1"/>
    </xf>
    <xf numFmtId="0" fontId="17" fillId="0" borderId="16" xfId="0" applyFont="1" applyFill="1" applyBorder="1" applyAlignment="1">
      <alignment horizontal="left" vertical="center" wrapText="1"/>
    </xf>
    <xf numFmtId="0" fontId="4" fillId="0" borderId="16" xfId="0" applyFont="1" applyFill="1" applyBorder="1" applyAlignment="1" applyProtection="1">
      <alignment horizontal="left" vertical="center" wrapText="1"/>
      <protection locked="0"/>
    </xf>
    <xf numFmtId="0" fontId="17" fillId="0" borderId="5" xfId="0" applyFont="1" applyFill="1" applyBorder="1" applyAlignment="1">
      <alignment horizontal="left" vertical="center" wrapText="1"/>
    </xf>
    <xf numFmtId="0" fontId="4" fillId="0" borderId="5" xfId="0" applyFont="1" applyFill="1" applyBorder="1" applyAlignment="1" applyProtection="1">
      <alignment horizontal="left" vertical="center" wrapText="1"/>
      <protection locked="0"/>
    </xf>
    <xf numFmtId="3" fontId="15" fillId="0" borderId="8" xfId="0" applyNumberFormat="1" applyFont="1" applyFill="1" applyBorder="1" applyAlignment="1">
      <alignment horizontal="right" vertical="center" indent="1"/>
    </xf>
    <xf numFmtId="3" fontId="15" fillId="0" borderId="16" xfId="0" applyNumberFormat="1" applyFont="1" applyFill="1" applyBorder="1" applyAlignment="1">
      <alignment horizontal="right" vertical="center" indent="1"/>
    </xf>
    <xf numFmtId="3" fontId="3" fillId="0" borderId="16" xfId="0" applyNumberFormat="1" applyFont="1" applyFill="1" applyBorder="1" applyAlignment="1">
      <alignment horizontal="right" vertical="center" indent="1"/>
    </xf>
    <xf numFmtId="3" fontId="15" fillId="0" borderId="5" xfId="0" applyNumberFormat="1" applyFont="1" applyFill="1" applyBorder="1" applyAlignment="1">
      <alignment horizontal="right" vertical="center" indent="1"/>
    </xf>
    <xf numFmtId="3" fontId="3" fillId="0" borderId="8" xfId="3" applyNumberFormat="1" applyFont="1" applyFill="1" applyBorder="1" applyAlignment="1">
      <alignment horizontal="center" vertical="center"/>
    </xf>
    <xf numFmtId="3" fontId="3" fillId="0" borderId="16" xfId="3" applyNumberFormat="1" applyFont="1" applyFill="1" applyBorder="1" applyAlignment="1">
      <alignment horizontal="center" vertical="center"/>
    </xf>
    <xf numFmtId="3" fontId="3" fillId="0" borderId="5" xfId="3" applyNumberFormat="1" applyFont="1" applyFill="1" applyBorder="1" applyAlignment="1">
      <alignment horizontal="center" vertical="center"/>
    </xf>
    <xf numFmtId="3" fontId="3" fillId="3" borderId="8" xfId="3" applyNumberFormat="1" applyFont="1" applyFill="1" applyBorder="1" applyAlignment="1">
      <alignment horizontal="center" vertical="center"/>
    </xf>
    <xf numFmtId="3" fontId="3" fillId="3" borderId="16" xfId="3" applyNumberFormat="1" applyFont="1" applyFill="1" applyBorder="1" applyAlignment="1">
      <alignment horizontal="center" vertical="center"/>
    </xf>
    <xf numFmtId="3" fontId="3" fillId="3" borderId="5" xfId="3"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16"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3" fontId="3" fillId="3" borderId="8" xfId="3" applyNumberFormat="1" applyFont="1" applyFill="1" applyBorder="1" applyAlignment="1">
      <alignment horizontal="right" vertical="center" indent="1"/>
    </xf>
    <xf numFmtId="3" fontId="3" fillId="3" borderId="16" xfId="3" applyNumberFormat="1" applyFont="1" applyFill="1" applyBorder="1" applyAlignment="1">
      <alignment horizontal="right" vertical="center" indent="1"/>
    </xf>
    <xf numFmtId="0" fontId="0" fillId="3" borderId="16" xfId="0" applyFill="1" applyBorder="1" applyAlignment="1">
      <alignment horizontal="right" vertical="center" indent="1"/>
    </xf>
    <xf numFmtId="0" fontId="0" fillId="3" borderId="5" xfId="0" applyFill="1" applyBorder="1" applyAlignment="1">
      <alignment horizontal="right" vertical="center" indent="1"/>
    </xf>
    <xf numFmtId="3" fontId="4" fillId="0" borderId="5"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3" fontId="3" fillId="0" borderId="1" xfId="3" applyNumberFormat="1" applyFont="1" applyFill="1" applyBorder="1" applyAlignment="1">
      <alignment horizontal="center" vertical="center"/>
    </xf>
    <xf numFmtId="3" fontId="3" fillId="0" borderId="1" xfId="3" applyNumberFormat="1" applyFont="1" applyFill="1" applyBorder="1" applyAlignment="1">
      <alignment horizontal="right" vertical="center" indent="1"/>
    </xf>
    <xf numFmtId="0" fontId="3" fillId="0" borderId="1" xfId="0" applyNumberFormat="1" applyFont="1" applyFill="1" applyBorder="1" applyAlignment="1">
      <alignment horizontal="center" vertical="center"/>
    </xf>
    <xf numFmtId="3" fontId="15" fillId="0" borderId="1" xfId="0" applyNumberFormat="1" applyFont="1" applyFill="1" applyBorder="1" applyAlignment="1">
      <alignment horizontal="right" vertical="center" indent="1"/>
    </xf>
    <xf numFmtId="0" fontId="3"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0" fillId="0" borderId="1" xfId="0" applyNumberFormat="1" applyFont="1" applyFill="1" applyBorder="1" applyAlignment="1">
      <alignment horizontal="center" vertical="center"/>
    </xf>
    <xf numFmtId="0" fontId="0" fillId="0" borderId="16" xfId="0" applyBorder="1" applyAlignment="1">
      <alignment horizontal="center" vertical="center" wrapText="1"/>
    </xf>
    <xf numFmtId="0" fontId="0" fillId="0" borderId="5" xfId="0" applyBorder="1" applyAlignment="1">
      <alignment horizontal="right" vertical="center" indent="1"/>
    </xf>
    <xf numFmtId="0" fontId="0" fillId="0" borderId="8"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5" xfId="0" applyBorder="1" applyAlignment="1">
      <alignment horizontal="center" vertical="center"/>
    </xf>
    <xf numFmtId="0" fontId="5" fillId="0" borderId="1" xfId="0" applyFont="1" applyFill="1" applyBorder="1" applyAlignment="1" applyProtection="1">
      <alignment horizontal="left" vertical="center" wrapText="1"/>
      <protection locked="0"/>
    </xf>
  </cellXfs>
  <cellStyles count="21">
    <cellStyle name="Normální" xfId="0" builtinId="0"/>
    <cellStyle name="normální 2" xfId="7"/>
    <cellStyle name="Normální 3" xfId="8"/>
    <cellStyle name="normální 4" xfId="9"/>
    <cellStyle name="Normální 5" xfId="10"/>
    <cellStyle name="Normální 6" xfId="13"/>
    <cellStyle name="Normální 7" xfId="14"/>
    <cellStyle name="Normální 7 2" xfId="18"/>
    <cellStyle name="normální_Investice - opravy 2007 - 14-11-06-HOL (3)1" xfId="6"/>
    <cellStyle name="normální_investice 2005- doprava-upravený2" xfId="5"/>
    <cellStyle name="normální_investice 2005- doprava-upravený2 2" xfId="16"/>
    <cellStyle name="normální_Investice 2005-školství - úprava (probráno se SEK)" xfId="2"/>
    <cellStyle name="normální_Investice 2005-školství - úprava (probráno se SEK) 2" xfId="17"/>
    <cellStyle name="normální_kultura2-upravené priority-3" xfId="1"/>
    <cellStyle name="normální_kultura2-upravené priority-3 2" xfId="19"/>
    <cellStyle name="normální_Požadavky na investice 2005 a plnění 2004-úprava" xfId="12"/>
    <cellStyle name="normální_Sešit1" xfId="11"/>
    <cellStyle name="normální_Sociální - investice a opravy 2009 - sumarizace vč. prior - 10-12-2008" xfId="4"/>
    <cellStyle name="normální_Sociální - investice a opravy 2009 - sumarizace vč. prior - 10-12-2008 2" xfId="15"/>
    <cellStyle name="normální_Studie IZ - silnice 2003" xfId="3"/>
    <cellStyle name="normální_Studie IZ - silnice 2003 2" xfId="2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indexed="10"/>
  </sheetPr>
  <dimension ref="A1:L47"/>
  <sheetViews>
    <sheetView showGridLines="0" view="pageBreakPreview" topLeftCell="A4" zoomScale="80" zoomScaleNormal="75" zoomScaleSheetLayoutView="80" zoomScalePageLayoutView="75" workbookViewId="0">
      <selection activeCell="I36" sqref="I36"/>
    </sheetView>
  </sheetViews>
  <sheetFormatPr defaultColWidth="9.140625" defaultRowHeight="12.75" x14ac:dyDescent="0.2"/>
  <cols>
    <col min="1" max="1" width="4.42578125" style="56" customWidth="1"/>
    <col min="2" max="2" width="26.5703125" style="56" customWidth="1"/>
    <col min="3" max="3" width="109.85546875" style="56" customWidth="1"/>
    <col min="4" max="4" width="25.7109375" style="56" hidden="1" customWidth="1"/>
    <col min="5" max="5" width="19.85546875" style="56" customWidth="1"/>
    <col min="6" max="6" width="25.7109375" style="56" customWidth="1"/>
    <col min="7" max="7" width="22.85546875" style="56" customWidth="1"/>
    <col min="8" max="8" width="26.42578125" style="56" customWidth="1"/>
    <col min="9" max="9" width="25.42578125" style="56" customWidth="1"/>
    <col min="10" max="10" width="9.140625" style="56"/>
    <col min="11" max="11" width="11.5703125" style="56" bestFit="1" customWidth="1"/>
    <col min="12" max="16384" width="9.140625" style="56"/>
  </cols>
  <sheetData>
    <row r="1" spans="1:9" s="55" customFormat="1" ht="21.75" customHeight="1" x14ac:dyDescent="0.3"/>
    <row r="2" spans="1:9" ht="21.2" customHeight="1" x14ac:dyDescent="0.3">
      <c r="A2" s="55" t="s">
        <v>155</v>
      </c>
    </row>
    <row r="3" spans="1:9" ht="18.75" customHeight="1" thickBot="1" x14ac:dyDescent="0.3">
      <c r="A3" s="492"/>
      <c r="B3" s="492"/>
      <c r="C3" s="492"/>
      <c r="D3" s="57"/>
      <c r="E3" s="251"/>
      <c r="F3" s="373"/>
      <c r="G3" s="191"/>
      <c r="I3" s="94" t="s">
        <v>46</v>
      </c>
    </row>
    <row r="4" spans="1:9" ht="75" customHeight="1" thickBot="1" x14ac:dyDescent="0.25">
      <c r="A4" s="493" t="s">
        <v>16</v>
      </c>
      <c r="B4" s="494"/>
      <c r="C4" s="252" t="s">
        <v>47</v>
      </c>
      <c r="D4" s="199" t="s">
        <v>161</v>
      </c>
      <c r="E4" s="199" t="s">
        <v>352</v>
      </c>
      <c r="F4" s="199" t="s">
        <v>349</v>
      </c>
      <c r="G4" s="199" t="s">
        <v>60</v>
      </c>
      <c r="H4" s="199" t="s">
        <v>351</v>
      </c>
      <c r="I4" s="199" t="s">
        <v>48</v>
      </c>
    </row>
    <row r="5" spans="1:9" ht="20.100000000000001" customHeight="1" x14ac:dyDescent="0.2">
      <c r="A5" s="495"/>
      <c r="B5" s="229" t="s">
        <v>49</v>
      </c>
      <c r="C5" s="230" t="s">
        <v>182</v>
      </c>
      <c r="D5" s="58">
        <f>'Školství - ORJ 52 '!Q37</f>
        <v>68177</v>
      </c>
      <c r="E5" s="481">
        <v>0</v>
      </c>
      <c r="F5" s="58">
        <f>'Školství - ORJ 52 '!Q37</f>
        <v>68177</v>
      </c>
      <c r="G5" s="481">
        <v>0</v>
      </c>
      <c r="H5" s="481">
        <f>'Školství - ORJ 52 '!T37</f>
        <v>131819.5</v>
      </c>
      <c r="I5" s="486">
        <f>SUM(G5:H5)+E5</f>
        <v>131819.5</v>
      </c>
    </row>
    <row r="6" spans="1:9" ht="20.100000000000001" hidden="1" customHeight="1" x14ac:dyDescent="0.2">
      <c r="A6" s="496"/>
      <c r="B6" s="231" t="s">
        <v>49</v>
      </c>
      <c r="C6" s="232" t="s">
        <v>183</v>
      </c>
      <c r="D6" s="58" t="e">
        <f>#REF!</f>
        <v>#REF!</v>
      </c>
      <c r="E6" s="481">
        <v>0</v>
      </c>
      <c r="F6" s="58"/>
      <c r="G6" s="481"/>
      <c r="H6" s="481"/>
      <c r="I6" s="486">
        <f>SUM(G6:H6)+E6</f>
        <v>0</v>
      </c>
    </row>
    <row r="7" spans="1:9" ht="20.100000000000001" customHeight="1" thickBot="1" x14ac:dyDescent="0.25">
      <c r="A7" s="233"/>
      <c r="B7" s="231" t="s">
        <v>49</v>
      </c>
      <c r="C7" s="232" t="s">
        <v>184</v>
      </c>
      <c r="D7" s="226">
        <f>'Školství - ORJ 19'!Q26</f>
        <v>0</v>
      </c>
      <c r="E7" s="482">
        <v>0</v>
      </c>
      <c r="F7" s="226">
        <f>'Školství - ORJ 19 '!R28</f>
        <v>6635</v>
      </c>
      <c r="G7" s="482">
        <f>'Školství - ORJ 19 '!Q28</f>
        <v>4850</v>
      </c>
      <c r="H7" s="482">
        <f>'Školství - ORJ 19 '!U28</f>
        <v>975</v>
      </c>
      <c r="I7" s="486">
        <f>SUM(G7:H7)+E7</f>
        <v>5825</v>
      </c>
    </row>
    <row r="8" spans="1:9" ht="20.100000000000001" customHeight="1" thickBot="1" x14ac:dyDescent="0.25">
      <c r="A8" s="497" t="s">
        <v>50</v>
      </c>
      <c r="B8" s="497"/>
      <c r="C8" s="497"/>
      <c r="D8" s="59" t="e">
        <f>SUM(D5:D7)</f>
        <v>#REF!</v>
      </c>
      <c r="E8" s="59">
        <f>SUM(E5:E7)</f>
        <v>0</v>
      </c>
      <c r="F8" s="59">
        <f>SUM(F5:F7)</f>
        <v>74812</v>
      </c>
      <c r="G8" s="59">
        <f>SUM(G5:G7)</f>
        <v>4850</v>
      </c>
      <c r="H8" s="59">
        <f>SUM(H5:H7)</f>
        <v>132794.5</v>
      </c>
      <c r="I8" s="59">
        <f>SUM(G8:H8)+E8</f>
        <v>137644.5</v>
      </c>
    </row>
    <row r="9" spans="1:9" ht="20.100000000000001" customHeight="1" x14ac:dyDescent="0.2">
      <c r="A9" s="234"/>
      <c r="B9" s="229" t="s">
        <v>51</v>
      </c>
      <c r="C9" s="230" t="s">
        <v>182</v>
      </c>
      <c r="D9" s="58">
        <f>'Sociální - ORJ 52'!Q27</f>
        <v>93561.75</v>
      </c>
      <c r="E9" s="481">
        <v>0</v>
      </c>
      <c r="F9" s="58">
        <f>'Sociální - ORJ 52'!Q27</f>
        <v>93561.75</v>
      </c>
      <c r="G9" s="481">
        <v>0</v>
      </c>
      <c r="H9" s="481">
        <f>'Sociální - ORJ 52'!T27</f>
        <v>22352.41</v>
      </c>
      <c r="I9" s="481">
        <f>SUM(G9:H9)+E9</f>
        <v>22352.41</v>
      </c>
    </row>
    <row r="10" spans="1:9" ht="20.100000000000001" customHeight="1" thickBot="1" x14ac:dyDescent="0.25">
      <c r="A10" s="235"/>
      <c r="B10" s="236" t="s">
        <v>51</v>
      </c>
      <c r="C10" s="237" t="s">
        <v>184</v>
      </c>
      <c r="D10" s="227">
        <f>'Sociální - ORJ 19'!Q20</f>
        <v>0</v>
      </c>
      <c r="E10" s="483">
        <v>0</v>
      </c>
      <c r="F10" s="227">
        <f>'Sociální - ORJ 19 '!Q17</f>
        <v>2125</v>
      </c>
      <c r="G10" s="483">
        <v>0</v>
      </c>
      <c r="H10" s="483">
        <f>'Sociální - ORJ 19 '!R17</f>
        <v>428</v>
      </c>
      <c r="I10" s="481">
        <f t="shared" ref="I10:I32" si="0">SUM(G10:H10)+E10</f>
        <v>428</v>
      </c>
    </row>
    <row r="11" spans="1:9" ht="20.100000000000001" customHeight="1" thickBot="1" x14ac:dyDescent="0.25">
      <c r="A11" s="497" t="s">
        <v>52</v>
      </c>
      <c r="B11" s="497"/>
      <c r="C11" s="497"/>
      <c r="D11" s="60">
        <f>SUM(D9:D10)</f>
        <v>93561.75</v>
      </c>
      <c r="E11" s="60">
        <f>SUM(E9:E10)</f>
        <v>0</v>
      </c>
      <c r="F11" s="60">
        <f>SUM(F9:F10)</f>
        <v>95686.75</v>
      </c>
      <c r="G11" s="60">
        <f>SUM(G9:G10)</f>
        <v>0</v>
      </c>
      <c r="H11" s="60">
        <f>SUM(H9:H10)</f>
        <v>22780.41</v>
      </c>
      <c r="I11" s="59">
        <f>SUM(G11:H11)+E11</f>
        <v>22780.41</v>
      </c>
    </row>
    <row r="12" spans="1:9" ht="20.100000000000001" customHeight="1" x14ac:dyDescent="0.2">
      <c r="A12" s="234"/>
      <c r="B12" s="229" t="s">
        <v>55</v>
      </c>
      <c r="C12" s="230" t="s">
        <v>185</v>
      </c>
      <c r="D12" s="58">
        <f>'Doprava - ORJ 50'!Q23</f>
        <v>369399</v>
      </c>
      <c r="E12" s="481">
        <v>0</v>
      </c>
      <c r="F12" s="58">
        <f>'Doprava - ORJ 50'!Q23</f>
        <v>369399</v>
      </c>
      <c r="G12" s="481">
        <v>0</v>
      </c>
      <c r="H12" s="481">
        <f>'Doprava - ORJ 50'!T23</f>
        <v>133873</v>
      </c>
      <c r="I12" s="481">
        <f>SUM(G12:H12)+E12</f>
        <v>133873</v>
      </c>
    </row>
    <row r="13" spans="1:9" ht="20.100000000000001" customHeight="1" thickBot="1" x14ac:dyDescent="0.25">
      <c r="A13" s="235"/>
      <c r="B13" s="236" t="s">
        <v>55</v>
      </c>
      <c r="C13" s="237" t="s">
        <v>186</v>
      </c>
      <c r="D13" s="58">
        <f>'Doprava - SSOK'!R13</f>
        <v>200768</v>
      </c>
      <c r="E13" s="481">
        <v>0</v>
      </c>
      <c r="F13" s="58">
        <f>'Doprava - SSOK'!R13</f>
        <v>200768</v>
      </c>
      <c r="G13" s="481">
        <v>0</v>
      </c>
      <c r="H13" s="481">
        <f>'Doprava - SSOK'!S13</f>
        <v>29945</v>
      </c>
      <c r="I13" s="481">
        <f t="shared" si="0"/>
        <v>29945</v>
      </c>
    </row>
    <row r="14" spans="1:9" ht="20.100000000000001" customHeight="1" thickBot="1" x14ac:dyDescent="0.25">
      <c r="A14" s="497" t="s">
        <v>56</v>
      </c>
      <c r="B14" s="497"/>
      <c r="C14" s="497"/>
      <c r="D14" s="59">
        <f>SUM(D12:D13)</f>
        <v>570167</v>
      </c>
      <c r="E14" s="59">
        <f>SUM(E12:E13)</f>
        <v>0</v>
      </c>
      <c r="F14" s="59">
        <f>SUM(F12:F13)</f>
        <v>570167</v>
      </c>
      <c r="G14" s="59">
        <f>SUM(G12:G13)</f>
        <v>0</v>
      </c>
      <c r="H14" s="59">
        <f>SUM(H12:H13)</f>
        <v>163818</v>
      </c>
      <c r="I14" s="59">
        <f>SUM(G14:H14)+E14</f>
        <v>163818</v>
      </c>
    </row>
    <row r="15" spans="1:9" ht="20.100000000000001" customHeight="1" x14ac:dyDescent="0.2">
      <c r="A15" s="234"/>
      <c r="B15" s="229" t="s">
        <v>53</v>
      </c>
      <c r="C15" s="230" t="s">
        <v>182</v>
      </c>
      <c r="D15" s="58">
        <f>'Kultura - ORJ 52'!Q16</f>
        <v>53550</v>
      </c>
      <c r="E15" s="481">
        <v>0</v>
      </c>
      <c r="F15" s="58">
        <f>'Kultura - ORJ 52'!Q16</f>
        <v>53550</v>
      </c>
      <c r="G15" s="481">
        <v>0</v>
      </c>
      <c r="H15" s="481">
        <f>'Kultura - ORJ 52'!T16</f>
        <v>9400</v>
      </c>
      <c r="I15" s="481">
        <f>SUM(G15:H15)+E15</f>
        <v>9400</v>
      </c>
    </row>
    <row r="16" spans="1:9" ht="20.100000000000001" customHeight="1" thickBot="1" x14ac:dyDescent="0.25">
      <c r="A16" s="235"/>
      <c r="B16" s="236" t="s">
        <v>53</v>
      </c>
      <c r="C16" s="237" t="s">
        <v>266</v>
      </c>
      <c r="D16" s="58"/>
      <c r="E16" s="481">
        <v>0</v>
      </c>
      <c r="F16" s="58">
        <f>'Kultura - ORJ 19'!Q16</f>
        <v>15811</v>
      </c>
      <c r="G16" s="481">
        <v>0</v>
      </c>
      <c r="H16" s="481">
        <f>'Kultura - ORJ 19'!T16</f>
        <v>1758</v>
      </c>
      <c r="I16" s="481">
        <f t="shared" si="0"/>
        <v>1758</v>
      </c>
    </row>
    <row r="17" spans="1:9" ht="20.100000000000001" customHeight="1" thickBot="1" x14ac:dyDescent="0.25">
      <c r="A17" s="497" t="s">
        <v>54</v>
      </c>
      <c r="B17" s="497"/>
      <c r="C17" s="497"/>
      <c r="D17" s="59">
        <f>SUM(D15:D15)</f>
        <v>53550</v>
      </c>
      <c r="E17" s="59">
        <f>SUM(E15:E16)</f>
        <v>0</v>
      </c>
      <c r="F17" s="59">
        <f>SUM(F15:F16)</f>
        <v>69361</v>
      </c>
      <c r="G17" s="59">
        <f>SUM(G15:G16)</f>
        <v>0</v>
      </c>
      <c r="H17" s="59">
        <f>SUM(H15:H16)</f>
        <v>11158</v>
      </c>
      <c r="I17" s="59">
        <f t="shared" si="0"/>
        <v>11158</v>
      </c>
    </row>
    <row r="18" spans="1:9" ht="20.100000000000001" hidden="1" customHeight="1" x14ac:dyDescent="0.2">
      <c r="A18" s="233"/>
      <c r="B18" s="238" t="s">
        <v>57</v>
      </c>
      <c r="C18" s="239" t="s">
        <v>187</v>
      </c>
      <c r="D18" s="58">
        <f>'Zdravotnictví - ORJ 52 '!Q16</f>
        <v>0</v>
      </c>
      <c r="E18" s="481">
        <f>'Zdravotnictví - ORJ 52  SMN'!W12+'Zdravotnictví - ORJ 52  SMN'!Y12</f>
        <v>0</v>
      </c>
      <c r="F18" s="58"/>
      <c r="G18" s="481">
        <v>0</v>
      </c>
      <c r="H18" s="481">
        <f>'Zdravotnictví - ORJ 52 '!T16</f>
        <v>0</v>
      </c>
      <c r="I18" s="481">
        <f>SUM(G18:H18)+E18</f>
        <v>0</v>
      </c>
    </row>
    <row r="19" spans="1:9" ht="20.100000000000001" customHeight="1" x14ac:dyDescent="0.2">
      <c r="A19" s="233"/>
      <c r="B19" s="238" t="s">
        <v>57</v>
      </c>
      <c r="C19" s="239" t="s">
        <v>188</v>
      </c>
      <c r="D19" s="58">
        <f>'Zdravotnictví - ORJ 52  SMN'!Q11</f>
        <v>2779</v>
      </c>
      <c r="E19" s="481">
        <f>'Zdravotnictví - ORJ 52  SMN'!U10+'Zdravotnictví - ORJ 52  SMN'!W10</f>
        <v>4741</v>
      </c>
      <c r="F19" s="58">
        <f>'Zdravotnictví - ORJ 52  SMN'!Q11</f>
        <v>2779</v>
      </c>
      <c r="G19" s="481">
        <v>0</v>
      </c>
      <c r="H19" s="481">
        <f>'Zdravotnictví - ORJ 52  SMN'!V11</f>
        <v>43</v>
      </c>
      <c r="I19" s="481">
        <f>SUM(G19:H19)+E19</f>
        <v>4784</v>
      </c>
    </row>
    <row r="20" spans="1:9" ht="20.100000000000001" hidden="1" customHeight="1" x14ac:dyDescent="0.2">
      <c r="A20" s="233"/>
      <c r="B20" s="238" t="s">
        <v>57</v>
      </c>
      <c r="C20" s="239" t="s">
        <v>183</v>
      </c>
      <c r="D20" s="61" t="e">
        <f>#REF!</f>
        <v>#REF!</v>
      </c>
      <c r="E20" s="484">
        <v>0</v>
      </c>
      <c r="F20" s="61"/>
      <c r="G20" s="484"/>
      <c r="H20" s="484"/>
      <c r="I20" s="481">
        <f t="shared" si="0"/>
        <v>0</v>
      </c>
    </row>
    <row r="21" spans="1:9" ht="20.100000000000001" customHeight="1" thickBot="1" x14ac:dyDescent="0.25">
      <c r="A21" s="233"/>
      <c r="B21" s="238" t="s">
        <v>57</v>
      </c>
      <c r="C21" s="232" t="s">
        <v>184</v>
      </c>
      <c r="D21" s="226">
        <f>'Zdravotnictví - ORJ 19'!Q12</f>
        <v>0</v>
      </c>
      <c r="E21" s="482">
        <v>0</v>
      </c>
      <c r="F21" s="226">
        <f>'Zdravotnictví - ORJ 19 '!R14</f>
        <v>1178</v>
      </c>
      <c r="G21" s="482">
        <f>'Zdravotnictví - ORJ 19 '!Q14</f>
        <v>180</v>
      </c>
      <c r="H21" s="482">
        <f>'Zdravotnictví - ORJ 19 '!U14</f>
        <v>237</v>
      </c>
      <c r="I21" s="481">
        <f>SUM(G21:H21)+E21</f>
        <v>417</v>
      </c>
    </row>
    <row r="22" spans="1:9" ht="20.100000000000001" customHeight="1" thickBot="1" x14ac:dyDescent="0.25">
      <c r="A22" s="497" t="s">
        <v>58</v>
      </c>
      <c r="B22" s="497"/>
      <c r="C22" s="497"/>
      <c r="D22" s="59" t="e">
        <f>SUM(D18:D21)</f>
        <v>#REF!</v>
      </c>
      <c r="E22" s="59">
        <f>SUM(E18:E21)</f>
        <v>4741</v>
      </c>
      <c r="F22" s="59">
        <f>SUM(F18:F21)</f>
        <v>3957</v>
      </c>
      <c r="G22" s="59">
        <f>SUM(G18:G21)</f>
        <v>180</v>
      </c>
      <c r="H22" s="59">
        <f>SUM(H18:H21)</f>
        <v>280</v>
      </c>
      <c r="I22" s="59">
        <f>SUM(G22:H22)+E22</f>
        <v>5201</v>
      </c>
    </row>
    <row r="23" spans="1:9" ht="20.100000000000001" customHeight="1" thickBot="1" x14ac:dyDescent="0.25">
      <c r="A23" s="233"/>
      <c r="B23" s="238" t="s">
        <v>63</v>
      </c>
      <c r="C23" s="239" t="s">
        <v>183</v>
      </c>
      <c r="D23" s="61" t="e">
        <f>#REF!</f>
        <v>#REF!</v>
      </c>
      <c r="E23" s="484">
        <v>0</v>
      </c>
      <c r="F23" s="61">
        <f>'IT - ORJ 59'!Q12</f>
        <v>26155</v>
      </c>
      <c r="G23" s="484">
        <v>0</v>
      </c>
      <c r="H23" s="484">
        <f>'IT - ORJ 59'!R12</f>
        <v>2907</v>
      </c>
      <c r="I23" s="484">
        <f>SUM(G23:H23)+E23</f>
        <v>2907</v>
      </c>
    </row>
    <row r="24" spans="1:9" ht="20.100000000000001" customHeight="1" thickBot="1" x14ac:dyDescent="0.25">
      <c r="A24" s="497" t="s">
        <v>64</v>
      </c>
      <c r="B24" s="497"/>
      <c r="C24" s="497"/>
      <c r="D24" s="59" t="e">
        <f>SUM(D23:D23)</f>
        <v>#REF!</v>
      </c>
      <c r="E24" s="59">
        <f>SUM(E23:E23)</f>
        <v>0</v>
      </c>
      <c r="F24" s="59">
        <f>SUM(F23:F23)</f>
        <v>26155</v>
      </c>
      <c r="G24" s="59">
        <f>SUM(G23:G23)</f>
        <v>0</v>
      </c>
      <c r="H24" s="59">
        <f>SUM(H23:H23)</f>
        <v>2907</v>
      </c>
      <c r="I24" s="59">
        <f>SUM(G24:H24)+E24</f>
        <v>2907</v>
      </c>
    </row>
    <row r="25" spans="1:9" ht="20.100000000000001" customHeight="1" thickBot="1" x14ac:dyDescent="0.25">
      <c r="A25" s="240"/>
      <c r="B25" s="236" t="s">
        <v>65</v>
      </c>
      <c r="C25" s="237" t="s">
        <v>183</v>
      </c>
      <c r="D25" s="61" t="e">
        <f>#REF!</f>
        <v>#REF!</v>
      </c>
      <c r="E25" s="484">
        <v>0</v>
      </c>
      <c r="F25" s="61">
        <f>'krizové řízení - ORJ 59'!Q13</f>
        <v>5234</v>
      </c>
      <c r="G25" s="484">
        <v>0</v>
      </c>
      <c r="H25" s="484">
        <f>'krizové řízení - ORJ 59'!S13</f>
        <v>648</v>
      </c>
      <c r="I25" s="484">
        <f t="shared" si="0"/>
        <v>648</v>
      </c>
    </row>
    <row r="26" spans="1:9" ht="20.100000000000001" customHeight="1" thickBot="1" x14ac:dyDescent="0.25">
      <c r="A26" s="503" t="s">
        <v>66</v>
      </c>
      <c r="B26" s="504"/>
      <c r="C26" s="504"/>
      <c r="D26" s="59" t="e">
        <f>SUM(D25:D25)</f>
        <v>#REF!</v>
      </c>
      <c r="E26" s="59">
        <f>SUM(E25:E25)</f>
        <v>0</v>
      </c>
      <c r="F26" s="59">
        <f>SUM(F25:F25)</f>
        <v>5234</v>
      </c>
      <c r="G26" s="59">
        <f>SUM(G25:G25)</f>
        <v>0</v>
      </c>
      <c r="H26" s="59">
        <f>SUM(H25:H25)</f>
        <v>648</v>
      </c>
      <c r="I26" s="59">
        <f t="shared" si="0"/>
        <v>648</v>
      </c>
    </row>
    <row r="27" spans="1:9" ht="20.100000000000001" customHeight="1" thickBot="1" x14ac:dyDescent="0.25">
      <c r="A27" s="503" t="s">
        <v>126</v>
      </c>
      <c r="B27" s="504"/>
      <c r="C27" s="504"/>
      <c r="D27" s="59">
        <v>0</v>
      </c>
      <c r="E27" s="59">
        <v>0</v>
      </c>
      <c r="F27" s="59">
        <v>0</v>
      </c>
      <c r="G27" s="59">
        <f>'Evropské programy - ORJ 59'!Q13</f>
        <v>900</v>
      </c>
      <c r="H27" s="59">
        <f>'Evropské programy - ORJ 59'!R13</f>
        <v>12794</v>
      </c>
      <c r="I27" s="59">
        <f t="shared" si="0"/>
        <v>13694</v>
      </c>
    </row>
    <row r="28" spans="1:9" ht="20.100000000000001" customHeight="1" thickBot="1" x14ac:dyDescent="0.25">
      <c r="A28" s="503" t="s">
        <v>125</v>
      </c>
      <c r="B28" s="504"/>
      <c r="C28" s="504"/>
      <c r="D28" s="59">
        <v>0</v>
      </c>
      <c r="E28" s="59">
        <v>0</v>
      </c>
      <c r="F28" s="59">
        <v>0</v>
      </c>
      <c r="G28" s="59">
        <v>0</v>
      </c>
      <c r="H28" s="59">
        <f>'Evropské programy - ORJ 60'!R26</f>
        <v>4573</v>
      </c>
      <c r="I28" s="59">
        <f t="shared" si="0"/>
        <v>4573</v>
      </c>
    </row>
    <row r="29" spans="1:9" ht="20.100000000000001" customHeight="1" thickBot="1" x14ac:dyDescent="0.25">
      <c r="A29" s="503" t="s">
        <v>121</v>
      </c>
      <c r="B29" s="504"/>
      <c r="C29" s="504"/>
      <c r="D29" s="59">
        <v>0</v>
      </c>
      <c r="E29" s="59">
        <v>0</v>
      </c>
      <c r="F29" s="59">
        <v>0</v>
      </c>
      <c r="G29" s="59">
        <v>0</v>
      </c>
      <c r="H29" s="59">
        <f>'Evropské programy - ORJ 64'!R20</f>
        <v>3175</v>
      </c>
      <c r="I29" s="59">
        <f t="shared" si="0"/>
        <v>3175</v>
      </c>
    </row>
    <row r="30" spans="1:9" ht="20.100000000000001" customHeight="1" thickBot="1" x14ac:dyDescent="0.25">
      <c r="A30" s="503" t="s">
        <v>120</v>
      </c>
      <c r="B30" s="504"/>
      <c r="C30" s="504"/>
      <c r="D30" s="59">
        <v>0</v>
      </c>
      <c r="E30" s="59">
        <v>0</v>
      </c>
      <c r="F30" s="59">
        <v>0</v>
      </c>
      <c r="G30" s="59">
        <f>'Evropské programy - ORJ 74'!Q75</f>
        <v>5956</v>
      </c>
      <c r="H30" s="59">
        <f>'Evropské programy - ORJ 74'!R75</f>
        <v>2431</v>
      </c>
      <c r="I30" s="59">
        <f>SUM(G30:H30)+E30</f>
        <v>8387</v>
      </c>
    </row>
    <row r="31" spans="1:9" ht="20.100000000000001" customHeight="1" thickBot="1" x14ac:dyDescent="0.25">
      <c r="A31" s="503" t="s">
        <v>115</v>
      </c>
      <c r="B31" s="504"/>
      <c r="C31" s="504"/>
      <c r="D31" s="59">
        <v>0</v>
      </c>
      <c r="E31" s="59">
        <v>0</v>
      </c>
      <c r="F31" s="59">
        <v>0</v>
      </c>
      <c r="G31" s="59">
        <f>'Evropské programy - ORJ 76'!Q25</f>
        <v>507</v>
      </c>
      <c r="H31" s="59">
        <f>'Evropské programy - ORJ 76'!R25</f>
        <v>200</v>
      </c>
      <c r="I31" s="59">
        <f t="shared" si="0"/>
        <v>707</v>
      </c>
    </row>
    <row r="32" spans="1:9" ht="20.100000000000001" customHeight="1" thickBot="1" x14ac:dyDescent="0.25">
      <c r="A32" s="241" t="s">
        <v>159</v>
      </c>
      <c r="B32" s="242"/>
      <c r="C32" s="242"/>
      <c r="D32" s="59">
        <v>0</v>
      </c>
      <c r="E32" s="59">
        <v>0</v>
      </c>
      <c r="F32" s="59">
        <v>0</v>
      </c>
      <c r="G32" s="59">
        <v>0</v>
      </c>
      <c r="H32" s="59">
        <f>'Projektová příprava - ORJ 30'!R12</f>
        <v>780</v>
      </c>
      <c r="I32" s="59">
        <f t="shared" si="0"/>
        <v>780</v>
      </c>
    </row>
    <row r="33" spans="1:12" ht="30.75" customHeight="1" thickBot="1" x14ac:dyDescent="0.25">
      <c r="A33" s="498" t="s">
        <v>59</v>
      </c>
      <c r="B33" s="499"/>
      <c r="C33" s="62"/>
      <c r="D33" s="274" t="e">
        <f>D8+D11+D17+D14+D22+D24+D26+D27+D28+D29+D30+D31+D32</f>
        <v>#REF!</v>
      </c>
      <c r="E33" s="485">
        <f>E8+E11+E17+E14+E22+E24+E26+E27+E28+E29+E30+E31+E32</f>
        <v>4741</v>
      </c>
      <c r="F33" s="274">
        <f t="shared" ref="F33:H33" si="1">F8+F11+F17+F14+F22+F24+F26+F27+F28+F29+F30+F31+F32</f>
        <v>845372.75</v>
      </c>
      <c r="G33" s="485">
        <f>G8+G11+G17+G14+G22+G24+G26+G27+G28+G29+G30+G31+G32</f>
        <v>12393</v>
      </c>
      <c r="H33" s="485">
        <f t="shared" si="1"/>
        <v>358338.91000000003</v>
      </c>
      <c r="I33" s="485">
        <f>I8+I11+I17+I14+I22+I24+I26+I27+I28+I29+I30+I31+I32</f>
        <v>375472.91000000003</v>
      </c>
      <c r="L33" s="63"/>
    </row>
    <row r="34" spans="1:12" ht="15" customHeight="1" x14ac:dyDescent="0.2">
      <c r="A34" s="253" t="s">
        <v>350</v>
      </c>
      <c r="B34" s="253"/>
    </row>
    <row r="35" spans="1:12" ht="30.2" customHeight="1" x14ac:dyDescent="0.25">
      <c r="A35" s="500"/>
      <c r="B35" s="500"/>
      <c r="C35" s="500"/>
      <c r="D35" s="74"/>
      <c r="E35" s="250"/>
      <c r="F35" s="372"/>
      <c r="G35" s="190"/>
      <c r="H35" s="64"/>
      <c r="I35" s="64"/>
    </row>
    <row r="36" spans="1:12" ht="9.75" customHeight="1" x14ac:dyDescent="0.25">
      <c r="A36" s="65"/>
      <c r="B36" s="65"/>
      <c r="C36" s="65"/>
      <c r="D36" s="65"/>
      <c r="E36" s="65"/>
      <c r="F36" s="65"/>
      <c r="G36" s="65"/>
      <c r="H36" s="65"/>
      <c r="I36" s="65"/>
    </row>
    <row r="37" spans="1:12" ht="12.2" customHeight="1" x14ac:dyDescent="0.2">
      <c r="A37" s="501"/>
      <c r="B37" s="502"/>
      <c r="C37" s="502"/>
      <c r="D37" s="502"/>
      <c r="E37" s="502"/>
      <c r="F37" s="502"/>
      <c r="G37" s="502"/>
      <c r="H37" s="502"/>
      <c r="I37" s="502"/>
    </row>
    <row r="38" spans="1:12" ht="24" customHeight="1" x14ac:dyDescent="0.2">
      <c r="A38" s="502"/>
      <c r="B38" s="502"/>
      <c r="C38" s="502"/>
      <c r="D38" s="502"/>
      <c r="E38" s="502"/>
      <c r="F38" s="502"/>
      <c r="G38" s="502"/>
      <c r="H38" s="502"/>
      <c r="I38" s="502"/>
    </row>
    <row r="39" spans="1:12" x14ac:dyDescent="0.2">
      <c r="H39" s="66"/>
      <c r="I39" s="67"/>
    </row>
    <row r="40" spans="1:12" ht="15" x14ac:dyDescent="0.2">
      <c r="H40" s="68"/>
      <c r="I40" s="68"/>
    </row>
    <row r="41" spans="1:12" ht="18" x14ac:dyDescent="0.25">
      <c r="H41" s="69"/>
      <c r="I41" s="69"/>
    </row>
    <row r="42" spans="1:12" ht="18" x14ac:dyDescent="0.25">
      <c r="H42" s="70"/>
      <c r="I42" s="70"/>
    </row>
    <row r="43" spans="1:12" ht="18" x14ac:dyDescent="0.25">
      <c r="H43" s="71"/>
      <c r="I43" s="71"/>
    </row>
    <row r="44" spans="1:12" x14ac:dyDescent="0.2">
      <c r="H44" s="63"/>
    </row>
    <row r="45" spans="1:12" x14ac:dyDescent="0.2">
      <c r="H45" s="66"/>
      <c r="I45" s="67"/>
    </row>
    <row r="46" spans="1:12" ht="18" x14ac:dyDescent="0.25">
      <c r="H46" s="70"/>
      <c r="I46" s="70"/>
    </row>
    <row r="47" spans="1:12" ht="18" x14ac:dyDescent="0.25">
      <c r="H47" s="72"/>
      <c r="I47" s="72"/>
      <c r="K47" s="73"/>
    </row>
  </sheetData>
  <mergeCells count="18">
    <mergeCell ref="A14:C14"/>
    <mergeCell ref="A22:C22"/>
    <mergeCell ref="A33:B33"/>
    <mergeCell ref="A35:C35"/>
    <mergeCell ref="A37:I38"/>
    <mergeCell ref="A17:C17"/>
    <mergeCell ref="A24:C24"/>
    <mergeCell ref="A26:C26"/>
    <mergeCell ref="A27:C27"/>
    <mergeCell ref="A28:C28"/>
    <mergeCell ref="A29:C29"/>
    <mergeCell ref="A31:C31"/>
    <mergeCell ref="A30:C30"/>
    <mergeCell ref="A3:C3"/>
    <mergeCell ref="A4:B4"/>
    <mergeCell ref="A5:A6"/>
    <mergeCell ref="A8:C8"/>
    <mergeCell ref="A11:C11"/>
  </mergeCells>
  <printOptions horizontalCentered="1"/>
  <pageMargins left="0.78740157480314965" right="0.78740157480314965" top="0.6692913385826772" bottom="0.86614173228346458" header="0.27559055118110237" footer="0.39370078740157483"/>
  <pageSetup paperSize="9" scale="50" firstPageNumber="110"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ignoredErrors>
    <ignoredError sqref="D25"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7030A0"/>
  </sheetPr>
  <dimension ref="A1:Y83"/>
  <sheetViews>
    <sheetView showGridLines="0" view="pageBreakPreview" zoomScale="80" zoomScaleNormal="70" zoomScaleSheetLayoutView="80" workbookViewId="0">
      <selection activeCell="I36" sqref="I36"/>
    </sheetView>
  </sheetViews>
  <sheetFormatPr defaultColWidth="9.140625" defaultRowHeight="12.75" outlineLevelCol="1" x14ac:dyDescent="0.2"/>
  <cols>
    <col min="1" max="1" width="5.42578125" style="1" customWidth="1"/>
    <col min="2" max="2" width="5.7109375" style="1" customWidth="1"/>
    <col min="3" max="3" width="7.7109375" style="1" hidden="1" customWidth="1" outlineLevel="1"/>
    <col min="4" max="4" width="7.28515625" style="1" hidden="1" customWidth="1" outlineLevel="1"/>
    <col min="5" max="5" width="7" style="1" bestFit="1" customWidth="1" outlineLevel="1"/>
    <col min="6" max="6" width="15.5703125" style="1" hidden="1" customWidth="1" outlineLevel="1"/>
    <col min="7" max="7" width="41.42578125" style="1" customWidth="1" collapsed="1"/>
    <col min="8" max="8" width="60.42578125" style="1" customWidth="1"/>
    <col min="9" max="9" width="7.140625" style="1" customWidth="1"/>
    <col min="10" max="10" width="14.7109375" style="4" customWidth="1"/>
    <col min="11" max="11" width="14.42578125" style="3" customWidth="1"/>
    <col min="12" max="12" width="15.140625" style="3" customWidth="1"/>
    <col min="13" max="13" width="13.5703125" style="3" customWidth="1"/>
    <col min="14" max="14" width="13.7109375" style="3" customWidth="1"/>
    <col min="15" max="15" width="14.7109375" style="3" customWidth="1"/>
    <col min="16" max="16" width="14.85546875" style="3" customWidth="1"/>
    <col min="17" max="17" width="17.140625" style="3" customWidth="1"/>
    <col min="18" max="19" width="14.85546875" style="3" hidden="1" customWidth="1"/>
    <col min="20" max="20" width="14.85546875" style="3" customWidth="1"/>
    <col min="21" max="21" width="14.7109375" style="3" hidden="1" customWidth="1"/>
    <col min="22" max="22" width="14.85546875" style="3" hidden="1" customWidth="1"/>
    <col min="23" max="23" width="14.42578125" style="3" customWidth="1"/>
    <col min="24" max="24" width="22.7109375" style="2" hidden="1" customWidth="1"/>
    <col min="25" max="16384" width="9.140625" style="1"/>
  </cols>
  <sheetData>
    <row r="1" spans="1:25" ht="18" x14ac:dyDescent="0.25">
      <c r="A1" s="159" t="s">
        <v>139</v>
      </c>
      <c r="B1" s="160"/>
      <c r="C1" s="160"/>
      <c r="D1" s="160"/>
      <c r="E1" s="160"/>
      <c r="F1" s="161"/>
      <c r="G1" s="162"/>
      <c r="H1" s="163"/>
      <c r="I1" s="160"/>
      <c r="K1" s="164"/>
      <c r="N1" s="165"/>
      <c r="O1" s="165"/>
      <c r="Q1" s="165"/>
      <c r="R1" s="165"/>
      <c r="S1" s="165"/>
      <c r="T1" s="38"/>
      <c r="U1" s="35"/>
      <c r="V1" s="1"/>
      <c r="W1" s="1"/>
      <c r="X1" s="1"/>
    </row>
    <row r="2" spans="1:25" ht="15.75" x14ac:dyDescent="0.25">
      <c r="A2" s="223" t="s">
        <v>129</v>
      </c>
      <c r="B2" s="113"/>
      <c r="D2" s="113"/>
      <c r="E2" s="166"/>
      <c r="F2" s="167"/>
      <c r="G2" s="223" t="s">
        <v>19</v>
      </c>
      <c r="H2" s="168" t="s">
        <v>140</v>
      </c>
      <c r="I2" s="170"/>
      <c r="K2" s="164"/>
      <c r="N2" s="37"/>
      <c r="O2" s="37"/>
      <c r="Q2" s="37"/>
      <c r="R2" s="37"/>
      <c r="S2" s="37"/>
      <c r="T2" s="36"/>
      <c r="U2" s="35"/>
      <c r="V2" s="1"/>
      <c r="W2" s="1"/>
      <c r="X2" s="1"/>
    </row>
    <row r="3" spans="1:25" ht="23.25" x14ac:dyDescent="0.35">
      <c r="A3" s="122"/>
      <c r="B3" s="113"/>
      <c r="D3" s="113"/>
      <c r="E3" s="166"/>
      <c r="F3" s="167"/>
      <c r="G3" s="221" t="s">
        <v>18</v>
      </c>
      <c r="H3" s="169"/>
      <c r="I3" s="170"/>
      <c r="K3" s="164"/>
      <c r="N3" s="37"/>
      <c r="O3" s="37"/>
      <c r="Q3" s="37"/>
      <c r="R3" s="37"/>
      <c r="S3" s="37"/>
      <c r="T3" s="36"/>
      <c r="U3" s="35"/>
      <c r="V3" s="1"/>
      <c r="W3" s="1"/>
      <c r="X3" s="1"/>
    </row>
    <row r="4" spans="1:25" ht="17.25" customHeight="1" x14ac:dyDescent="0.2">
      <c r="A4" s="87"/>
      <c r="B4" s="87"/>
      <c r="C4" s="87"/>
      <c r="D4" s="87"/>
      <c r="E4" s="87"/>
      <c r="F4" s="87"/>
      <c r="G4" s="87"/>
      <c r="H4" s="87"/>
      <c r="I4" s="87"/>
      <c r="J4" s="87"/>
      <c r="K4" s="88"/>
      <c r="L4" s="87"/>
      <c r="M4" s="88"/>
      <c r="N4" s="87"/>
      <c r="O4" s="87"/>
      <c r="P4" s="87"/>
      <c r="Q4" s="87"/>
      <c r="R4" s="87"/>
      <c r="S4" s="87"/>
      <c r="T4" s="87"/>
      <c r="U4" s="87"/>
      <c r="V4" s="89"/>
      <c r="W4" s="89" t="s">
        <v>46</v>
      </c>
      <c r="X4" s="36"/>
      <c r="Y4" s="35"/>
    </row>
    <row r="5" spans="1:25" ht="25.5" customHeight="1" x14ac:dyDescent="0.2">
      <c r="A5" s="513" t="s">
        <v>326</v>
      </c>
      <c r="B5" s="514"/>
      <c r="C5" s="514"/>
      <c r="D5" s="514"/>
      <c r="E5" s="514"/>
      <c r="F5" s="514"/>
      <c r="G5" s="514"/>
      <c r="H5" s="514"/>
      <c r="I5" s="514"/>
      <c r="J5" s="514"/>
      <c r="K5" s="514"/>
      <c r="L5" s="514"/>
      <c r="M5" s="514"/>
      <c r="N5" s="514"/>
      <c r="O5" s="514"/>
      <c r="P5" s="514"/>
      <c r="Q5" s="514"/>
      <c r="R5" s="514"/>
      <c r="S5" s="514"/>
      <c r="T5" s="514"/>
      <c r="U5" s="514"/>
      <c r="V5" s="513"/>
      <c r="W5" s="514"/>
      <c r="X5" s="34"/>
    </row>
    <row r="6" spans="1:25" ht="25.5" customHeight="1" x14ac:dyDescent="0.2">
      <c r="A6" s="523" t="s">
        <v>17</v>
      </c>
      <c r="B6" s="523" t="s">
        <v>16</v>
      </c>
      <c r="C6" s="450"/>
      <c r="D6" s="450"/>
      <c r="E6" s="524" t="s">
        <v>114</v>
      </c>
      <c r="F6" s="450"/>
      <c r="G6" s="524" t="s">
        <v>12</v>
      </c>
      <c r="H6" s="508" t="s">
        <v>11</v>
      </c>
      <c r="I6" s="509" t="s">
        <v>10</v>
      </c>
      <c r="J6" s="508" t="s">
        <v>9</v>
      </c>
      <c r="K6" s="508" t="s">
        <v>8</v>
      </c>
      <c r="L6" s="508" t="s">
        <v>7</v>
      </c>
      <c r="M6" s="508" t="s">
        <v>6</v>
      </c>
      <c r="N6" s="508" t="s">
        <v>5</v>
      </c>
      <c r="O6" s="505" t="s">
        <v>206</v>
      </c>
      <c r="P6" s="539">
        <v>2019</v>
      </c>
      <c r="Q6" s="540"/>
      <c r="R6" s="540"/>
      <c r="S6" s="540"/>
      <c r="T6" s="540"/>
      <c r="U6" s="450"/>
      <c r="V6" s="450"/>
      <c r="W6" s="505" t="s">
        <v>207</v>
      </c>
      <c r="X6" s="34"/>
    </row>
    <row r="7" spans="1:25" ht="25.5" customHeight="1" x14ac:dyDescent="0.2">
      <c r="A7" s="506"/>
      <c r="B7" s="506"/>
      <c r="C7" s="516" t="s">
        <v>14</v>
      </c>
      <c r="D7" s="516" t="s">
        <v>13</v>
      </c>
      <c r="E7" s="506"/>
      <c r="F7" s="516" t="s">
        <v>15</v>
      </c>
      <c r="G7" s="506"/>
      <c r="H7" s="506"/>
      <c r="I7" s="506"/>
      <c r="J7" s="506"/>
      <c r="K7" s="506"/>
      <c r="L7" s="506"/>
      <c r="M7" s="506"/>
      <c r="N7" s="506"/>
      <c r="O7" s="506"/>
      <c r="P7" s="511" t="s">
        <v>3</v>
      </c>
      <c r="Q7" s="511" t="s">
        <v>357</v>
      </c>
      <c r="R7" s="282"/>
      <c r="S7" s="282"/>
      <c r="T7" s="511" t="s">
        <v>310</v>
      </c>
      <c r="U7" s="282"/>
      <c r="V7" s="282"/>
      <c r="W7" s="506"/>
      <c r="X7" s="552" t="s">
        <v>4</v>
      </c>
    </row>
    <row r="8" spans="1:25" ht="58.7" customHeight="1" x14ac:dyDescent="0.2">
      <c r="A8" s="507"/>
      <c r="B8" s="507"/>
      <c r="C8" s="516"/>
      <c r="D8" s="516"/>
      <c r="E8" s="507"/>
      <c r="F8" s="516"/>
      <c r="G8" s="507"/>
      <c r="H8" s="507"/>
      <c r="I8" s="507"/>
      <c r="J8" s="507"/>
      <c r="K8" s="507"/>
      <c r="L8" s="507"/>
      <c r="M8" s="507"/>
      <c r="N8" s="507"/>
      <c r="O8" s="507"/>
      <c r="P8" s="512"/>
      <c r="Q8" s="512"/>
      <c r="R8" s="200" t="s">
        <v>88</v>
      </c>
      <c r="S8" s="200" t="s">
        <v>89</v>
      </c>
      <c r="T8" s="512"/>
      <c r="U8" s="200" t="s">
        <v>90</v>
      </c>
      <c r="V8" s="200" t="s">
        <v>91</v>
      </c>
      <c r="W8" s="507"/>
      <c r="X8" s="552"/>
    </row>
    <row r="9" spans="1:25" s="30" customFormat="1" ht="25.5" customHeight="1" x14ac:dyDescent="0.3">
      <c r="A9" s="83" t="s">
        <v>1</v>
      </c>
      <c r="B9" s="84"/>
      <c r="C9" s="84"/>
      <c r="D9" s="84"/>
      <c r="E9" s="100"/>
      <c r="F9" s="84"/>
      <c r="G9" s="84"/>
      <c r="H9" s="84"/>
      <c r="I9" s="84"/>
      <c r="J9" s="84"/>
      <c r="K9" s="90">
        <f>SUM(K10:K13)</f>
        <v>343899</v>
      </c>
      <c r="L9" s="90">
        <f t="shared" ref="L9:W9" si="0">SUM(L10:L13)</f>
        <v>250336</v>
      </c>
      <c r="M9" s="90">
        <f t="shared" si="0"/>
        <v>93563</v>
      </c>
      <c r="N9" s="90"/>
      <c r="O9" s="90">
        <f t="shared" si="0"/>
        <v>181139</v>
      </c>
      <c r="P9" s="90">
        <f t="shared" si="0"/>
        <v>62950</v>
      </c>
      <c r="Q9" s="90">
        <f t="shared" si="0"/>
        <v>53550</v>
      </c>
      <c r="R9" s="90">
        <f t="shared" si="0"/>
        <v>50575</v>
      </c>
      <c r="S9" s="90">
        <f t="shared" si="0"/>
        <v>2975</v>
      </c>
      <c r="T9" s="90">
        <f t="shared" si="0"/>
        <v>9400</v>
      </c>
      <c r="U9" s="90">
        <f t="shared" si="0"/>
        <v>5950</v>
      </c>
      <c r="V9" s="90">
        <f t="shared" si="0"/>
        <v>3350</v>
      </c>
      <c r="W9" s="90">
        <f t="shared" si="0"/>
        <v>99810</v>
      </c>
      <c r="X9" s="31"/>
    </row>
    <row r="10" spans="1:25" s="26" customFormat="1" ht="66.75" customHeight="1" x14ac:dyDescent="0.2">
      <c r="A10" s="25">
        <v>1</v>
      </c>
      <c r="B10" s="25" t="s">
        <v>23</v>
      </c>
      <c r="C10" s="25">
        <v>3315</v>
      </c>
      <c r="D10" s="25">
        <v>6121</v>
      </c>
      <c r="E10" s="198">
        <v>61</v>
      </c>
      <c r="F10" s="47">
        <v>60003100768</v>
      </c>
      <c r="G10" s="43" t="s">
        <v>22</v>
      </c>
      <c r="H10" s="80" t="s">
        <v>325</v>
      </c>
      <c r="I10" s="45" t="s">
        <v>21</v>
      </c>
      <c r="J10" s="45" t="s">
        <v>0</v>
      </c>
      <c r="K10" s="50">
        <v>80000</v>
      </c>
      <c r="L10" s="50">
        <v>56076</v>
      </c>
      <c r="M10" s="50">
        <f>K10-L10</f>
        <v>23924</v>
      </c>
      <c r="N10" s="48" t="s">
        <v>235</v>
      </c>
      <c r="O10" s="40">
        <v>28510</v>
      </c>
      <c r="P10" s="41">
        <f>Q10+T10</f>
        <v>38500</v>
      </c>
      <c r="Q10" s="264">
        <f>R10+S10</f>
        <v>32400</v>
      </c>
      <c r="R10" s="264">
        <v>30600</v>
      </c>
      <c r="S10" s="264">
        <v>1800</v>
      </c>
      <c r="T10" s="475">
        <f>U10+V10</f>
        <v>6100</v>
      </c>
      <c r="U10" s="40">
        <v>3600</v>
      </c>
      <c r="V10" s="39">
        <v>2500</v>
      </c>
      <c r="W10" s="39">
        <f>K10-O10-P10</f>
        <v>12990</v>
      </c>
      <c r="X10" s="53"/>
    </row>
    <row r="11" spans="1:25" ht="31.5" x14ac:dyDescent="0.2">
      <c r="A11" s="25">
        <v>2</v>
      </c>
      <c r="B11" s="25" t="s">
        <v>23</v>
      </c>
      <c r="C11" s="25">
        <v>3314</v>
      </c>
      <c r="D11" s="349" t="s">
        <v>233</v>
      </c>
      <c r="E11" s="349" t="s">
        <v>234</v>
      </c>
      <c r="F11" s="47">
        <v>60003101011</v>
      </c>
      <c r="G11" s="49" t="s">
        <v>36</v>
      </c>
      <c r="H11" s="79" t="s">
        <v>223</v>
      </c>
      <c r="I11" s="45"/>
      <c r="J11" s="45" t="s">
        <v>0</v>
      </c>
      <c r="K11" s="42">
        <v>121455</v>
      </c>
      <c r="L11" s="42">
        <v>105210</v>
      </c>
      <c r="M11" s="42">
        <f>K11-L11</f>
        <v>16245</v>
      </c>
      <c r="N11" s="48" t="s">
        <v>20</v>
      </c>
      <c r="O11" s="40">
        <v>116505</v>
      </c>
      <c r="P11" s="41">
        <f t="shared" ref="P11:P12" si="1">Q11+T11</f>
        <v>4950</v>
      </c>
      <c r="Q11" s="264">
        <f t="shared" ref="Q11:Q12" si="2">R11+S11</f>
        <v>4050</v>
      </c>
      <c r="R11" s="264">
        <v>3825</v>
      </c>
      <c r="S11" s="264">
        <v>225</v>
      </c>
      <c r="T11" s="475">
        <f t="shared" ref="T11:T12" si="3">U11+V11</f>
        <v>900</v>
      </c>
      <c r="U11" s="40">
        <v>450</v>
      </c>
      <c r="V11" s="39">
        <v>450</v>
      </c>
      <c r="W11" s="39">
        <f>K11-O11-P11</f>
        <v>0</v>
      </c>
      <c r="X11" s="53"/>
    </row>
    <row r="12" spans="1:25" ht="31.5" x14ac:dyDescent="0.2">
      <c r="A12" s="25">
        <v>3</v>
      </c>
      <c r="B12" s="25" t="s">
        <v>23</v>
      </c>
      <c r="C12" s="25">
        <v>3315</v>
      </c>
      <c r="D12" s="349">
        <v>5169</v>
      </c>
      <c r="E12" s="349">
        <v>51</v>
      </c>
      <c r="F12" s="47">
        <v>60003101080</v>
      </c>
      <c r="G12" s="46" t="s">
        <v>24</v>
      </c>
      <c r="H12" s="79" t="s">
        <v>324</v>
      </c>
      <c r="I12" s="45" t="s">
        <v>21</v>
      </c>
      <c r="J12" s="45" t="s">
        <v>0</v>
      </c>
      <c r="K12" s="42">
        <f>48902+460+4235</f>
        <v>53597</v>
      </c>
      <c r="L12" s="42">
        <f>38543+2267</f>
        <v>40810</v>
      </c>
      <c r="M12" s="42">
        <f>K12-L12</f>
        <v>12787</v>
      </c>
      <c r="N12" s="48" t="s">
        <v>20</v>
      </c>
      <c r="O12" s="40">
        <f>49197-15000</f>
        <v>34197</v>
      </c>
      <c r="P12" s="41">
        <f t="shared" si="1"/>
        <v>19400</v>
      </c>
      <c r="Q12" s="264">
        <f t="shared" si="2"/>
        <v>17100</v>
      </c>
      <c r="R12" s="264">
        <f>3400+12750</f>
        <v>16150</v>
      </c>
      <c r="S12" s="264">
        <f>200+750</f>
        <v>950</v>
      </c>
      <c r="T12" s="475">
        <f t="shared" si="3"/>
        <v>2300</v>
      </c>
      <c r="U12" s="40">
        <f>400+1500</f>
        <v>1900</v>
      </c>
      <c r="V12" s="39">
        <v>400</v>
      </c>
      <c r="W12" s="39">
        <f>K12-O12-P12</f>
        <v>0</v>
      </c>
      <c r="X12" s="53"/>
    </row>
    <row r="13" spans="1:25" ht="78" customHeight="1" x14ac:dyDescent="0.2">
      <c r="A13" s="314">
        <v>4</v>
      </c>
      <c r="B13" s="314" t="s">
        <v>23</v>
      </c>
      <c r="C13" s="314">
        <v>3315</v>
      </c>
      <c r="D13" s="314">
        <v>6121</v>
      </c>
      <c r="E13" s="314">
        <v>61</v>
      </c>
      <c r="F13" s="315">
        <v>60003101242</v>
      </c>
      <c r="G13" s="46" t="s">
        <v>84</v>
      </c>
      <c r="H13" s="411" t="s">
        <v>103</v>
      </c>
      <c r="I13" s="45"/>
      <c r="J13" s="45" t="s">
        <v>0</v>
      </c>
      <c r="K13" s="375">
        <v>88847</v>
      </c>
      <c r="L13" s="375">
        <v>48240</v>
      </c>
      <c r="M13" s="375">
        <f>K13-L13</f>
        <v>40607</v>
      </c>
      <c r="N13" s="413" t="s">
        <v>79</v>
      </c>
      <c r="O13" s="40">
        <v>1927</v>
      </c>
      <c r="P13" s="410">
        <f>Q13+T13</f>
        <v>100</v>
      </c>
      <c r="Q13" s="412">
        <f>R13+S13</f>
        <v>0</v>
      </c>
      <c r="R13" s="412"/>
      <c r="S13" s="412"/>
      <c r="T13" s="475">
        <v>100</v>
      </c>
      <c r="U13" s="348"/>
      <c r="V13" s="316"/>
      <c r="W13" s="313">
        <f>K13-O13-P13</f>
        <v>86820</v>
      </c>
      <c r="X13" s="53"/>
    </row>
    <row r="14" spans="1:25" s="30" customFormat="1" ht="25.5" hidden="1" customHeight="1" x14ac:dyDescent="0.3">
      <c r="A14" s="101" t="s">
        <v>93</v>
      </c>
      <c r="B14" s="102"/>
      <c r="C14" s="102"/>
      <c r="D14" s="102"/>
      <c r="E14" s="102"/>
      <c r="F14" s="102"/>
      <c r="G14" s="102"/>
      <c r="H14" s="102"/>
      <c r="I14" s="102"/>
      <c r="J14" s="93"/>
      <c r="K14" s="93">
        <f>SUM(K15:K15)</f>
        <v>0</v>
      </c>
      <c r="L14" s="93">
        <f>SUM(L15:L15)</f>
        <v>0</v>
      </c>
      <c r="M14" s="93">
        <f>SUM(M15:M15)</f>
        <v>0</v>
      </c>
      <c r="N14" s="93"/>
      <c r="O14" s="93">
        <f t="shared" ref="O14:W14" si="4">SUM(O15:O15)</f>
        <v>0</v>
      </c>
      <c r="P14" s="93">
        <f t="shared" si="4"/>
        <v>0</v>
      </c>
      <c r="Q14" s="93">
        <f t="shared" si="4"/>
        <v>0</v>
      </c>
      <c r="R14" s="93">
        <f t="shared" si="4"/>
        <v>0</v>
      </c>
      <c r="S14" s="93">
        <f t="shared" si="4"/>
        <v>0</v>
      </c>
      <c r="T14" s="93">
        <f t="shared" si="4"/>
        <v>0</v>
      </c>
      <c r="U14" s="93">
        <f t="shared" si="4"/>
        <v>2200</v>
      </c>
      <c r="V14" s="93">
        <f t="shared" si="4"/>
        <v>0</v>
      </c>
      <c r="W14" s="93">
        <f t="shared" si="4"/>
        <v>0</v>
      </c>
      <c r="X14" s="106"/>
    </row>
    <row r="15" spans="1:25" ht="18" hidden="1" x14ac:dyDescent="0.2">
      <c r="A15" s="25"/>
      <c r="B15" s="25"/>
      <c r="C15" s="25"/>
      <c r="D15" s="25"/>
      <c r="E15" s="198"/>
      <c r="F15" s="47"/>
      <c r="G15" s="46"/>
      <c r="H15" s="79"/>
      <c r="I15" s="45"/>
      <c r="J15" s="45"/>
      <c r="K15" s="42"/>
      <c r="L15" s="42"/>
      <c r="M15" s="42"/>
      <c r="N15" s="48"/>
      <c r="O15" s="40"/>
      <c r="P15" s="41">
        <f>Q15+T15</f>
        <v>0</v>
      </c>
      <c r="Q15" s="264">
        <f>R15+S15</f>
        <v>0</v>
      </c>
      <c r="R15" s="264"/>
      <c r="S15" s="264"/>
      <c r="T15" s="478"/>
      <c r="U15" s="40">
        <v>2200</v>
      </c>
      <c r="V15" s="39"/>
      <c r="W15" s="39">
        <f>K15-O15-P15</f>
        <v>0</v>
      </c>
      <c r="X15" s="53"/>
    </row>
    <row r="16" spans="1:25" ht="35.25" customHeight="1" x14ac:dyDescent="0.2">
      <c r="A16" s="85" t="s">
        <v>193</v>
      </c>
      <c r="B16" s="86"/>
      <c r="C16" s="86"/>
      <c r="D16" s="86"/>
      <c r="E16" s="196"/>
      <c r="F16" s="86"/>
      <c r="G16" s="86"/>
      <c r="H16" s="86"/>
      <c r="I16" s="86"/>
      <c r="J16" s="86"/>
      <c r="K16" s="23">
        <f>K9+K14</f>
        <v>343899</v>
      </c>
      <c r="L16" s="23">
        <f>L9+L14</f>
        <v>250336</v>
      </c>
      <c r="M16" s="23">
        <f>M9+M14</f>
        <v>93563</v>
      </c>
      <c r="N16" s="23"/>
      <c r="O16" s="23">
        <f t="shared" ref="O16:W16" si="5">O9+O14</f>
        <v>181139</v>
      </c>
      <c r="P16" s="23">
        <f t="shared" si="5"/>
        <v>62950</v>
      </c>
      <c r="Q16" s="23">
        <f t="shared" si="5"/>
        <v>53550</v>
      </c>
      <c r="R16" s="23">
        <f t="shared" si="5"/>
        <v>50575</v>
      </c>
      <c r="S16" s="23">
        <f t="shared" si="5"/>
        <v>2975</v>
      </c>
      <c r="T16" s="23">
        <f t="shared" si="5"/>
        <v>9400</v>
      </c>
      <c r="U16" s="23">
        <f t="shared" si="5"/>
        <v>8150</v>
      </c>
      <c r="V16" s="23">
        <f t="shared" si="5"/>
        <v>3350</v>
      </c>
      <c r="W16" s="23">
        <f t="shared" si="5"/>
        <v>99810</v>
      </c>
      <c r="X16" s="21"/>
    </row>
    <row r="17" spans="1:25" s="3" customFormat="1" x14ac:dyDescent="0.2">
      <c r="A17" s="4"/>
      <c r="B17" s="4"/>
      <c r="C17" s="4"/>
      <c r="D17" s="4"/>
      <c r="E17" s="4"/>
      <c r="F17" s="4"/>
      <c r="G17" s="20"/>
      <c r="H17" s="4"/>
      <c r="I17" s="19"/>
      <c r="J17" s="18"/>
      <c r="K17" s="17"/>
      <c r="L17" s="17"/>
      <c r="M17" s="17"/>
      <c r="N17" s="16"/>
      <c r="O17" s="16"/>
      <c r="X17" s="2"/>
      <c r="Y17" s="1"/>
    </row>
    <row r="18" spans="1:25" s="3" customFormat="1" x14ac:dyDescent="0.2">
      <c r="A18" s="4"/>
      <c r="B18" s="4"/>
      <c r="C18" s="4"/>
      <c r="D18" s="4"/>
      <c r="E18" s="4"/>
      <c r="F18" s="4"/>
      <c r="G18" s="4"/>
      <c r="H18" s="4"/>
      <c r="I18" s="15"/>
      <c r="J18" s="6"/>
      <c r="K18" s="5"/>
      <c r="L18" s="5"/>
      <c r="M18" s="5"/>
      <c r="X18" s="2"/>
      <c r="Y18" s="1"/>
    </row>
    <row r="19" spans="1:25" s="3" customFormat="1" x14ac:dyDescent="0.2">
      <c r="A19" s="4"/>
      <c r="B19" s="4"/>
      <c r="C19" s="4"/>
      <c r="D19" s="4"/>
      <c r="E19" s="4"/>
      <c r="F19" s="4"/>
      <c r="G19" s="4"/>
      <c r="H19" s="4"/>
      <c r="I19" s="15"/>
      <c r="J19" s="6"/>
      <c r="K19" s="5"/>
      <c r="L19" s="5"/>
      <c r="M19" s="5"/>
      <c r="X19" s="2"/>
      <c r="Y19" s="1"/>
    </row>
    <row r="20" spans="1:25" s="3" customFormat="1" x14ac:dyDescent="0.2">
      <c r="A20" s="4"/>
      <c r="B20" s="4"/>
      <c r="C20" s="4"/>
      <c r="D20" s="4"/>
      <c r="E20" s="4"/>
      <c r="F20" s="4"/>
      <c r="G20" s="4"/>
      <c r="H20" s="4"/>
      <c r="I20" s="1"/>
      <c r="J20" s="4"/>
      <c r="K20" s="5"/>
      <c r="L20" s="5"/>
      <c r="M20" s="5"/>
      <c r="X20" s="2"/>
      <c r="Y20" s="1"/>
    </row>
    <row r="21" spans="1:25" s="3" customFormat="1" x14ac:dyDescent="0.2">
      <c r="A21" s="4"/>
      <c r="B21" s="4"/>
      <c r="C21" s="4"/>
      <c r="D21" s="4"/>
      <c r="E21" s="4"/>
      <c r="F21" s="4"/>
      <c r="G21" s="4"/>
      <c r="H21" s="4"/>
      <c r="I21" s="1"/>
      <c r="J21" s="4"/>
      <c r="K21" s="5"/>
      <c r="L21" s="5"/>
      <c r="M21" s="5"/>
      <c r="X21" s="2"/>
      <c r="Y21" s="1"/>
    </row>
    <row r="22" spans="1:25" s="3" customFormat="1" x14ac:dyDescent="0.2">
      <c r="A22" s="4"/>
      <c r="B22" s="4"/>
      <c r="C22" s="4"/>
      <c r="D22" s="4"/>
      <c r="E22" s="4"/>
      <c r="F22" s="4"/>
      <c r="G22" s="4"/>
      <c r="H22" s="4"/>
      <c r="I22" s="1"/>
      <c r="J22" s="4"/>
      <c r="K22" s="5"/>
      <c r="L22" s="5"/>
      <c r="M22" s="5"/>
      <c r="X22" s="2"/>
      <c r="Y22" s="1"/>
    </row>
    <row r="23" spans="1:25" s="3" customFormat="1" ht="23.25" hidden="1" x14ac:dyDescent="0.35">
      <c r="A23" s="322" t="s">
        <v>224</v>
      </c>
      <c r="B23" s="4"/>
      <c r="C23" s="4"/>
      <c r="D23" s="4"/>
      <c r="E23" s="4"/>
      <c r="F23" s="4"/>
      <c r="G23" s="4"/>
      <c r="H23" s="4"/>
      <c r="I23" s="1"/>
      <c r="J23" s="4"/>
      <c r="K23" s="5"/>
      <c r="L23" s="5"/>
      <c r="M23" s="5"/>
      <c r="X23" s="2"/>
      <c r="Y23" s="1"/>
    </row>
    <row r="24" spans="1:25" ht="113.25" hidden="1" customHeight="1" x14ac:dyDescent="0.2">
      <c r="A24" s="261">
        <v>4</v>
      </c>
      <c r="B24" s="261" t="s">
        <v>42</v>
      </c>
      <c r="C24" s="261">
        <v>3315</v>
      </c>
      <c r="D24" s="261">
        <v>6121</v>
      </c>
      <c r="E24" s="261">
        <v>61</v>
      </c>
      <c r="F24" s="262">
        <v>60003101187</v>
      </c>
      <c r="G24" s="366" t="s">
        <v>175</v>
      </c>
      <c r="H24" s="263" t="s">
        <v>176</v>
      </c>
      <c r="I24" s="45" t="s">
        <v>21</v>
      </c>
      <c r="J24" s="45" t="s">
        <v>0</v>
      </c>
      <c r="K24" s="255">
        <v>15532</v>
      </c>
      <c r="L24" s="255">
        <v>13979</v>
      </c>
      <c r="M24" s="255">
        <f>K24-L24</f>
        <v>1553</v>
      </c>
      <c r="N24" s="48" t="s">
        <v>79</v>
      </c>
      <c r="O24" s="40">
        <v>595</v>
      </c>
      <c r="P24" s="258">
        <f>Q24+T24</f>
        <v>0</v>
      </c>
      <c r="Q24" s="264">
        <f>R24+S24</f>
        <v>0</v>
      </c>
      <c r="R24" s="316"/>
      <c r="S24" s="316"/>
      <c r="T24" s="264">
        <f>U24+V24</f>
        <v>0</v>
      </c>
      <c r="U24" s="348"/>
      <c r="V24" s="316"/>
      <c r="W24" s="259">
        <f>K24-O24-P24</f>
        <v>14937</v>
      </c>
      <c r="X24" s="53"/>
    </row>
    <row r="25" spans="1:25" s="3" customFormat="1" x14ac:dyDescent="0.2">
      <c r="A25" s="4"/>
      <c r="B25" s="4"/>
      <c r="C25" s="4"/>
      <c r="D25" s="4"/>
      <c r="E25" s="4"/>
      <c r="F25" s="4"/>
      <c r="G25" s="4"/>
      <c r="H25" s="4"/>
      <c r="I25" s="1"/>
      <c r="J25" s="4"/>
      <c r="K25" s="5"/>
      <c r="L25" s="5"/>
      <c r="M25" s="5"/>
      <c r="X25" s="2"/>
      <c r="Y25" s="1"/>
    </row>
    <row r="26" spans="1:25" s="3" customFormat="1" x14ac:dyDescent="0.2">
      <c r="A26" s="4"/>
      <c r="B26" s="4"/>
      <c r="C26" s="4"/>
      <c r="D26" s="4"/>
      <c r="E26" s="4"/>
      <c r="F26" s="4"/>
      <c r="G26" s="4"/>
      <c r="H26" s="4"/>
      <c r="I26" s="1"/>
      <c r="J26" s="4"/>
      <c r="K26" s="5"/>
      <c r="L26" s="5"/>
      <c r="M26" s="5"/>
      <c r="X26" s="2"/>
      <c r="Y26" s="1"/>
    </row>
    <row r="27" spans="1:25" s="3" customFormat="1" x14ac:dyDescent="0.2">
      <c r="A27" s="4"/>
      <c r="B27" s="4"/>
      <c r="C27" s="4"/>
      <c r="D27" s="4"/>
      <c r="E27" s="4"/>
      <c r="F27" s="4"/>
      <c r="G27" s="4"/>
      <c r="H27" s="4"/>
      <c r="I27" s="1"/>
      <c r="J27" s="4"/>
      <c r="K27" s="5"/>
      <c r="L27" s="5"/>
      <c r="M27" s="5"/>
      <c r="X27" s="2"/>
      <c r="Y27" s="1"/>
    </row>
    <row r="28" spans="1:25" s="3" customFormat="1" x14ac:dyDescent="0.2">
      <c r="A28" s="4"/>
      <c r="B28" s="4"/>
      <c r="C28" s="4"/>
      <c r="D28" s="4"/>
      <c r="E28" s="4"/>
      <c r="F28" s="4"/>
      <c r="G28" s="4"/>
      <c r="H28" s="4"/>
      <c r="I28" s="1"/>
      <c r="J28" s="4"/>
      <c r="K28" s="5"/>
      <c r="L28" s="5"/>
      <c r="M28" s="5"/>
      <c r="X28" s="2"/>
      <c r="Y28" s="1"/>
    </row>
    <row r="29" spans="1:25" s="3" customFormat="1" x14ac:dyDescent="0.2">
      <c r="A29" s="4"/>
      <c r="B29" s="4"/>
      <c r="C29" s="4"/>
      <c r="D29" s="4"/>
      <c r="E29" s="4"/>
      <c r="F29" s="4"/>
      <c r="G29" s="4"/>
      <c r="H29" s="4"/>
      <c r="I29" s="1"/>
      <c r="J29" s="4"/>
      <c r="K29" s="5"/>
      <c r="L29" s="5"/>
      <c r="M29" s="5"/>
      <c r="X29" s="2"/>
      <c r="Y29" s="1"/>
    </row>
    <row r="30" spans="1:25" s="3" customFormat="1" x14ac:dyDescent="0.2">
      <c r="A30" s="4"/>
      <c r="B30" s="4"/>
      <c r="C30" s="4"/>
      <c r="D30" s="4"/>
      <c r="E30" s="4"/>
      <c r="F30" s="4"/>
      <c r="G30" s="4"/>
      <c r="H30" s="4"/>
      <c r="I30" s="1"/>
      <c r="J30" s="4"/>
      <c r="K30" s="5"/>
      <c r="L30" s="5"/>
      <c r="M30" s="5"/>
      <c r="X30" s="2"/>
      <c r="Y30" s="1"/>
    </row>
    <row r="31" spans="1:25" s="3" customFormat="1" x14ac:dyDescent="0.2">
      <c r="A31" s="4"/>
      <c r="B31" s="4"/>
      <c r="C31" s="4"/>
      <c r="D31" s="4"/>
      <c r="E31" s="4"/>
      <c r="F31" s="4"/>
      <c r="G31" s="4"/>
      <c r="H31" s="4"/>
      <c r="I31" s="1"/>
      <c r="J31" s="4"/>
      <c r="K31" s="5"/>
      <c r="L31" s="5"/>
      <c r="M31" s="5"/>
      <c r="X31" s="2"/>
      <c r="Y31" s="1"/>
    </row>
    <row r="32" spans="1:25" s="3" customFormat="1" x14ac:dyDescent="0.2">
      <c r="A32" s="1"/>
      <c r="B32" s="1"/>
      <c r="C32" s="1"/>
      <c r="D32" s="1"/>
      <c r="E32" s="1"/>
      <c r="F32" s="1"/>
      <c r="G32" s="1"/>
      <c r="H32" s="1"/>
      <c r="I32" s="1"/>
      <c r="J32" s="4"/>
      <c r="K32" s="5"/>
      <c r="L32" s="5"/>
      <c r="M32" s="5"/>
      <c r="X32" s="2"/>
      <c r="Y32" s="1"/>
    </row>
    <row r="33" spans="1:25" s="3" customFormat="1" x14ac:dyDescent="0.2">
      <c r="A33" s="1"/>
      <c r="B33" s="1"/>
      <c r="C33" s="1"/>
      <c r="D33" s="1"/>
      <c r="E33" s="1"/>
      <c r="F33" s="1"/>
      <c r="G33" s="1"/>
      <c r="H33" s="1"/>
      <c r="I33" s="1"/>
      <c r="J33" s="4"/>
      <c r="K33" s="5"/>
      <c r="L33" s="5"/>
      <c r="M33" s="5"/>
      <c r="X33" s="2"/>
      <c r="Y33" s="1"/>
    </row>
    <row r="34" spans="1:25" s="3" customFormat="1" x14ac:dyDescent="0.2">
      <c r="A34" s="1"/>
      <c r="B34" s="1"/>
      <c r="C34" s="1"/>
      <c r="D34" s="1"/>
      <c r="E34" s="1"/>
      <c r="F34" s="1"/>
      <c r="G34" s="1"/>
      <c r="H34" s="1"/>
      <c r="I34" s="1"/>
      <c r="J34" s="4"/>
      <c r="K34" s="5"/>
      <c r="L34" s="5"/>
      <c r="M34" s="5"/>
      <c r="X34" s="2"/>
      <c r="Y34" s="1"/>
    </row>
    <row r="35" spans="1:25" s="3" customFormat="1" x14ac:dyDescent="0.2">
      <c r="A35" s="1"/>
      <c r="B35" s="1"/>
      <c r="C35" s="1"/>
      <c r="D35" s="1"/>
      <c r="E35" s="1"/>
      <c r="F35" s="1"/>
      <c r="G35" s="1"/>
      <c r="H35" s="1"/>
      <c r="I35" s="1"/>
      <c r="J35" s="4"/>
      <c r="K35" s="5"/>
      <c r="L35" s="5"/>
      <c r="M35" s="5"/>
      <c r="X35" s="2"/>
      <c r="Y35" s="1"/>
    </row>
    <row r="36" spans="1:25" s="3" customFormat="1" x14ac:dyDescent="0.2">
      <c r="A36" s="1"/>
      <c r="B36" s="1"/>
      <c r="C36" s="1"/>
      <c r="D36" s="1"/>
      <c r="E36" s="1"/>
      <c r="F36" s="1"/>
      <c r="G36" s="1"/>
      <c r="H36" s="1"/>
      <c r="I36" s="1"/>
      <c r="J36" s="4"/>
      <c r="K36" s="5"/>
      <c r="L36" s="5"/>
      <c r="M36" s="5"/>
      <c r="X36" s="2"/>
      <c r="Y36" s="1"/>
    </row>
    <row r="37" spans="1:25" s="3" customFormat="1" x14ac:dyDescent="0.2">
      <c r="A37" s="1"/>
      <c r="B37" s="1"/>
      <c r="C37" s="1"/>
      <c r="D37" s="1"/>
      <c r="E37" s="1"/>
      <c r="F37" s="1"/>
      <c r="G37" s="1"/>
      <c r="H37" s="1"/>
      <c r="I37" s="1"/>
      <c r="J37" s="4"/>
      <c r="K37" s="5"/>
      <c r="L37" s="5"/>
      <c r="M37" s="5"/>
      <c r="X37" s="2"/>
      <c r="Y37" s="1"/>
    </row>
    <row r="38" spans="1:25" s="3" customFormat="1" x14ac:dyDescent="0.2">
      <c r="A38" s="1"/>
      <c r="B38" s="1"/>
      <c r="C38" s="1"/>
      <c r="D38" s="1"/>
      <c r="E38" s="1"/>
      <c r="F38" s="1"/>
      <c r="G38" s="1"/>
      <c r="H38" s="1"/>
      <c r="I38" s="1"/>
      <c r="J38" s="4"/>
      <c r="K38" s="5"/>
      <c r="L38" s="5"/>
      <c r="M38" s="5"/>
      <c r="X38" s="2"/>
      <c r="Y38" s="1"/>
    </row>
    <row r="39" spans="1:25" s="3" customFormat="1" x14ac:dyDescent="0.2">
      <c r="A39" s="1"/>
      <c r="B39" s="1"/>
      <c r="C39" s="1"/>
      <c r="D39" s="1"/>
      <c r="E39" s="1"/>
      <c r="F39" s="1"/>
      <c r="G39" s="1"/>
      <c r="H39" s="1"/>
      <c r="I39" s="1"/>
      <c r="J39" s="4"/>
      <c r="K39" s="5"/>
      <c r="L39" s="5"/>
      <c r="M39" s="5"/>
      <c r="X39" s="2"/>
      <c r="Y39" s="1"/>
    </row>
    <row r="40" spans="1:25" s="3" customFormat="1" x14ac:dyDescent="0.2">
      <c r="A40" s="1"/>
      <c r="B40" s="1"/>
      <c r="C40" s="1"/>
      <c r="D40" s="1"/>
      <c r="E40" s="1"/>
      <c r="F40" s="1"/>
      <c r="G40" s="1"/>
      <c r="H40" s="1"/>
      <c r="I40" s="1"/>
      <c r="J40" s="4"/>
      <c r="K40" s="5"/>
      <c r="L40" s="5"/>
      <c r="M40" s="5"/>
      <c r="X40" s="2"/>
      <c r="Y40" s="1"/>
    </row>
    <row r="41" spans="1:25" s="3" customFormat="1" x14ac:dyDescent="0.2">
      <c r="A41" s="1"/>
      <c r="B41" s="1"/>
      <c r="C41" s="1"/>
      <c r="D41" s="1"/>
      <c r="E41" s="1"/>
      <c r="F41" s="1"/>
      <c r="G41" s="1"/>
      <c r="H41" s="1"/>
      <c r="I41" s="1"/>
      <c r="J41" s="4"/>
      <c r="K41" s="5"/>
      <c r="L41" s="5"/>
      <c r="M41" s="5"/>
      <c r="X41" s="2"/>
      <c r="Y41" s="1"/>
    </row>
    <row r="42" spans="1:25" s="3" customFormat="1" x14ac:dyDescent="0.2">
      <c r="A42" s="1"/>
      <c r="B42" s="1"/>
      <c r="C42" s="1"/>
      <c r="D42" s="1"/>
      <c r="E42" s="1"/>
      <c r="F42" s="1"/>
      <c r="G42" s="1"/>
      <c r="H42" s="1"/>
      <c r="I42" s="1"/>
      <c r="J42" s="4"/>
      <c r="K42" s="5"/>
      <c r="L42" s="5"/>
      <c r="M42" s="5"/>
      <c r="X42" s="2"/>
      <c r="Y42" s="1"/>
    </row>
    <row r="43" spans="1:25" s="3" customFormat="1" x14ac:dyDescent="0.2">
      <c r="A43" s="1"/>
      <c r="B43" s="1"/>
      <c r="C43" s="1"/>
      <c r="D43" s="1"/>
      <c r="E43" s="1"/>
      <c r="F43" s="1"/>
      <c r="G43" s="1"/>
      <c r="H43" s="1"/>
      <c r="I43" s="1"/>
      <c r="J43" s="4"/>
      <c r="K43" s="5"/>
      <c r="L43" s="5"/>
      <c r="M43" s="5"/>
      <c r="X43" s="2"/>
      <c r="Y43" s="1"/>
    </row>
    <row r="44" spans="1:25" s="3" customFormat="1" x14ac:dyDescent="0.2">
      <c r="A44" s="1"/>
      <c r="B44" s="1"/>
      <c r="C44" s="1"/>
      <c r="D44" s="1"/>
      <c r="E44" s="1"/>
      <c r="F44" s="1"/>
      <c r="G44" s="1"/>
      <c r="H44" s="1"/>
      <c r="I44" s="1"/>
      <c r="J44" s="4"/>
      <c r="K44" s="5"/>
      <c r="L44" s="5"/>
      <c r="M44" s="5"/>
      <c r="X44" s="2"/>
      <c r="Y44" s="1"/>
    </row>
    <row r="45" spans="1:25" s="3" customFormat="1" x14ac:dyDescent="0.2">
      <c r="A45" s="1"/>
      <c r="B45" s="1"/>
      <c r="C45" s="1"/>
      <c r="D45" s="1"/>
      <c r="E45" s="1"/>
      <c r="F45" s="1"/>
      <c r="G45" s="1"/>
      <c r="H45" s="1"/>
      <c r="I45" s="1"/>
      <c r="J45" s="4"/>
      <c r="K45" s="5"/>
      <c r="L45" s="5"/>
      <c r="M45" s="5"/>
      <c r="X45" s="2"/>
      <c r="Y45" s="1"/>
    </row>
    <row r="46" spans="1:25" s="3" customFormat="1" x14ac:dyDescent="0.2">
      <c r="A46" s="1"/>
      <c r="B46" s="1"/>
      <c r="C46" s="1"/>
      <c r="D46" s="1"/>
      <c r="E46" s="1"/>
      <c r="F46" s="1"/>
      <c r="G46" s="1"/>
      <c r="H46" s="1"/>
      <c r="I46" s="1"/>
      <c r="J46" s="4"/>
      <c r="K46" s="5"/>
      <c r="L46" s="5"/>
      <c r="M46" s="5"/>
      <c r="X46" s="2"/>
      <c r="Y46" s="1"/>
    </row>
    <row r="47" spans="1:25" s="3" customFormat="1" x14ac:dyDescent="0.2">
      <c r="A47" s="1"/>
      <c r="B47" s="1"/>
      <c r="C47" s="1"/>
      <c r="D47" s="1"/>
      <c r="E47" s="1"/>
      <c r="F47" s="1"/>
      <c r="G47" s="1"/>
      <c r="H47" s="1"/>
      <c r="I47" s="1"/>
      <c r="J47" s="4"/>
      <c r="K47" s="5"/>
      <c r="L47" s="5"/>
      <c r="M47" s="5"/>
      <c r="X47" s="2"/>
      <c r="Y47" s="1"/>
    </row>
    <row r="48" spans="1:25" s="3" customFormat="1" x14ac:dyDescent="0.2">
      <c r="A48" s="1"/>
      <c r="B48" s="1"/>
      <c r="C48" s="1"/>
      <c r="D48" s="1"/>
      <c r="E48" s="1"/>
      <c r="F48" s="1"/>
      <c r="G48" s="1"/>
      <c r="H48" s="1"/>
      <c r="I48" s="1"/>
      <c r="J48" s="4"/>
      <c r="K48" s="5"/>
      <c r="L48" s="5"/>
      <c r="M48" s="5"/>
      <c r="X48" s="2"/>
      <c r="Y48" s="1"/>
    </row>
    <row r="49" spans="1:25" s="3" customFormat="1" x14ac:dyDescent="0.2">
      <c r="A49" s="1"/>
      <c r="B49" s="1"/>
      <c r="C49" s="1"/>
      <c r="D49" s="1"/>
      <c r="E49" s="1"/>
      <c r="F49" s="1"/>
      <c r="G49" s="1"/>
      <c r="H49" s="1"/>
      <c r="I49" s="1"/>
      <c r="J49" s="4"/>
      <c r="K49" s="5"/>
      <c r="L49" s="5"/>
      <c r="M49" s="5"/>
      <c r="X49" s="2"/>
      <c r="Y49" s="1"/>
    </row>
    <row r="50" spans="1:25" s="3" customFormat="1" x14ac:dyDescent="0.2">
      <c r="A50" s="1"/>
      <c r="B50" s="1"/>
      <c r="C50" s="1"/>
      <c r="D50" s="1"/>
      <c r="E50" s="1"/>
      <c r="F50" s="1"/>
      <c r="G50" s="1"/>
      <c r="H50" s="1"/>
      <c r="I50" s="1"/>
      <c r="J50" s="4"/>
      <c r="K50" s="5"/>
      <c r="L50" s="5"/>
      <c r="M50" s="5"/>
      <c r="X50" s="2"/>
      <c r="Y50" s="1"/>
    </row>
    <row r="51" spans="1:25" s="3" customFormat="1" x14ac:dyDescent="0.2">
      <c r="A51" s="1"/>
      <c r="B51" s="1"/>
      <c r="C51" s="1"/>
      <c r="D51" s="1"/>
      <c r="E51" s="1"/>
      <c r="F51" s="1"/>
      <c r="G51" s="1"/>
      <c r="H51" s="1"/>
      <c r="I51" s="1"/>
      <c r="J51" s="4"/>
      <c r="K51" s="5"/>
      <c r="L51" s="5"/>
      <c r="M51" s="5"/>
      <c r="X51" s="2"/>
      <c r="Y51" s="1"/>
    </row>
    <row r="52" spans="1:25" s="3" customFormat="1" x14ac:dyDescent="0.2">
      <c r="A52" s="1"/>
      <c r="B52" s="1"/>
      <c r="C52" s="1"/>
      <c r="D52" s="1"/>
      <c r="E52" s="1"/>
      <c r="F52" s="1"/>
      <c r="G52" s="1"/>
      <c r="H52" s="1"/>
      <c r="I52" s="1"/>
      <c r="J52" s="4"/>
      <c r="K52" s="5"/>
      <c r="L52" s="5"/>
      <c r="M52" s="5"/>
      <c r="X52" s="2"/>
      <c r="Y52" s="1"/>
    </row>
    <row r="53" spans="1:25" s="3" customFormat="1" x14ac:dyDescent="0.2">
      <c r="A53" s="1"/>
      <c r="B53" s="1"/>
      <c r="C53" s="1"/>
      <c r="D53" s="1"/>
      <c r="E53" s="1"/>
      <c r="F53" s="1"/>
      <c r="G53" s="1"/>
      <c r="H53" s="1"/>
      <c r="I53" s="1"/>
      <c r="J53" s="4"/>
      <c r="K53" s="5"/>
      <c r="L53" s="5"/>
      <c r="M53" s="5"/>
      <c r="X53" s="2"/>
      <c r="Y53" s="1"/>
    </row>
    <row r="54" spans="1:25" s="3" customFormat="1" x14ac:dyDescent="0.2">
      <c r="A54" s="1"/>
      <c r="B54" s="1"/>
      <c r="C54" s="1"/>
      <c r="D54" s="1"/>
      <c r="E54" s="1"/>
      <c r="F54" s="1"/>
      <c r="G54" s="1"/>
      <c r="H54" s="1"/>
      <c r="I54" s="1"/>
      <c r="J54" s="4"/>
      <c r="K54" s="5"/>
      <c r="L54" s="5"/>
      <c r="M54" s="5"/>
      <c r="X54" s="2"/>
      <c r="Y54" s="1"/>
    </row>
    <row r="55" spans="1:25" s="3" customFormat="1" x14ac:dyDescent="0.2">
      <c r="A55" s="1"/>
      <c r="B55" s="1"/>
      <c r="C55" s="1"/>
      <c r="D55" s="1"/>
      <c r="E55" s="1"/>
      <c r="F55" s="1"/>
      <c r="G55" s="1"/>
      <c r="H55" s="1"/>
      <c r="I55" s="1"/>
      <c r="J55" s="4"/>
      <c r="K55" s="5"/>
      <c r="L55" s="5"/>
      <c r="M55" s="5"/>
      <c r="X55" s="2"/>
      <c r="Y55" s="1"/>
    </row>
    <row r="56" spans="1:25" s="3" customFormat="1" x14ac:dyDescent="0.2">
      <c r="A56" s="1"/>
      <c r="B56" s="1"/>
      <c r="C56" s="1"/>
      <c r="D56" s="1"/>
      <c r="E56" s="1"/>
      <c r="F56" s="1"/>
      <c r="G56" s="1"/>
      <c r="H56" s="1"/>
      <c r="I56" s="1"/>
      <c r="J56" s="4"/>
      <c r="K56" s="5"/>
      <c r="L56" s="5"/>
      <c r="M56" s="5"/>
      <c r="X56" s="2"/>
      <c r="Y56" s="1"/>
    </row>
    <row r="57" spans="1:25" s="3" customFormat="1" x14ac:dyDescent="0.2">
      <c r="A57" s="1"/>
      <c r="B57" s="1"/>
      <c r="C57" s="1"/>
      <c r="D57" s="1"/>
      <c r="E57" s="1"/>
      <c r="F57" s="1"/>
      <c r="G57" s="1"/>
      <c r="H57" s="1"/>
      <c r="I57" s="1"/>
      <c r="J57" s="4"/>
      <c r="K57" s="5"/>
      <c r="L57" s="5"/>
      <c r="M57" s="5"/>
      <c r="X57" s="2"/>
      <c r="Y57" s="1"/>
    </row>
    <row r="58" spans="1:25" s="3" customFormat="1" x14ac:dyDescent="0.2">
      <c r="A58" s="1"/>
      <c r="B58" s="1"/>
      <c r="C58" s="1"/>
      <c r="D58" s="1"/>
      <c r="E58" s="1"/>
      <c r="F58" s="1"/>
      <c r="G58" s="1"/>
      <c r="H58" s="1"/>
      <c r="I58" s="1"/>
      <c r="J58" s="4"/>
      <c r="K58" s="5"/>
      <c r="L58" s="5"/>
      <c r="M58" s="5"/>
      <c r="X58" s="2"/>
      <c r="Y58" s="1"/>
    </row>
    <row r="59" spans="1:25" s="3" customFormat="1" x14ac:dyDescent="0.2">
      <c r="A59" s="1"/>
      <c r="B59" s="1"/>
      <c r="C59" s="1"/>
      <c r="D59" s="1"/>
      <c r="E59" s="1"/>
      <c r="F59" s="1"/>
      <c r="G59" s="1"/>
      <c r="H59" s="1"/>
      <c r="I59" s="1"/>
      <c r="J59" s="4"/>
      <c r="K59" s="5"/>
      <c r="L59" s="5"/>
      <c r="M59" s="5"/>
      <c r="X59" s="2"/>
      <c r="Y59" s="1"/>
    </row>
    <row r="60" spans="1:25" s="3" customFormat="1" x14ac:dyDescent="0.2">
      <c r="A60" s="1"/>
      <c r="B60" s="1"/>
      <c r="C60" s="1"/>
      <c r="D60" s="1"/>
      <c r="E60" s="1"/>
      <c r="F60" s="1"/>
      <c r="G60" s="1"/>
      <c r="H60" s="1"/>
      <c r="I60" s="1"/>
      <c r="J60" s="4"/>
      <c r="K60" s="5"/>
      <c r="L60" s="5"/>
      <c r="M60" s="5"/>
      <c r="X60" s="2"/>
      <c r="Y60" s="1"/>
    </row>
    <row r="61" spans="1:25" s="3" customFormat="1" x14ac:dyDescent="0.2">
      <c r="A61" s="1"/>
      <c r="B61" s="1"/>
      <c r="C61" s="1"/>
      <c r="D61" s="1"/>
      <c r="E61" s="1"/>
      <c r="F61" s="1"/>
      <c r="G61" s="1"/>
      <c r="H61" s="1"/>
      <c r="I61" s="1"/>
      <c r="J61" s="4"/>
      <c r="K61" s="5"/>
      <c r="L61" s="5"/>
      <c r="M61" s="5"/>
      <c r="X61" s="2"/>
      <c r="Y61" s="1"/>
    </row>
    <row r="62" spans="1:25" s="3" customFormat="1" x14ac:dyDescent="0.2">
      <c r="A62" s="1"/>
      <c r="B62" s="1"/>
      <c r="C62" s="1"/>
      <c r="D62" s="1"/>
      <c r="E62" s="1"/>
      <c r="F62" s="1"/>
      <c r="G62" s="1"/>
      <c r="H62" s="1"/>
      <c r="I62" s="1"/>
      <c r="J62" s="4"/>
      <c r="K62" s="5"/>
      <c r="L62" s="5"/>
      <c r="M62" s="5"/>
      <c r="X62" s="2"/>
      <c r="Y62" s="1"/>
    </row>
    <row r="63" spans="1:25" s="3" customFormat="1" x14ac:dyDescent="0.2">
      <c r="A63" s="1"/>
      <c r="B63" s="1"/>
      <c r="C63" s="1"/>
      <c r="D63" s="1"/>
      <c r="E63" s="1"/>
      <c r="F63" s="1"/>
      <c r="G63" s="1"/>
      <c r="H63" s="1"/>
      <c r="I63" s="1"/>
      <c r="J63" s="4"/>
      <c r="K63" s="5"/>
      <c r="L63" s="5"/>
      <c r="M63" s="5"/>
      <c r="X63" s="2"/>
      <c r="Y63" s="1"/>
    </row>
    <row r="64" spans="1:25" s="3" customFormat="1" x14ac:dyDescent="0.2">
      <c r="A64" s="1"/>
      <c r="B64" s="1"/>
      <c r="C64" s="1"/>
      <c r="D64" s="1"/>
      <c r="E64" s="1"/>
      <c r="F64" s="1"/>
      <c r="G64" s="1"/>
      <c r="H64" s="1"/>
      <c r="I64" s="1"/>
      <c r="J64" s="4"/>
      <c r="K64" s="5"/>
      <c r="L64" s="5"/>
      <c r="M64" s="5"/>
      <c r="X64" s="2"/>
      <c r="Y64" s="1"/>
    </row>
    <row r="65" spans="1:25" s="3" customFormat="1" x14ac:dyDescent="0.2">
      <c r="A65" s="1"/>
      <c r="B65" s="1"/>
      <c r="C65" s="1"/>
      <c r="D65" s="1"/>
      <c r="E65" s="1"/>
      <c r="F65" s="1"/>
      <c r="G65" s="1"/>
      <c r="H65" s="1"/>
      <c r="I65" s="1"/>
      <c r="J65" s="4"/>
      <c r="K65" s="5"/>
      <c r="L65" s="5"/>
      <c r="M65" s="5"/>
      <c r="X65" s="2"/>
      <c r="Y65" s="1"/>
    </row>
    <row r="66" spans="1:25" s="3" customFormat="1" x14ac:dyDescent="0.2">
      <c r="A66" s="1"/>
      <c r="B66" s="1"/>
      <c r="C66" s="1"/>
      <c r="D66" s="1"/>
      <c r="E66" s="1"/>
      <c r="F66" s="1"/>
      <c r="G66" s="1"/>
      <c r="H66" s="1"/>
      <c r="I66" s="1"/>
      <c r="J66" s="4"/>
      <c r="K66" s="5"/>
      <c r="L66" s="5"/>
      <c r="M66" s="5"/>
      <c r="X66" s="2"/>
      <c r="Y66" s="1"/>
    </row>
    <row r="67" spans="1:25" s="3" customFormat="1" x14ac:dyDescent="0.2">
      <c r="A67" s="1"/>
      <c r="B67" s="1"/>
      <c r="C67" s="1"/>
      <c r="D67" s="1"/>
      <c r="E67" s="1"/>
      <c r="F67" s="1"/>
      <c r="G67" s="1"/>
      <c r="H67" s="1"/>
      <c r="I67" s="1"/>
      <c r="J67" s="4"/>
      <c r="K67" s="5"/>
      <c r="L67" s="5"/>
      <c r="M67" s="5"/>
      <c r="X67" s="2"/>
      <c r="Y67" s="1"/>
    </row>
    <row r="68" spans="1:25" s="3" customFormat="1" x14ac:dyDescent="0.2">
      <c r="A68" s="1"/>
      <c r="B68" s="1"/>
      <c r="C68" s="1"/>
      <c r="D68" s="1"/>
      <c r="E68" s="1"/>
      <c r="F68" s="1"/>
      <c r="G68" s="1"/>
      <c r="H68" s="1"/>
      <c r="I68" s="1"/>
      <c r="J68" s="4"/>
      <c r="K68" s="5"/>
      <c r="L68" s="5"/>
      <c r="M68" s="5"/>
      <c r="X68" s="2"/>
      <c r="Y68" s="1"/>
    </row>
    <row r="69" spans="1:25" s="3" customFormat="1" x14ac:dyDescent="0.2">
      <c r="A69" s="1"/>
      <c r="B69" s="1"/>
      <c r="C69" s="1"/>
      <c r="D69" s="1"/>
      <c r="E69" s="1"/>
      <c r="F69" s="1"/>
      <c r="G69" s="1"/>
      <c r="H69" s="1"/>
      <c r="I69" s="1"/>
      <c r="J69" s="4"/>
      <c r="K69" s="5"/>
      <c r="L69" s="5"/>
      <c r="M69" s="5"/>
      <c r="X69" s="2"/>
      <c r="Y69" s="1"/>
    </row>
    <row r="70" spans="1:25" s="3" customFormat="1" x14ac:dyDescent="0.2">
      <c r="A70" s="1"/>
      <c r="B70" s="1"/>
      <c r="C70" s="1"/>
      <c r="D70" s="1"/>
      <c r="E70" s="1"/>
      <c r="F70" s="1"/>
      <c r="G70" s="1"/>
      <c r="H70" s="1"/>
      <c r="I70" s="1"/>
      <c r="J70" s="4"/>
      <c r="K70" s="5"/>
      <c r="L70" s="5"/>
      <c r="M70" s="5"/>
      <c r="X70" s="2"/>
      <c r="Y70" s="1"/>
    </row>
    <row r="71" spans="1:25" s="3" customFormat="1" x14ac:dyDescent="0.2">
      <c r="A71" s="1"/>
      <c r="B71" s="1"/>
      <c r="C71" s="1"/>
      <c r="D71" s="1"/>
      <c r="E71" s="1"/>
      <c r="F71" s="1"/>
      <c r="G71" s="1"/>
      <c r="H71" s="1"/>
      <c r="I71" s="1"/>
      <c r="J71" s="4"/>
      <c r="K71" s="5"/>
      <c r="L71" s="5"/>
      <c r="M71" s="5"/>
      <c r="X71" s="2"/>
      <c r="Y71" s="1"/>
    </row>
    <row r="72" spans="1:25" s="3" customFormat="1" x14ac:dyDescent="0.2">
      <c r="A72" s="1"/>
      <c r="B72" s="1"/>
      <c r="C72" s="1"/>
      <c r="D72" s="1"/>
      <c r="E72" s="1"/>
      <c r="F72" s="1"/>
      <c r="G72" s="1"/>
      <c r="H72" s="1"/>
      <c r="I72" s="1"/>
      <c r="J72" s="4"/>
      <c r="K72" s="5"/>
      <c r="L72" s="5"/>
      <c r="M72" s="5"/>
      <c r="X72" s="2"/>
      <c r="Y72" s="1"/>
    </row>
    <row r="73" spans="1:25" s="3" customFormat="1" x14ac:dyDescent="0.2">
      <c r="A73" s="1"/>
      <c r="B73" s="1"/>
      <c r="C73" s="1"/>
      <c r="D73" s="1"/>
      <c r="E73" s="1"/>
      <c r="F73" s="1"/>
      <c r="G73" s="1"/>
      <c r="H73" s="1"/>
      <c r="I73" s="1"/>
      <c r="J73" s="4"/>
      <c r="K73" s="5"/>
      <c r="L73" s="5"/>
      <c r="M73" s="5"/>
      <c r="X73" s="2"/>
      <c r="Y73" s="1"/>
    </row>
    <row r="74" spans="1:25" s="3" customFormat="1" x14ac:dyDescent="0.2">
      <c r="A74" s="1"/>
      <c r="B74" s="1"/>
      <c r="C74" s="1"/>
      <c r="D74" s="1"/>
      <c r="E74" s="1"/>
      <c r="F74" s="1"/>
      <c r="G74" s="1"/>
      <c r="H74" s="1"/>
      <c r="I74" s="1"/>
      <c r="J74" s="4"/>
      <c r="K74" s="5"/>
      <c r="L74" s="5"/>
      <c r="M74" s="5"/>
      <c r="X74" s="2"/>
      <c r="Y74" s="1"/>
    </row>
    <row r="75" spans="1:25" s="3" customFormat="1" x14ac:dyDescent="0.2">
      <c r="A75" s="1"/>
      <c r="B75" s="1"/>
      <c r="C75" s="1"/>
      <c r="D75" s="1"/>
      <c r="E75" s="1"/>
      <c r="F75" s="1"/>
      <c r="G75" s="1"/>
      <c r="H75" s="1"/>
      <c r="I75" s="1"/>
      <c r="J75" s="4"/>
      <c r="K75" s="5"/>
      <c r="L75" s="5"/>
      <c r="M75" s="5"/>
      <c r="X75" s="2"/>
      <c r="Y75" s="1"/>
    </row>
    <row r="76" spans="1:25" s="3" customFormat="1" x14ac:dyDescent="0.2">
      <c r="A76" s="1"/>
      <c r="B76" s="1"/>
      <c r="C76" s="1"/>
      <c r="D76" s="1"/>
      <c r="E76" s="1"/>
      <c r="F76" s="1"/>
      <c r="G76" s="1"/>
      <c r="H76" s="1"/>
      <c r="I76" s="1"/>
      <c r="J76" s="4"/>
      <c r="K76" s="5"/>
      <c r="L76" s="5"/>
      <c r="M76" s="5"/>
      <c r="X76" s="2"/>
      <c r="Y76" s="1"/>
    </row>
    <row r="77" spans="1:25" s="3" customFormat="1" x14ac:dyDescent="0.2">
      <c r="A77" s="1"/>
      <c r="B77" s="1"/>
      <c r="C77" s="1"/>
      <c r="D77" s="1"/>
      <c r="E77" s="1"/>
      <c r="F77" s="1"/>
      <c r="G77" s="1"/>
      <c r="H77" s="1"/>
      <c r="I77" s="1"/>
      <c r="J77" s="4"/>
      <c r="K77" s="5"/>
      <c r="L77" s="5"/>
      <c r="M77" s="5"/>
      <c r="X77" s="2"/>
      <c r="Y77" s="1"/>
    </row>
    <row r="78" spans="1:25" s="3" customFormat="1" x14ac:dyDescent="0.2">
      <c r="A78" s="1"/>
      <c r="B78" s="1"/>
      <c r="C78" s="1"/>
      <c r="D78" s="1"/>
      <c r="E78" s="1"/>
      <c r="F78" s="1"/>
      <c r="G78" s="1"/>
      <c r="H78" s="1"/>
      <c r="I78" s="1"/>
      <c r="J78" s="4"/>
      <c r="K78" s="5"/>
      <c r="L78" s="5"/>
      <c r="M78" s="5"/>
      <c r="X78" s="2"/>
      <c r="Y78" s="1"/>
    </row>
    <row r="79" spans="1:25" s="3" customFormat="1" x14ac:dyDescent="0.2">
      <c r="A79" s="1"/>
      <c r="B79" s="1"/>
      <c r="C79" s="1"/>
      <c r="D79" s="1"/>
      <c r="E79" s="1"/>
      <c r="F79" s="1"/>
      <c r="G79" s="1"/>
      <c r="H79" s="1"/>
      <c r="I79" s="1"/>
      <c r="J79" s="4"/>
      <c r="K79" s="5"/>
      <c r="L79" s="5"/>
      <c r="M79" s="5"/>
      <c r="X79" s="2"/>
      <c r="Y79" s="1"/>
    </row>
    <row r="80" spans="1:25" s="3" customFormat="1" x14ac:dyDescent="0.2">
      <c r="A80" s="1"/>
      <c r="B80" s="1"/>
      <c r="C80" s="1"/>
      <c r="D80" s="1"/>
      <c r="E80" s="1"/>
      <c r="F80" s="1"/>
      <c r="G80" s="1"/>
      <c r="H80" s="1"/>
      <c r="I80" s="1"/>
      <c r="J80" s="4"/>
      <c r="K80" s="5"/>
      <c r="L80" s="5"/>
      <c r="M80" s="5"/>
      <c r="X80" s="2"/>
      <c r="Y80" s="1"/>
    </row>
    <row r="81" spans="1:25" s="3" customFormat="1" x14ac:dyDescent="0.2">
      <c r="A81" s="1"/>
      <c r="B81" s="1"/>
      <c r="C81" s="1"/>
      <c r="D81" s="1"/>
      <c r="E81" s="1"/>
      <c r="F81" s="1"/>
      <c r="G81" s="1"/>
      <c r="H81" s="1"/>
      <c r="I81" s="1"/>
      <c r="J81" s="4"/>
      <c r="K81" s="5"/>
      <c r="L81" s="5"/>
      <c r="M81" s="5"/>
      <c r="X81" s="2"/>
      <c r="Y81" s="1"/>
    </row>
    <row r="82" spans="1:25" s="3" customFormat="1" x14ac:dyDescent="0.2">
      <c r="A82" s="1"/>
      <c r="B82" s="1"/>
      <c r="C82" s="1"/>
      <c r="D82" s="1"/>
      <c r="E82" s="1"/>
      <c r="F82" s="1"/>
      <c r="G82" s="1"/>
      <c r="H82" s="1"/>
      <c r="I82" s="1"/>
      <c r="J82" s="4"/>
      <c r="K82" s="5"/>
      <c r="L82" s="5"/>
      <c r="M82" s="5"/>
      <c r="X82" s="2"/>
      <c r="Y82" s="1"/>
    </row>
    <row r="83" spans="1:25" s="3" customFormat="1" x14ac:dyDescent="0.2">
      <c r="A83" s="1"/>
      <c r="B83" s="1"/>
      <c r="C83" s="1"/>
      <c r="D83" s="1"/>
      <c r="E83" s="1"/>
      <c r="F83" s="1"/>
      <c r="G83" s="1"/>
      <c r="H83" s="1"/>
      <c r="I83" s="1"/>
      <c r="J83" s="4"/>
      <c r="K83" s="5"/>
      <c r="L83" s="5"/>
      <c r="M83" s="5"/>
      <c r="X83" s="2"/>
      <c r="Y83" s="1"/>
    </row>
  </sheetData>
  <mergeCells count="23">
    <mergeCell ref="O6:O8"/>
    <mergeCell ref="W6:W8"/>
    <mergeCell ref="J6:J8"/>
    <mergeCell ref="K6:K8"/>
    <mergeCell ref="L6:L8"/>
    <mergeCell ref="M6:M8"/>
    <mergeCell ref="N6:N8"/>
    <mergeCell ref="X7:X8"/>
    <mergeCell ref="A5:U5"/>
    <mergeCell ref="V5:W5"/>
    <mergeCell ref="F7:F8"/>
    <mergeCell ref="C7:C8"/>
    <mergeCell ref="P7:P8"/>
    <mergeCell ref="Q7:Q8"/>
    <mergeCell ref="T7:T8"/>
    <mergeCell ref="P6:T6"/>
    <mergeCell ref="A6:A8"/>
    <mergeCell ref="B6:B8"/>
    <mergeCell ref="E6:E8"/>
    <mergeCell ref="G6:G8"/>
    <mergeCell ref="H6:H8"/>
    <mergeCell ref="I6:I8"/>
    <mergeCell ref="D7:D8"/>
  </mergeCells>
  <printOptions horizontalCentered="1"/>
  <pageMargins left="0.78740157480314965" right="0.78740157480314965" top="0.6692913385826772" bottom="0.86614173228346458" header="0.27559055118110237" footer="0.39370078740157483"/>
  <pageSetup paperSize="9" scale="47" firstPageNumber="119"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rgb="FFFFFF00"/>
  </sheetPr>
  <dimension ref="A1:Y82"/>
  <sheetViews>
    <sheetView showGridLines="0" view="pageBreakPreview" zoomScale="80" zoomScaleNormal="70" zoomScaleSheetLayoutView="80" workbookViewId="0">
      <selection activeCell="A15" sqref="A15:XFD15"/>
    </sheetView>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7.28515625" style="1" hidden="1" customWidth="1" outlineLevel="1"/>
    <col min="5" max="5" width="7.28515625" style="1" customWidth="1" outlineLevel="1"/>
    <col min="6" max="6" width="17.7109375" style="1" hidden="1" customWidth="1" outlineLevel="1"/>
    <col min="7" max="7" width="50.7109375" style="1" customWidth="1"/>
    <col min="8" max="8" width="60.42578125" style="1" customWidth="1"/>
    <col min="9" max="9" width="7.140625" style="1" customWidth="1"/>
    <col min="10" max="10" width="14.7109375" style="4" customWidth="1"/>
    <col min="11" max="11" width="14.28515625" style="3" customWidth="1"/>
    <col min="12" max="13" width="13.5703125" style="3" customWidth="1"/>
    <col min="14" max="14" width="13.7109375" style="3" customWidth="1"/>
    <col min="15" max="15" width="12.42578125" style="3" customWidth="1"/>
    <col min="16" max="16" width="14.85546875" style="3" customWidth="1"/>
    <col min="17" max="17" width="17.140625" style="3" customWidth="1"/>
    <col min="18" max="19" width="14.7109375" style="3" hidden="1" customWidth="1"/>
    <col min="20" max="20" width="14.85546875" style="3" customWidth="1"/>
    <col min="21" max="22" width="14.7109375" style="3" hidden="1" customWidth="1"/>
    <col min="23" max="23" width="14.42578125" style="3" customWidth="1"/>
    <col min="24" max="24" width="22.7109375" style="2" customWidth="1"/>
    <col min="25" max="16384" width="9.140625" style="1"/>
  </cols>
  <sheetData>
    <row r="1" spans="1:25" ht="18" x14ac:dyDescent="0.25">
      <c r="A1" s="159" t="s">
        <v>139</v>
      </c>
      <c r="B1" s="160"/>
      <c r="C1" s="160"/>
      <c r="D1" s="160"/>
      <c r="E1" s="160"/>
      <c r="F1" s="161"/>
      <c r="G1" s="162"/>
      <c r="H1" s="163"/>
      <c r="I1" s="160"/>
      <c r="K1" s="164"/>
      <c r="N1" s="165"/>
      <c r="O1" s="165"/>
      <c r="Q1" s="165"/>
      <c r="R1" s="165"/>
      <c r="S1" s="165"/>
      <c r="T1" s="38"/>
      <c r="U1" s="35"/>
      <c r="V1" s="1"/>
      <c r="W1" s="1"/>
      <c r="X1" s="1"/>
    </row>
    <row r="2" spans="1:25" ht="15.75" x14ac:dyDescent="0.25">
      <c r="A2" s="223" t="s">
        <v>129</v>
      </c>
      <c r="B2" s="113"/>
      <c r="D2" s="113"/>
      <c r="E2" s="166"/>
      <c r="F2" s="167"/>
      <c r="G2" s="223" t="s">
        <v>19</v>
      </c>
      <c r="H2" s="168" t="s">
        <v>140</v>
      </c>
      <c r="I2" s="170"/>
      <c r="K2" s="164"/>
      <c r="N2" s="37"/>
      <c r="O2" s="37"/>
      <c r="Q2" s="37"/>
      <c r="R2" s="37"/>
      <c r="S2" s="37"/>
      <c r="T2" s="36"/>
      <c r="U2" s="35"/>
      <c r="V2" s="1"/>
      <c r="W2" s="1"/>
      <c r="X2" s="1"/>
    </row>
    <row r="3" spans="1:25" ht="17.25" customHeight="1" x14ac:dyDescent="0.35">
      <c r="A3" s="122"/>
      <c r="B3" s="113"/>
      <c r="D3" s="113"/>
      <c r="E3" s="87"/>
      <c r="F3" s="87"/>
      <c r="G3" s="221" t="s">
        <v>18</v>
      </c>
      <c r="H3" s="87"/>
      <c r="I3" s="87"/>
      <c r="J3" s="87"/>
      <c r="K3" s="88"/>
      <c r="L3" s="87"/>
      <c r="M3" s="88"/>
      <c r="N3" s="87"/>
      <c r="O3" s="87"/>
      <c r="P3" s="87"/>
      <c r="Q3" s="87"/>
      <c r="R3" s="87"/>
      <c r="S3" s="87"/>
      <c r="T3" s="89"/>
      <c r="U3" s="87"/>
      <c r="V3" s="87"/>
      <c r="X3" s="36"/>
      <c r="Y3" s="35"/>
    </row>
    <row r="4" spans="1:25" ht="17.25" customHeight="1" x14ac:dyDescent="0.35">
      <c r="A4" s="122"/>
      <c r="B4" s="113"/>
      <c r="C4" s="221"/>
      <c r="D4" s="113"/>
      <c r="E4" s="87"/>
      <c r="F4" s="87"/>
      <c r="G4" s="87"/>
      <c r="H4" s="87"/>
      <c r="I4" s="87"/>
      <c r="J4" s="87"/>
      <c r="K4" s="88"/>
      <c r="L4" s="87"/>
      <c r="M4" s="88"/>
      <c r="N4" s="87"/>
      <c r="O4" s="87"/>
      <c r="P4" s="87"/>
      <c r="Q4" s="87"/>
      <c r="R4" s="87"/>
      <c r="S4" s="87"/>
      <c r="T4" s="89"/>
      <c r="U4" s="87"/>
      <c r="V4" s="87"/>
      <c r="W4" s="89" t="s">
        <v>46</v>
      </c>
      <c r="X4" s="36"/>
      <c r="Y4" s="35"/>
    </row>
    <row r="5" spans="1:25" ht="25.5" customHeight="1" x14ac:dyDescent="0.2">
      <c r="A5" s="513" t="s">
        <v>180</v>
      </c>
      <c r="B5" s="514"/>
      <c r="C5" s="514"/>
      <c r="D5" s="514"/>
      <c r="E5" s="514"/>
      <c r="F5" s="514"/>
      <c r="G5" s="514"/>
      <c r="H5" s="514"/>
      <c r="I5" s="514"/>
      <c r="J5" s="514"/>
      <c r="K5" s="514"/>
      <c r="L5" s="514"/>
      <c r="M5" s="514"/>
      <c r="N5" s="514"/>
      <c r="O5" s="514"/>
      <c r="P5" s="514"/>
      <c r="Q5" s="514"/>
      <c r="R5" s="514"/>
      <c r="S5" s="514"/>
      <c r="T5" s="514"/>
      <c r="U5" s="514"/>
      <c r="V5" s="513"/>
      <c r="W5" s="514"/>
      <c r="X5" s="34"/>
    </row>
    <row r="6" spans="1:25" ht="25.5" customHeight="1" x14ac:dyDescent="0.2">
      <c r="A6" s="529" t="s">
        <v>17</v>
      </c>
      <c r="B6" s="529" t="s">
        <v>16</v>
      </c>
      <c r="C6" s="516" t="s">
        <v>14</v>
      </c>
      <c r="D6" s="516" t="s">
        <v>13</v>
      </c>
      <c r="E6" s="516" t="s">
        <v>114</v>
      </c>
      <c r="F6" s="516" t="s">
        <v>15</v>
      </c>
      <c r="G6" s="516" t="s">
        <v>12</v>
      </c>
      <c r="H6" s="526" t="s">
        <v>11</v>
      </c>
      <c r="I6" s="531" t="s">
        <v>10</v>
      </c>
      <c r="J6" s="526" t="s">
        <v>9</v>
      </c>
      <c r="K6" s="526" t="s">
        <v>8</v>
      </c>
      <c r="L6" s="508" t="s">
        <v>7</v>
      </c>
      <c r="M6" s="508" t="s">
        <v>6</v>
      </c>
      <c r="N6" s="526" t="s">
        <v>5</v>
      </c>
      <c r="O6" s="528" t="s">
        <v>85</v>
      </c>
      <c r="P6" s="511" t="s">
        <v>3</v>
      </c>
      <c r="Q6" s="511" t="s">
        <v>113</v>
      </c>
      <c r="R6" s="282"/>
      <c r="S6" s="282"/>
      <c r="T6" s="511" t="s">
        <v>201</v>
      </c>
      <c r="U6" s="280"/>
      <c r="V6" s="281"/>
      <c r="W6" s="528" t="s">
        <v>92</v>
      </c>
      <c r="X6" s="552" t="s">
        <v>4</v>
      </c>
    </row>
    <row r="7" spans="1:25" ht="58.7" customHeight="1" x14ac:dyDescent="0.2">
      <c r="A7" s="529"/>
      <c r="B7" s="529"/>
      <c r="C7" s="516"/>
      <c r="D7" s="516"/>
      <c r="E7" s="516"/>
      <c r="F7" s="516"/>
      <c r="G7" s="516"/>
      <c r="H7" s="526"/>
      <c r="I7" s="531"/>
      <c r="J7" s="526"/>
      <c r="K7" s="526"/>
      <c r="L7" s="527"/>
      <c r="M7" s="527"/>
      <c r="N7" s="526"/>
      <c r="O7" s="528"/>
      <c r="P7" s="512"/>
      <c r="Q7" s="512"/>
      <c r="R7" s="200" t="s">
        <v>88</v>
      </c>
      <c r="S7" s="200" t="s">
        <v>89</v>
      </c>
      <c r="T7" s="512"/>
      <c r="U7" s="283" t="s">
        <v>90</v>
      </c>
      <c r="V7" s="200" t="s">
        <v>91</v>
      </c>
      <c r="W7" s="528"/>
      <c r="X7" s="552"/>
    </row>
    <row r="8" spans="1:25" s="30" customFormat="1" ht="25.5" customHeight="1" x14ac:dyDescent="0.3">
      <c r="A8" s="99" t="s">
        <v>1</v>
      </c>
      <c r="B8" s="100"/>
      <c r="C8" s="100"/>
      <c r="D8" s="100"/>
      <c r="E8" s="100"/>
      <c r="F8" s="100"/>
      <c r="G8" s="100"/>
      <c r="H8" s="100"/>
      <c r="I8" s="100"/>
      <c r="J8" s="100"/>
      <c r="K8" s="90">
        <f>SUM(K9:K13)</f>
        <v>0</v>
      </c>
      <c r="L8" s="90">
        <f>SUM(L9:L13)</f>
        <v>0</v>
      </c>
      <c r="M8" s="90">
        <f>SUM(M9:M13)</f>
        <v>0</v>
      </c>
      <c r="N8" s="90"/>
      <c r="O8" s="90">
        <f>SUM(O9:O13)</f>
        <v>0</v>
      </c>
      <c r="P8" s="91">
        <f>SUM(P9:P13)</f>
        <v>0</v>
      </c>
      <c r="Q8" s="91">
        <f>SUM(Q9:Q13)</f>
        <v>0</v>
      </c>
      <c r="R8" s="91"/>
      <c r="S8" s="91"/>
      <c r="T8" s="91">
        <f>SUM(T9:T13)</f>
        <v>0</v>
      </c>
      <c r="U8" s="91"/>
      <c r="V8" s="91"/>
      <c r="W8" s="90">
        <f>SUM(W9:W13)</f>
        <v>0</v>
      </c>
      <c r="X8" s="31"/>
    </row>
    <row r="9" spans="1:25" s="26" customFormat="1" ht="49.5" customHeight="1" x14ac:dyDescent="0.2">
      <c r="A9" s="261"/>
      <c r="B9" s="261"/>
      <c r="C9" s="261"/>
      <c r="D9" s="261"/>
      <c r="E9" s="261"/>
      <c r="F9" s="262"/>
      <c r="G9" s="43"/>
      <c r="H9" s="80"/>
      <c r="I9" s="45"/>
      <c r="J9" s="45"/>
      <c r="K9" s="260"/>
      <c r="L9" s="260"/>
      <c r="M9" s="260"/>
      <c r="N9" s="48"/>
      <c r="O9" s="40"/>
      <c r="P9" s="258"/>
      <c r="Q9" s="40"/>
      <c r="R9" s="40"/>
      <c r="S9" s="40"/>
      <c r="T9" s="259"/>
      <c r="U9" s="40"/>
      <c r="V9" s="40"/>
      <c r="W9" s="259"/>
      <c r="X9" s="53"/>
    </row>
    <row r="10" spans="1:25" s="26" customFormat="1" ht="51.75" customHeight="1" x14ac:dyDescent="0.2">
      <c r="A10" s="261"/>
      <c r="B10" s="261"/>
      <c r="C10" s="261"/>
      <c r="D10" s="261"/>
      <c r="E10" s="261"/>
      <c r="F10" s="262"/>
      <c r="G10" s="43"/>
      <c r="H10" s="80"/>
      <c r="I10" s="45"/>
      <c r="J10" s="45"/>
      <c r="K10" s="260"/>
      <c r="L10" s="260"/>
      <c r="M10" s="260"/>
      <c r="N10" s="48"/>
      <c r="O10" s="40"/>
      <c r="P10" s="258"/>
      <c r="Q10" s="40"/>
      <c r="R10" s="40"/>
      <c r="S10" s="40"/>
      <c r="T10" s="259"/>
      <c r="U10" s="40"/>
      <c r="V10" s="40"/>
      <c r="W10" s="259"/>
      <c r="X10" s="53"/>
    </row>
    <row r="11" spans="1:25" ht="18" x14ac:dyDescent="0.2">
      <c r="A11" s="25"/>
      <c r="B11" s="25"/>
      <c r="C11" s="25"/>
      <c r="D11" s="25"/>
      <c r="E11" s="198"/>
      <c r="F11" s="47"/>
      <c r="G11" s="46"/>
      <c r="H11" s="79"/>
      <c r="I11" s="45"/>
      <c r="J11" s="45"/>
      <c r="K11" s="42"/>
      <c r="L11" s="42"/>
      <c r="M11" s="42"/>
      <c r="N11" s="48"/>
      <c r="O11" s="40"/>
      <c r="P11" s="41"/>
      <c r="Q11" s="40"/>
      <c r="R11" s="40"/>
      <c r="S11" s="40"/>
      <c r="T11" s="210"/>
      <c r="U11" s="40"/>
      <c r="V11" s="40"/>
      <c r="W11" s="39"/>
      <c r="X11" s="53"/>
    </row>
    <row r="12" spans="1:25" ht="84.75" customHeight="1" x14ac:dyDescent="0.2">
      <c r="A12" s="25"/>
      <c r="B12" s="25"/>
      <c r="C12" s="25"/>
      <c r="D12" s="25"/>
      <c r="E12" s="198"/>
      <c r="F12" s="47"/>
      <c r="G12" s="49"/>
      <c r="H12" s="79"/>
      <c r="I12" s="45"/>
      <c r="J12" s="45"/>
      <c r="K12" s="42"/>
      <c r="L12" s="42"/>
      <c r="M12" s="42"/>
      <c r="N12" s="48"/>
      <c r="O12" s="40"/>
      <c r="P12" s="41"/>
      <c r="Q12" s="40"/>
      <c r="R12" s="40"/>
      <c r="S12" s="40"/>
      <c r="T12" s="210"/>
      <c r="U12" s="40"/>
      <c r="V12" s="40"/>
      <c r="W12" s="39"/>
      <c r="X12" s="53"/>
    </row>
    <row r="13" spans="1:25" ht="18" x14ac:dyDescent="0.2">
      <c r="A13" s="25"/>
      <c r="B13" s="25"/>
      <c r="C13" s="25"/>
      <c r="D13" s="25"/>
      <c r="E13" s="198"/>
      <c r="F13" s="47"/>
      <c r="G13" s="49"/>
      <c r="H13" s="79"/>
      <c r="I13" s="45"/>
      <c r="J13" s="45"/>
      <c r="K13" s="42"/>
      <c r="L13" s="42"/>
      <c r="M13" s="42"/>
      <c r="N13" s="48"/>
      <c r="O13" s="40"/>
      <c r="P13" s="41"/>
      <c r="Q13" s="40"/>
      <c r="R13" s="40"/>
      <c r="S13" s="40"/>
      <c r="T13" s="210"/>
      <c r="U13" s="40"/>
      <c r="V13" s="40"/>
      <c r="W13" s="39"/>
      <c r="X13" s="53"/>
    </row>
    <row r="14" spans="1:25" s="30" customFormat="1" ht="25.5" customHeight="1" x14ac:dyDescent="0.3">
      <c r="A14" s="101" t="s">
        <v>93</v>
      </c>
      <c r="B14" s="102"/>
      <c r="C14" s="102"/>
      <c r="D14" s="102"/>
      <c r="E14" s="102"/>
      <c r="F14" s="102"/>
      <c r="G14" s="102"/>
      <c r="H14" s="102"/>
      <c r="I14" s="102"/>
      <c r="J14" s="93"/>
      <c r="K14" s="93">
        <f>SUM(K15:K15)</f>
        <v>0</v>
      </c>
      <c r="L14" s="93">
        <f>SUM(L15:L15)</f>
        <v>0</v>
      </c>
      <c r="M14" s="93">
        <f>SUM(M15:M15)</f>
        <v>0</v>
      </c>
      <c r="N14" s="268"/>
      <c r="O14" s="93">
        <f>SUM(O15:O15)</f>
        <v>0</v>
      </c>
      <c r="P14" s="93">
        <f>SUM(P15:P15)</f>
        <v>0</v>
      </c>
      <c r="Q14" s="93">
        <f>SUM(Q15:Q15)</f>
        <v>0</v>
      </c>
      <c r="R14" s="93">
        <f t="shared" ref="R14:V14" si="0">SUM(R15:R15)</f>
        <v>0</v>
      </c>
      <c r="S14" s="93">
        <f t="shared" si="0"/>
        <v>0</v>
      </c>
      <c r="T14" s="93">
        <f>SUM(T15:T15)</f>
        <v>0</v>
      </c>
      <c r="U14" s="93">
        <f t="shared" si="0"/>
        <v>0</v>
      </c>
      <c r="V14" s="93">
        <f t="shared" si="0"/>
        <v>0</v>
      </c>
      <c r="W14" s="93">
        <f>SUM(W15:W15)</f>
        <v>0</v>
      </c>
      <c r="X14" s="106"/>
    </row>
    <row r="15" spans="1:25" ht="81" customHeight="1" x14ac:dyDescent="0.2">
      <c r="A15" s="25"/>
      <c r="B15" s="25"/>
      <c r="C15" s="25"/>
      <c r="D15" s="25"/>
      <c r="E15" s="198"/>
      <c r="F15" s="47"/>
      <c r="G15" s="46"/>
      <c r="H15" s="79"/>
      <c r="I15" s="45"/>
      <c r="J15" s="45"/>
      <c r="K15" s="42"/>
      <c r="L15" s="42"/>
      <c r="M15" s="42"/>
      <c r="N15" s="48"/>
      <c r="O15" s="40"/>
      <c r="P15" s="41"/>
      <c r="Q15" s="40"/>
      <c r="R15" s="40"/>
      <c r="S15" s="40"/>
      <c r="T15" s="210"/>
      <c r="U15" s="40"/>
      <c r="V15" s="40"/>
      <c r="W15" s="39"/>
      <c r="X15" s="53"/>
    </row>
    <row r="16" spans="1:25" ht="35.25" customHeight="1" x14ac:dyDescent="0.2">
      <c r="A16" s="85" t="s">
        <v>194</v>
      </c>
      <c r="B16" s="86"/>
      <c r="C16" s="86"/>
      <c r="D16" s="86"/>
      <c r="E16" s="196"/>
      <c r="F16" s="86"/>
      <c r="G16" s="86"/>
      <c r="H16" s="269"/>
      <c r="I16" s="269"/>
      <c r="J16" s="270"/>
      <c r="K16" s="23">
        <f>K8+K14</f>
        <v>0</v>
      </c>
      <c r="L16" s="23">
        <f t="shared" ref="L16:W16" si="1">L8+L14</f>
        <v>0</v>
      </c>
      <c r="M16" s="23">
        <f t="shared" si="1"/>
        <v>0</v>
      </c>
      <c r="N16" s="23"/>
      <c r="O16" s="23">
        <f t="shared" si="1"/>
        <v>0</v>
      </c>
      <c r="P16" s="23">
        <f t="shared" si="1"/>
        <v>0</v>
      </c>
      <c r="Q16" s="23">
        <f t="shared" si="1"/>
        <v>0</v>
      </c>
      <c r="R16" s="23">
        <f t="shared" si="1"/>
        <v>0</v>
      </c>
      <c r="S16" s="23">
        <f t="shared" si="1"/>
        <v>0</v>
      </c>
      <c r="T16" s="23">
        <f t="shared" si="1"/>
        <v>0</v>
      </c>
      <c r="U16" s="23">
        <f t="shared" si="1"/>
        <v>0</v>
      </c>
      <c r="V16" s="23">
        <f t="shared" si="1"/>
        <v>0</v>
      </c>
      <c r="W16" s="23">
        <f t="shared" si="1"/>
        <v>0</v>
      </c>
      <c r="X16" s="21"/>
    </row>
    <row r="17" spans="1:25" s="3" customFormat="1" x14ac:dyDescent="0.2">
      <c r="A17" s="4"/>
      <c r="B17" s="4"/>
      <c r="C17" s="4"/>
      <c r="D17" s="4"/>
      <c r="E17" s="4"/>
      <c r="F17" s="4"/>
      <c r="G17" s="20"/>
      <c r="H17" s="4"/>
      <c r="I17" s="19"/>
      <c r="J17" s="18"/>
      <c r="K17" s="17"/>
      <c r="L17" s="17"/>
      <c r="M17" s="17"/>
      <c r="N17" s="16"/>
      <c r="O17" s="16"/>
      <c r="X17" s="2"/>
      <c r="Y17" s="1"/>
    </row>
    <row r="18" spans="1:25" s="3" customFormat="1" x14ac:dyDescent="0.2">
      <c r="A18" s="4"/>
      <c r="B18" s="4"/>
      <c r="C18" s="4"/>
      <c r="D18" s="4"/>
      <c r="E18" s="4"/>
      <c r="F18" s="4"/>
      <c r="G18" s="4"/>
      <c r="H18" s="4"/>
      <c r="I18" s="15"/>
      <c r="J18" s="6"/>
      <c r="K18" s="5"/>
      <c r="L18" s="5"/>
      <c r="M18" s="5"/>
      <c r="X18" s="2"/>
      <c r="Y18" s="1"/>
    </row>
    <row r="19" spans="1:25" s="3" customFormat="1" x14ac:dyDescent="0.2">
      <c r="A19" s="4"/>
      <c r="B19" s="4"/>
      <c r="C19" s="4"/>
      <c r="D19" s="4"/>
      <c r="E19" s="4"/>
      <c r="F19" s="4"/>
      <c r="G19" s="4"/>
      <c r="H19" s="4"/>
      <c r="I19" s="15"/>
      <c r="J19" s="6"/>
      <c r="K19" s="5"/>
      <c r="L19" s="5"/>
      <c r="M19" s="5"/>
      <c r="X19" s="2"/>
      <c r="Y19" s="1"/>
    </row>
    <row r="20" spans="1:25" s="3" customFormat="1" x14ac:dyDescent="0.2">
      <c r="A20" s="4"/>
      <c r="B20" s="4"/>
      <c r="C20" s="4"/>
      <c r="D20" s="4"/>
      <c r="E20" s="4"/>
      <c r="F20" s="4"/>
      <c r="G20" s="4"/>
      <c r="H20" s="4"/>
      <c r="I20" s="1"/>
      <c r="J20" s="4"/>
      <c r="K20" s="5"/>
      <c r="L20" s="5"/>
      <c r="M20" s="5"/>
      <c r="X20" s="2"/>
      <c r="Y20" s="1"/>
    </row>
    <row r="21" spans="1:25" s="3" customFormat="1" x14ac:dyDescent="0.2">
      <c r="A21" s="4"/>
      <c r="B21" s="4"/>
      <c r="C21" s="4"/>
      <c r="D21" s="4"/>
      <c r="E21" s="4"/>
      <c r="F21" s="4"/>
      <c r="G21" s="4"/>
      <c r="H21" s="4"/>
      <c r="I21" s="1"/>
      <c r="J21" s="4"/>
      <c r="K21" s="5"/>
      <c r="L21" s="5"/>
      <c r="M21" s="5"/>
      <c r="X21" s="2"/>
      <c r="Y21" s="1"/>
    </row>
    <row r="22" spans="1:25" s="3" customFormat="1" x14ac:dyDescent="0.2">
      <c r="A22" s="4"/>
      <c r="B22" s="4"/>
      <c r="C22" s="4"/>
      <c r="D22" s="4"/>
      <c r="E22" s="4"/>
      <c r="F22" s="4"/>
      <c r="G22" s="4"/>
      <c r="H22" s="4"/>
      <c r="I22" s="1"/>
      <c r="J22" s="4"/>
      <c r="K22" s="5"/>
      <c r="L22" s="5"/>
      <c r="M22" s="5"/>
      <c r="X22" s="2"/>
      <c r="Y22" s="1"/>
    </row>
    <row r="23" spans="1:25" s="3" customFormat="1" x14ac:dyDescent="0.2">
      <c r="A23" s="4"/>
      <c r="B23" s="4"/>
      <c r="C23" s="4"/>
      <c r="D23" s="4"/>
      <c r="E23" s="4"/>
      <c r="F23" s="4"/>
      <c r="G23" s="4"/>
      <c r="H23" s="4"/>
      <c r="I23" s="1"/>
      <c r="J23" s="4"/>
      <c r="K23" s="5"/>
      <c r="L23" s="5"/>
      <c r="M23" s="5"/>
      <c r="X23" s="2"/>
      <c r="Y23" s="1"/>
    </row>
    <row r="24" spans="1:25" s="3" customFormat="1" x14ac:dyDescent="0.2">
      <c r="A24" s="4"/>
      <c r="B24" s="4"/>
      <c r="C24" s="4"/>
      <c r="D24" s="4"/>
      <c r="E24" s="4"/>
      <c r="F24" s="4"/>
      <c r="G24" s="4"/>
      <c r="H24" s="4"/>
      <c r="I24" s="1"/>
      <c r="J24" s="4"/>
      <c r="K24" s="5"/>
      <c r="L24" s="5"/>
      <c r="M24" s="5"/>
      <c r="X24" s="2"/>
      <c r="Y24" s="1"/>
    </row>
    <row r="25" spans="1:25" s="3" customFormat="1" x14ac:dyDescent="0.2">
      <c r="A25" s="4"/>
      <c r="B25" s="4"/>
      <c r="C25" s="4"/>
      <c r="D25" s="4"/>
      <c r="E25" s="4"/>
      <c r="F25" s="4"/>
      <c r="G25" s="4"/>
      <c r="H25" s="4"/>
      <c r="I25" s="1"/>
      <c r="J25" s="4"/>
      <c r="K25" s="5"/>
      <c r="L25" s="5"/>
      <c r="M25" s="5"/>
      <c r="X25" s="2"/>
      <c r="Y25" s="1"/>
    </row>
    <row r="26" spans="1:25" s="3" customFormat="1" x14ac:dyDescent="0.2">
      <c r="A26" s="4"/>
      <c r="B26" s="4"/>
      <c r="C26" s="4"/>
      <c r="D26" s="4"/>
      <c r="E26" s="4"/>
      <c r="F26" s="4"/>
      <c r="G26" s="4"/>
      <c r="H26" s="4"/>
      <c r="I26" s="1"/>
      <c r="J26" s="4"/>
      <c r="K26" s="5"/>
      <c r="L26" s="5"/>
      <c r="M26" s="5"/>
      <c r="X26" s="2"/>
      <c r="Y26" s="1"/>
    </row>
    <row r="27" spans="1:25" s="3" customFormat="1" x14ac:dyDescent="0.2">
      <c r="A27" s="4"/>
      <c r="B27" s="4"/>
      <c r="C27" s="4"/>
      <c r="D27" s="4"/>
      <c r="E27" s="4"/>
      <c r="F27" s="4"/>
      <c r="G27" s="4"/>
      <c r="H27" s="4"/>
      <c r="I27" s="1"/>
      <c r="J27" s="4"/>
      <c r="K27" s="5"/>
      <c r="L27" s="5"/>
      <c r="M27" s="5"/>
      <c r="X27" s="2"/>
      <c r="Y27" s="1"/>
    </row>
    <row r="28" spans="1:25" s="3" customFormat="1" x14ac:dyDescent="0.2">
      <c r="A28" s="4"/>
      <c r="B28" s="4"/>
      <c r="C28" s="4"/>
      <c r="D28" s="4"/>
      <c r="E28" s="4"/>
      <c r="F28" s="4"/>
      <c r="G28" s="4"/>
      <c r="H28" s="4"/>
      <c r="I28" s="1"/>
      <c r="J28" s="4"/>
      <c r="K28" s="5"/>
      <c r="L28" s="5"/>
      <c r="M28" s="5"/>
      <c r="X28" s="2"/>
      <c r="Y28" s="1"/>
    </row>
    <row r="29" spans="1:25" s="3" customFormat="1" x14ac:dyDescent="0.2">
      <c r="A29" s="4"/>
      <c r="B29" s="4"/>
      <c r="C29" s="4"/>
      <c r="D29" s="4"/>
      <c r="E29" s="4"/>
      <c r="F29" s="4"/>
      <c r="G29" s="4"/>
      <c r="H29" s="4"/>
      <c r="I29" s="1"/>
      <c r="J29" s="4"/>
      <c r="K29" s="5"/>
      <c r="L29" s="5"/>
      <c r="M29" s="5"/>
      <c r="X29" s="2"/>
      <c r="Y29" s="1"/>
    </row>
    <row r="30" spans="1:25" s="3" customFormat="1" x14ac:dyDescent="0.2">
      <c r="A30" s="4"/>
      <c r="B30" s="4"/>
      <c r="C30" s="4"/>
      <c r="D30" s="4"/>
      <c r="E30" s="4"/>
      <c r="F30" s="4"/>
      <c r="G30" s="4"/>
      <c r="H30" s="4"/>
      <c r="I30" s="1"/>
      <c r="J30" s="4"/>
      <c r="K30" s="5"/>
      <c r="L30" s="5"/>
      <c r="M30" s="5"/>
      <c r="X30" s="2"/>
      <c r="Y30" s="1"/>
    </row>
    <row r="31" spans="1:25" s="3" customFormat="1" x14ac:dyDescent="0.2">
      <c r="A31" s="1"/>
      <c r="B31" s="1"/>
      <c r="C31" s="1"/>
      <c r="D31" s="1"/>
      <c r="E31" s="1"/>
      <c r="F31" s="1"/>
      <c r="G31" s="1"/>
      <c r="H31" s="1"/>
      <c r="I31" s="1"/>
      <c r="J31" s="4"/>
      <c r="K31" s="5"/>
      <c r="L31" s="5"/>
      <c r="M31" s="5"/>
      <c r="X31" s="2"/>
      <c r="Y31" s="1"/>
    </row>
    <row r="32" spans="1:25" s="3" customFormat="1" x14ac:dyDescent="0.2">
      <c r="A32" s="1"/>
      <c r="B32" s="1"/>
      <c r="C32" s="1"/>
      <c r="D32" s="1"/>
      <c r="E32" s="1"/>
      <c r="F32" s="1"/>
      <c r="G32" s="1"/>
      <c r="H32" s="1"/>
      <c r="I32" s="1"/>
      <c r="J32" s="4"/>
      <c r="K32" s="5"/>
      <c r="L32" s="5"/>
      <c r="M32" s="5"/>
      <c r="X32" s="2"/>
      <c r="Y32" s="1"/>
    </row>
    <row r="33" spans="1:25" s="3" customFormat="1" x14ac:dyDescent="0.2">
      <c r="A33" s="1"/>
      <c r="B33" s="1"/>
      <c r="C33" s="1"/>
      <c r="D33" s="1"/>
      <c r="E33" s="1"/>
      <c r="F33" s="1"/>
      <c r="G33" s="1"/>
      <c r="H33" s="1"/>
      <c r="I33" s="1"/>
      <c r="J33" s="4"/>
      <c r="K33" s="5"/>
      <c r="L33" s="5"/>
      <c r="M33" s="5"/>
      <c r="X33" s="2"/>
      <c r="Y33" s="1"/>
    </row>
    <row r="34" spans="1:25" s="3" customFormat="1" x14ac:dyDescent="0.2">
      <c r="A34" s="1"/>
      <c r="B34" s="1"/>
      <c r="C34" s="1"/>
      <c r="D34" s="1"/>
      <c r="E34" s="1"/>
      <c r="F34" s="1"/>
      <c r="G34" s="1"/>
      <c r="H34" s="1"/>
      <c r="I34" s="1"/>
      <c r="J34" s="4"/>
      <c r="K34" s="5"/>
      <c r="L34" s="5"/>
      <c r="M34" s="5"/>
      <c r="X34" s="2"/>
      <c r="Y34" s="1"/>
    </row>
    <row r="35" spans="1:25" s="3" customFormat="1" x14ac:dyDescent="0.2">
      <c r="A35" s="1"/>
      <c r="B35" s="1"/>
      <c r="C35" s="1"/>
      <c r="D35" s="1"/>
      <c r="E35" s="1"/>
      <c r="F35" s="1"/>
      <c r="G35" s="1"/>
      <c r="H35" s="1"/>
      <c r="I35" s="1"/>
      <c r="J35" s="4"/>
      <c r="K35" s="5"/>
      <c r="L35" s="5"/>
      <c r="M35" s="5"/>
      <c r="X35" s="2"/>
      <c r="Y35" s="1"/>
    </row>
    <row r="36" spans="1:25" s="3" customFormat="1" x14ac:dyDescent="0.2">
      <c r="A36" s="1"/>
      <c r="B36" s="1"/>
      <c r="C36" s="1"/>
      <c r="D36" s="1"/>
      <c r="E36" s="1"/>
      <c r="F36" s="1"/>
      <c r="G36" s="1"/>
      <c r="H36" s="1"/>
      <c r="I36" s="1"/>
      <c r="J36" s="4"/>
      <c r="K36" s="5"/>
      <c r="L36" s="5"/>
      <c r="M36" s="5"/>
      <c r="X36" s="2"/>
      <c r="Y36" s="1"/>
    </row>
    <row r="37" spans="1:25" s="3" customFormat="1" x14ac:dyDescent="0.2">
      <c r="A37" s="1"/>
      <c r="B37" s="1"/>
      <c r="C37" s="1"/>
      <c r="D37" s="1"/>
      <c r="E37" s="1"/>
      <c r="F37" s="1"/>
      <c r="G37" s="1"/>
      <c r="H37" s="1"/>
      <c r="I37" s="1"/>
      <c r="J37" s="4"/>
      <c r="K37" s="5"/>
      <c r="L37" s="5"/>
      <c r="M37" s="5"/>
      <c r="X37" s="2"/>
      <c r="Y37" s="1"/>
    </row>
    <row r="38" spans="1:25" s="3" customFormat="1" x14ac:dyDescent="0.2">
      <c r="A38" s="1"/>
      <c r="B38" s="1"/>
      <c r="C38" s="1"/>
      <c r="D38" s="1"/>
      <c r="E38" s="1"/>
      <c r="F38" s="1"/>
      <c r="G38" s="1"/>
      <c r="H38" s="1"/>
      <c r="I38" s="1"/>
      <c r="J38" s="4"/>
      <c r="K38" s="5"/>
      <c r="L38" s="5"/>
      <c r="M38" s="5"/>
      <c r="X38" s="2"/>
      <c r="Y38" s="1"/>
    </row>
    <row r="39" spans="1:25" s="3" customFormat="1" x14ac:dyDescent="0.2">
      <c r="A39" s="1"/>
      <c r="B39" s="1"/>
      <c r="C39" s="1"/>
      <c r="D39" s="1"/>
      <c r="E39" s="1"/>
      <c r="F39" s="1"/>
      <c r="G39" s="1"/>
      <c r="H39" s="1"/>
      <c r="I39" s="1"/>
      <c r="J39" s="4"/>
      <c r="K39" s="5"/>
      <c r="L39" s="5"/>
      <c r="M39" s="5"/>
      <c r="X39" s="2"/>
      <c r="Y39" s="1"/>
    </row>
    <row r="40" spans="1:25" s="3" customFormat="1" x14ac:dyDescent="0.2">
      <c r="A40" s="1"/>
      <c r="B40" s="1"/>
      <c r="C40" s="1"/>
      <c r="D40" s="1"/>
      <c r="E40" s="1"/>
      <c r="F40" s="1"/>
      <c r="G40" s="1"/>
      <c r="H40" s="1"/>
      <c r="I40" s="1"/>
      <c r="J40" s="4"/>
      <c r="K40" s="5"/>
      <c r="L40" s="5"/>
      <c r="M40" s="5"/>
      <c r="X40" s="2"/>
      <c r="Y40" s="1"/>
    </row>
    <row r="41" spans="1:25" s="3" customFormat="1" x14ac:dyDescent="0.2">
      <c r="A41" s="1"/>
      <c r="B41" s="1"/>
      <c r="C41" s="1"/>
      <c r="D41" s="1"/>
      <c r="E41" s="1"/>
      <c r="F41" s="1"/>
      <c r="G41" s="1"/>
      <c r="H41" s="1"/>
      <c r="I41" s="1"/>
      <c r="J41" s="4"/>
      <c r="K41" s="5"/>
      <c r="L41" s="5"/>
      <c r="M41" s="5"/>
      <c r="X41" s="2"/>
      <c r="Y41" s="1"/>
    </row>
    <row r="42" spans="1:25" s="3" customFormat="1" x14ac:dyDescent="0.2">
      <c r="A42" s="1"/>
      <c r="B42" s="1"/>
      <c r="C42" s="1"/>
      <c r="D42" s="1"/>
      <c r="E42" s="1"/>
      <c r="F42" s="1"/>
      <c r="G42" s="1"/>
      <c r="H42" s="1"/>
      <c r="I42" s="1"/>
      <c r="J42" s="4"/>
      <c r="K42" s="5"/>
      <c r="L42" s="5"/>
      <c r="M42" s="5"/>
      <c r="X42" s="2"/>
      <c r="Y42" s="1"/>
    </row>
    <row r="43" spans="1:25" s="3" customFormat="1" x14ac:dyDescent="0.2">
      <c r="A43" s="1"/>
      <c r="B43" s="1"/>
      <c r="C43" s="1"/>
      <c r="D43" s="1"/>
      <c r="E43" s="1"/>
      <c r="F43" s="1"/>
      <c r="G43" s="1"/>
      <c r="H43" s="1"/>
      <c r="I43" s="1"/>
      <c r="J43" s="4"/>
      <c r="K43" s="5"/>
      <c r="L43" s="5"/>
      <c r="M43" s="5"/>
      <c r="X43" s="2"/>
      <c r="Y43" s="1"/>
    </row>
    <row r="44" spans="1:25" s="3" customFormat="1" x14ac:dyDescent="0.2">
      <c r="A44" s="1"/>
      <c r="B44" s="1"/>
      <c r="C44" s="1"/>
      <c r="D44" s="1"/>
      <c r="E44" s="1"/>
      <c r="F44" s="1"/>
      <c r="G44" s="1"/>
      <c r="H44" s="1"/>
      <c r="I44" s="1"/>
      <c r="J44" s="4"/>
      <c r="K44" s="5"/>
      <c r="L44" s="5"/>
      <c r="M44" s="5"/>
      <c r="X44" s="2"/>
      <c r="Y44" s="1"/>
    </row>
    <row r="45" spans="1:25" s="3" customFormat="1" x14ac:dyDescent="0.2">
      <c r="A45" s="1"/>
      <c r="B45" s="1"/>
      <c r="C45" s="1"/>
      <c r="D45" s="1"/>
      <c r="E45" s="1"/>
      <c r="F45" s="1"/>
      <c r="G45" s="1"/>
      <c r="H45" s="1"/>
      <c r="I45" s="1"/>
      <c r="J45" s="4"/>
      <c r="K45" s="5"/>
      <c r="L45" s="5"/>
      <c r="M45" s="5"/>
      <c r="X45" s="2"/>
      <c r="Y45" s="1"/>
    </row>
    <row r="46" spans="1:25" s="3" customFormat="1" x14ac:dyDescent="0.2">
      <c r="A46" s="1"/>
      <c r="B46" s="1"/>
      <c r="C46" s="1"/>
      <c r="D46" s="1"/>
      <c r="E46" s="1"/>
      <c r="F46" s="1"/>
      <c r="G46" s="1"/>
      <c r="H46" s="1"/>
      <c r="I46" s="1"/>
      <c r="J46" s="4"/>
      <c r="K46" s="5"/>
      <c r="L46" s="5"/>
      <c r="M46" s="5"/>
      <c r="X46" s="2"/>
      <c r="Y46" s="1"/>
    </row>
    <row r="47" spans="1:25" s="3" customFormat="1" x14ac:dyDescent="0.2">
      <c r="A47" s="1"/>
      <c r="B47" s="1"/>
      <c r="C47" s="1"/>
      <c r="D47" s="1"/>
      <c r="E47" s="1"/>
      <c r="F47" s="1"/>
      <c r="G47" s="1"/>
      <c r="H47" s="1"/>
      <c r="I47" s="1"/>
      <c r="J47" s="4"/>
      <c r="K47" s="5"/>
      <c r="L47" s="5"/>
      <c r="M47" s="5"/>
      <c r="X47" s="2"/>
      <c r="Y47" s="1"/>
    </row>
    <row r="48" spans="1:25" s="3" customFormat="1" x14ac:dyDescent="0.2">
      <c r="A48" s="1"/>
      <c r="B48" s="1"/>
      <c r="C48" s="1"/>
      <c r="D48" s="1"/>
      <c r="E48" s="1"/>
      <c r="F48" s="1"/>
      <c r="G48" s="1"/>
      <c r="H48" s="1"/>
      <c r="I48" s="1"/>
      <c r="J48" s="4"/>
      <c r="K48" s="5"/>
      <c r="L48" s="5"/>
      <c r="M48" s="5"/>
      <c r="X48" s="2"/>
      <c r="Y48" s="1"/>
    </row>
    <row r="49" spans="1:25" s="3" customFormat="1" x14ac:dyDescent="0.2">
      <c r="A49" s="1"/>
      <c r="B49" s="1"/>
      <c r="C49" s="1"/>
      <c r="D49" s="1"/>
      <c r="E49" s="1"/>
      <c r="F49" s="1"/>
      <c r="G49" s="1"/>
      <c r="H49" s="1"/>
      <c r="I49" s="1"/>
      <c r="J49" s="4"/>
      <c r="K49" s="5"/>
      <c r="L49" s="5"/>
      <c r="M49" s="5"/>
      <c r="X49" s="2"/>
      <c r="Y49" s="1"/>
    </row>
    <row r="50" spans="1:25" s="3" customFormat="1" x14ac:dyDescent="0.2">
      <c r="A50" s="1"/>
      <c r="B50" s="1"/>
      <c r="C50" s="1"/>
      <c r="D50" s="1"/>
      <c r="E50" s="1"/>
      <c r="F50" s="1"/>
      <c r="G50" s="1"/>
      <c r="H50" s="1"/>
      <c r="I50" s="1"/>
      <c r="J50" s="4"/>
      <c r="K50" s="5"/>
      <c r="L50" s="5"/>
      <c r="M50" s="5"/>
      <c r="X50" s="2"/>
      <c r="Y50" s="1"/>
    </row>
    <row r="51" spans="1:25" s="3" customFormat="1" x14ac:dyDescent="0.2">
      <c r="A51" s="1"/>
      <c r="B51" s="1"/>
      <c r="C51" s="1"/>
      <c r="D51" s="1"/>
      <c r="E51" s="1"/>
      <c r="F51" s="1"/>
      <c r="G51" s="1"/>
      <c r="H51" s="1"/>
      <c r="I51" s="1"/>
      <c r="J51" s="4"/>
      <c r="K51" s="5"/>
      <c r="L51" s="5"/>
      <c r="M51" s="5"/>
      <c r="X51" s="2"/>
      <c r="Y51" s="1"/>
    </row>
    <row r="52" spans="1:25" s="3" customFormat="1" x14ac:dyDescent="0.2">
      <c r="A52" s="1"/>
      <c r="B52" s="1"/>
      <c r="C52" s="1"/>
      <c r="D52" s="1"/>
      <c r="E52" s="1"/>
      <c r="F52" s="1"/>
      <c r="G52" s="1"/>
      <c r="H52" s="1"/>
      <c r="I52" s="1"/>
      <c r="J52" s="4"/>
      <c r="K52" s="5"/>
      <c r="L52" s="5"/>
      <c r="M52" s="5"/>
      <c r="X52" s="2"/>
      <c r="Y52" s="1"/>
    </row>
    <row r="53" spans="1:25" s="3" customFormat="1" x14ac:dyDescent="0.2">
      <c r="A53" s="1"/>
      <c r="B53" s="1"/>
      <c r="C53" s="1"/>
      <c r="D53" s="1"/>
      <c r="E53" s="1"/>
      <c r="F53" s="1"/>
      <c r="G53" s="1"/>
      <c r="H53" s="1"/>
      <c r="I53" s="1"/>
      <c r="J53" s="4"/>
      <c r="K53" s="5"/>
      <c r="L53" s="5"/>
      <c r="M53" s="5"/>
      <c r="X53" s="2"/>
      <c r="Y53" s="1"/>
    </row>
    <row r="54" spans="1:25" s="3" customFormat="1" x14ac:dyDescent="0.2">
      <c r="A54" s="1"/>
      <c r="B54" s="1"/>
      <c r="C54" s="1"/>
      <c r="D54" s="1"/>
      <c r="E54" s="1"/>
      <c r="F54" s="1"/>
      <c r="G54" s="1"/>
      <c r="H54" s="1"/>
      <c r="I54" s="1"/>
      <c r="J54" s="4"/>
      <c r="K54" s="5"/>
      <c r="L54" s="5"/>
      <c r="M54" s="5"/>
      <c r="X54" s="2"/>
      <c r="Y54" s="1"/>
    </row>
    <row r="55" spans="1:25" s="3" customFormat="1" x14ac:dyDescent="0.2">
      <c r="A55" s="1"/>
      <c r="B55" s="1"/>
      <c r="C55" s="1"/>
      <c r="D55" s="1"/>
      <c r="E55" s="1"/>
      <c r="F55" s="1"/>
      <c r="G55" s="1"/>
      <c r="H55" s="1"/>
      <c r="I55" s="1"/>
      <c r="J55" s="4"/>
      <c r="K55" s="5"/>
      <c r="L55" s="5"/>
      <c r="M55" s="5"/>
      <c r="X55" s="2"/>
      <c r="Y55" s="1"/>
    </row>
    <row r="56" spans="1:25" s="3" customFormat="1" x14ac:dyDescent="0.2">
      <c r="A56" s="1"/>
      <c r="B56" s="1"/>
      <c r="C56" s="1"/>
      <c r="D56" s="1"/>
      <c r="E56" s="1"/>
      <c r="F56" s="1"/>
      <c r="G56" s="1"/>
      <c r="H56" s="1"/>
      <c r="I56" s="1"/>
      <c r="J56" s="4"/>
      <c r="K56" s="5"/>
      <c r="L56" s="5"/>
      <c r="M56" s="5"/>
      <c r="X56" s="2"/>
      <c r="Y56" s="1"/>
    </row>
    <row r="57" spans="1:25" s="3" customFormat="1" x14ac:dyDescent="0.2">
      <c r="A57" s="1"/>
      <c r="B57" s="1"/>
      <c r="C57" s="1"/>
      <c r="D57" s="1"/>
      <c r="E57" s="1"/>
      <c r="F57" s="1"/>
      <c r="G57" s="1"/>
      <c r="H57" s="1"/>
      <c r="I57" s="1"/>
      <c r="J57" s="4"/>
      <c r="K57" s="5"/>
      <c r="L57" s="5"/>
      <c r="M57" s="5"/>
      <c r="X57" s="2"/>
      <c r="Y57" s="1"/>
    </row>
    <row r="58" spans="1:25" s="3" customFormat="1" x14ac:dyDescent="0.2">
      <c r="A58" s="1"/>
      <c r="B58" s="1"/>
      <c r="C58" s="1"/>
      <c r="D58" s="1"/>
      <c r="E58" s="1"/>
      <c r="F58" s="1"/>
      <c r="G58" s="1"/>
      <c r="H58" s="1"/>
      <c r="I58" s="1"/>
      <c r="J58" s="4"/>
      <c r="K58" s="5"/>
      <c r="L58" s="5"/>
      <c r="M58" s="5"/>
      <c r="X58" s="2"/>
      <c r="Y58" s="1"/>
    </row>
    <row r="59" spans="1:25" s="3" customFormat="1" x14ac:dyDescent="0.2">
      <c r="A59" s="1"/>
      <c r="B59" s="1"/>
      <c r="C59" s="1"/>
      <c r="D59" s="1"/>
      <c r="E59" s="1"/>
      <c r="F59" s="1"/>
      <c r="G59" s="1"/>
      <c r="H59" s="1"/>
      <c r="I59" s="1"/>
      <c r="J59" s="4"/>
      <c r="K59" s="5"/>
      <c r="L59" s="5"/>
      <c r="M59" s="5"/>
      <c r="X59" s="2"/>
      <c r="Y59" s="1"/>
    </row>
    <row r="60" spans="1:25" s="3" customFormat="1" x14ac:dyDescent="0.2">
      <c r="A60" s="1"/>
      <c r="B60" s="1"/>
      <c r="C60" s="1"/>
      <c r="D60" s="1"/>
      <c r="E60" s="1"/>
      <c r="F60" s="1"/>
      <c r="G60" s="1"/>
      <c r="H60" s="1"/>
      <c r="I60" s="1"/>
      <c r="J60" s="4"/>
      <c r="K60" s="5"/>
      <c r="L60" s="5"/>
      <c r="M60" s="5"/>
      <c r="X60" s="2"/>
      <c r="Y60" s="1"/>
    </row>
    <row r="61" spans="1:25" s="3" customFormat="1" x14ac:dyDescent="0.2">
      <c r="A61" s="1"/>
      <c r="B61" s="1"/>
      <c r="C61" s="1"/>
      <c r="D61" s="1"/>
      <c r="E61" s="1"/>
      <c r="F61" s="1"/>
      <c r="G61" s="1"/>
      <c r="H61" s="1"/>
      <c r="I61" s="1"/>
      <c r="J61" s="4"/>
      <c r="K61" s="5"/>
      <c r="L61" s="5"/>
      <c r="M61" s="5"/>
      <c r="X61" s="2"/>
      <c r="Y61" s="1"/>
    </row>
    <row r="62" spans="1:25" s="3" customFormat="1" x14ac:dyDescent="0.2">
      <c r="A62" s="1"/>
      <c r="B62" s="1"/>
      <c r="C62" s="1"/>
      <c r="D62" s="1"/>
      <c r="E62" s="1"/>
      <c r="F62" s="1"/>
      <c r="G62" s="1"/>
      <c r="H62" s="1"/>
      <c r="I62" s="1"/>
      <c r="J62" s="4"/>
      <c r="K62" s="5"/>
      <c r="L62" s="5"/>
      <c r="M62" s="5"/>
      <c r="X62" s="2"/>
      <c r="Y62" s="1"/>
    </row>
    <row r="63" spans="1:25" s="3" customFormat="1" x14ac:dyDescent="0.2">
      <c r="A63" s="1"/>
      <c r="B63" s="1"/>
      <c r="C63" s="1"/>
      <c r="D63" s="1"/>
      <c r="E63" s="1"/>
      <c r="F63" s="1"/>
      <c r="G63" s="1"/>
      <c r="H63" s="1"/>
      <c r="I63" s="1"/>
      <c r="J63" s="4"/>
      <c r="K63" s="5"/>
      <c r="L63" s="5"/>
      <c r="M63" s="5"/>
      <c r="X63" s="2"/>
      <c r="Y63" s="1"/>
    </row>
    <row r="64" spans="1:25" s="3" customFormat="1" x14ac:dyDescent="0.2">
      <c r="A64" s="1"/>
      <c r="B64" s="1"/>
      <c r="C64" s="1"/>
      <c r="D64" s="1"/>
      <c r="E64" s="1"/>
      <c r="F64" s="1"/>
      <c r="G64" s="1"/>
      <c r="H64" s="1"/>
      <c r="I64" s="1"/>
      <c r="J64" s="4"/>
      <c r="K64" s="5"/>
      <c r="L64" s="5"/>
      <c r="M64" s="5"/>
      <c r="X64" s="2"/>
      <c r="Y64" s="1"/>
    </row>
    <row r="65" spans="1:25" s="3" customFormat="1" x14ac:dyDescent="0.2">
      <c r="A65" s="1"/>
      <c r="B65" s="1"/>
      <c r="C65" s="1"/>
      <c r="D65" s="1"/>
      <c r="E65" s="1"/>
      <c r="F65" s="1"/>
      <c r="G65" s="1"/>
      <c r="H65" s="1"/>
      <c r="I65" s="1"/>
      <c r="J65" s="4"/>
      <c r="K65" s="5"/>
      <c r="L65" s="5"/>
      <c r="M65" s="5"/>
      <c r="X65" s="2"/>
      <c r="Y65" s="1"/>
    </row>
    <row r="66" spans="1:25" s="3" customFormat="1" x14ac:dyDescent="0.2">
      <c r="A66" s="1"/>
      <c r="B66" s="1"/>
      <c r="C66" s="1"/>
      <c r="D66" s="1"/>
      <c r="E66" s="1"/>
      <c r="F66" s="1"/>
      <c r="G66" s="1"/>
      <c r="H66" s="1"/>
      <c r="I66" s="1"/>
      <c r="J66" s="4"/>
      <c r="K66" s="5"/>
      <c r="L66" s="5"/>
      <c r="M66" s="5"/>
      <c r="X66" s="2"/>
      <c r="Y66" s="1"/>
    </row>
    <row r="67" spans="1:25" s="3" customFormat="1" x14ac:dyDescent="0.2">
      <c r="A67" s="1"/>
      <c r="B67" s="1"/>
      <c r="C67" s="1"/>
      <c r="D67" s="1"/>
      <c r="E67" s="1"/>
      <c r="F67" s="1"/>
      <c r="G67" s="1"/>
      <c r="H67" s="1"/>
      <c r="I67" s="1"/>
      <c r="J67" s="4"/>
      <c r="K67" s="5"/>
      <c r="L67" s="5"/>
      <c r="M67" s="5"/>
      <c r="X67" s="2"/>
      <c r="Y67" s="1"/>
    </row>
    <row r="68" spans="1:25" s="3" customFormat="1" x14ac:dyDescent="0.2">
      <c r="A68" s="1"/>
      <c r="B68" s="1"/>
      <c r="C68" s="1"/>
      <c r="D68" s="1"/>
      <c r="E68" s="1"/>
      <c r="F68" s="1"/>
      <c r="G68" s="1"/>
      <c r="H68" s="1"/>
      <c r="I68" s="1"/>
      <c r="J68" s="4"/>
      <c r="K68" s="5"/>
      <c r="L68" s="5"/>
      <c r="M68" s="5"/>
      <c r="X68" s="2"/>
      <c r="Y68" s="1"/>
    </row>
    <row r="69" spans="1:25" s="3" customFormat="1" x14ac:dyDescent="0.2">
      <c r="A69" s="1"/>
      <c r="B69" s="1"/>
      <c r="C69" s="1"/>
      <c r="D69" s="1"/>
      <c r="E69" s="1"/>
      <c r="F69" s="1"/>
      <c r="G69" s="1"/>
      <c r="H69" s="1"/>
      <c r="I69" s="1"/>
      <c r="J69" s="4"/>
      <c r="K69" s="5"/>
      <c r="L69" s="5"/>
      <c r="M69" s="5"/>
      <c r="X69" s="2"/>
      <c r="Y69" s="1"/>
    </row>
    <row r="70" spans="1:25" s="3" customFormat="1" x14ac:dyDescent="0.2">
      <c r="A70" s="1"/>
      <c r="B70" s="1"/>
      <c r="C70" s="1"/>
      <c r="D70" s="1"/>
      <c r="E70" s="1"/>
      <c r="F70" s="1"/>
      <c r="G70" s="1"/>
      <c r="H70" s="1"/>
      <c r="I70" s="1"/>
      <c r="J70" s="4"/>
      <c r="K70" s="5"/>
      <c r="L70" s="5"/>
      <c r="M70" s="5"/>
      <c r="X70" s="2"/>
      <c r="Y70" s="1"/>
    </row>
    <row r="71" spans="1:25" s="3" customFormat="1" x14ac:dyDescent="0.2">
      <c r="A71" s="1"/>
      <c r="B71" s="1"/>
      <c r="C71" s="1"/>
      <c r="D71" s="1"/>
      <c r="E71" s="1"/>
      <c r="F71" s="1"/>
      <c r="G71" s="1"/>
      <c r="H71" s="1"/>
      <c r="I71" s="1"/>
      <c r="J71" s="4"/>
      <c r="K71" s="5"/>
      <c r="L71" s="5"/>
      <c r="M71" s="5"/>
      <c r="X71" s="2"/>
      <c r="Y71" s="1"/>
    </row>
    <row r="72" spans="1:25" s="3" customFormat="1" x14ac:dyDescent="0.2">
      <c r="A72" s="1"/>
      <c r="B72" s="1"/>
      <c r="C72" s="1"/>
      <c r="D72" s="1"/>
      <c r="E72" s="1"/>
      <c r="F72" s="1"/>
      <c r="G72" s="1"/>
      <c r="H72" s="1"/>
      <c r="I72" s="1"/>
      <c r="J72" s="4"/>
      <c r="K72" s="5"/>
      <c r="L72" s="5"/>
      <c r="M72" s="5"/>
      <c r="X72" s="2"/>
      <c r="Y72" s="1"/>
    </row>
    <row r="73" spans="1:25" s="3" customFormat="1" x14ac:dyDescent="0.2">
      <c r="A73" s="1"/>
      <c r="B73" s="1"/>
      <c r="C73" s="1"/>
      <c r="D73" s="1"/>
      <c r="E73" s="1"/>
      <c r="F73" s="1"/>
      <c r="G73" s="1"/>
      <c r="H73" s="1"/>
      <c r="I73" s="1"/>
      <c r="J73" s="4"/>
      <c r="K73" s="5"/>
      <c r="L73" s="5"/>
      <c r="M73" s="5"/>
      <c r="X73" s="2"/>
      <c r="Y73" s="1"/>
    </row>
    <row r="74" spans="1:25" s="3" customFormat="1" x14ac:dyDescent="0.2">
      <c r="A74" s="1"/>
      <c r="B74" s="1"/>
      <c r="C74" s="1"/>
      <c r="D74" s="1"/>
      <c r="E74" s="1"/>
      <c r="F74" s="1"/>
      <c r="G74" s="1"/>
      <c r="H74" s="1"/>
      <c r="I74" s="1"/>
      <c r="J74" s="4"/>
      <c r="K74" s="5"/>
      <c r="L74" s="5"/>
      <c r="M74" s="5"/>
      <c r="X74" s="2"/>
      <c r="Y74" s="1"/>
    </row>
    <row r="75" spans="1:25" s="3" customFormat="1" x14ac:dyDescent="0.2">
      <c r="A75" s="1"/>
      <c r="B75" s="1"/>
      <c r="C75" s="1"/>
      <c r="D75" s="1"/>
      <c r="E75" s="1"/>
      <c r="F75" s="1"/>
      <c r="G75" s="1"/>
      <c r="H75" s="1"/>
      <c r="I75" s="1"/>
      <c r="J75" s="4"/>
      <c r="K75" s="5"/>
      <c r="L75" s="5"/>
      <c r="M75" s="5"/>
      <c r="X75" s="2"/>
      <c r="Y75" s="1"/>
    </row>
    <row r="76" spans="1:25" s="3" customFormat="1" x14ac:dyDescent="0.2">
      <c r="A76" s="1"/>
      <c r="B76" s="1"/>
      <c r="C76" s="1"/>
      <c r="D76" s="1"/>
      <c r="E76" s="1"/>
      <c r="F76" s="1"/>
      <c r="G76" s="1"/>
      <c r="H76" s="1"/>
      <c r="I76" s="1"/>
      <c r="J76" s="4"/>
      <c r="K76" s="5"/>
      <c r="L76" s="5"/>
      <c r="M76" s="5"/>
      <c r="X76" s="2"/>
      <c r="Y76" s="1"/>
    </row>
    <row r="77" spans="1:25" s="3" customFormat="1" x14ac:dyDescent="0.2">
      <c r="A77" s="1"/>
      <c r="B77" s="1"/>
      <c r="C77" s="1"/>
      <c r="D77" s="1"/>
      <c r="E77" s="1"/>
      <c r="F77" s="1"/>
      <c r="G77" s="1"/>
      <c r="H77" s="1"/>
      <c r="I77" s="1"/>
      <c r="J77" s="4"/>
      <c r="K77" s="5"/>
      <c r="L77" s="5"/>
      <c r="M77" s="5"/>
      <c r="X77" s="2"/>
      <c r="Y77" s="1"/>
    </row>
    <row r="78" spans="1:25" s="3" customFormat="1" x14ac:dyDescent="0.2">
      <c r="A78" s="1"/>
      <c r="B78" s="1"/>
      <c r="C78" s="1"/>
      <c r="D78" s="1"/>
      <c r="E78" s="1"/>
      <c r="F78" s="1"/>
      <c r="G78" s="1"/>
      <c r="H78" s="1"/>
      <c r="I78" s="1"/>
      <c r="J78" s="4"/>
      <c r="K78" s="5"/>
      <c r="L78" s="5"/>
      <c r="M78" s="5"/>
      <c r="X78" s="2"/>
      <c r="Y78" s="1"/>
    </row>
    <row r="79" spans="1:25" s="3" customFormat="1" x14ac:dyDescent="0.2">
      <c r="A79" s="1"/>
      <c r="B79" s="1"/>
      <c r="C79" s="1"/>
      <c r="D79" s="1"/>
      <c r="E79" s="1"/>
      <c r="F79" s="1"/>
      <c r="G79" s="1"/>
      <c r="H79" s="1"/>
      <c r="I79" s="1"/>
      <c r="J79" s="4"/>
      <c r="K79" s="5"/>
      <c r="L79" s="5"/>
      <c r="M79" s="5"/>
      <c r="X79" s="2"/>
      <c r="Y79" s="1"/>
    </row>
    <row r="80" spans="1:25" s="3" customFormat="1" x14ac:dyDescent="0.2">
      <c r="A80" s="1"/>
      <c r="B80" s="1"/>
      <c r="C80" s="1"/>
      <c r="D80" s="1"/>
      <c r="E80" s="1"/>
      <c r="F80" s="1"/>
      <c r="G80" s="1"/>
      <c r="H80" s="1"/>
      <c r="I80" s="1"/>
      <c r="J80" s="4"/>
      <c r="K80" s="5"/>
      <c r="L80" s="5"/>
      <c r="M80" s="5"/>
      <c r="X80" s="2"/>
      <c r="Y80" s="1"/>
    </row>
    <row r="81" spans="1:25" s="3" customFormat="1" x14ac:dyDescent="0.2">
      <c r="A81" s="1"/>
      <c r="B81" s="1"/>
      <c r="C81" s="1"/>
      <c r="D81" s="1"/>
      <c r="E81" s="1"/>
      <c r="F81" s="1"/>
      <c r="G81" s="1"/>
      <c r="H81" s="1"/>
      <c r="I81" s="1"/>
      <c r="J81" s="4"/>
      <c r="K81" s="5"/>
      <c r="L81" s="5"/>
      <c r="M81" s="5"/>
      <c r="X81" s="2"/>
      <c r="Y81" s="1"/>
    </row>
    <row r="82" spans="1:25" s="3" customFormat="1" x14ac:dyDescent="0.2">
      <c r="A82" s="1"/>
      <c r="B82" s="1"/>
      <c r="C82" s="1"/>
      <c r="D82" s="1"/>
      <c r="E82" s="1"/>
      <c r="F82" s="1"/>
      <c r="G82" s="1"/>
      <c r="H82" s="1"/>
      <c r="I82" s="1"/>
      <c r="J82" s="4"/>
      <c r="K82" s="5"/>
      <c r="L82" s="5"/>
      <c r="M82" s="5"/>
      <c r="X82" s="2"/>
      <c r="Y82" s="1"/>
    </row>
  </sheetData>
  <mergeCells count="22">
    <mergeCell ref="X6:X7"/>
    <mergeCell ref="G6:G7"/>
    <mergeCell ref="H6:H7"/>
    <mergeCell ref="I6:I7"/>
    <mergeCell ref="J6:J7"/>
    <mergeCell ref="K6:K7"/>
    <mergeCell ref="L6:L7"/>
    <mergeCell ref="M6:M7"/>
    <mergeCell ref="N6:N7"/>
    <mergeCell ref="O6:O7"/>
    <mergeCell ref="W6:W7"/>
    <mergeCell ref="T6:T7"/>
    <mergeCell ref="Q6:Q7"/>
    <mergeCell ref="P6:P7"/>
    <mergeCell ref="A5:U5"/>
    <mergeCell ref="V5:W5"/>
    <mergeCell ref="F6:F7"/>
    <mergeCell ref="A6:A7"/>
    <mergeCell ref="B6:B7"/>
    <mergeCell ref="C6:C7"/>
    <mergeCell ref="D6:D7"/>
    <mergeCell ref="E6:E7"/>
  </mergeCells>
  <printOptions horizontalCentered="1"/>
  <pageMargins left="0.78740157480314965" right="0.78740157480314965" top="0.6692913385826772" bottom="0.86614173228346458" header="0.27559055118110237" footer="0.39370078740157483"/>
  <pageSetup paperSize="9" scale="47" firstPageNumber="125"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rgb="FF7030A0"/>
  </sheetPr>
  <dimension ref="A1:Y82"/>
  <sheetViews>
    <sheetView showGridLines="0" view="pageBreakPreview" zoomScale="80" zoomScaleNormal="70" zoomScaleSheetLayoutView="80" workbookViewId="0">
      <selection activeCell="I36" sqref="I36"/>
    </sheetView>
  </sheetViews>
  <sheetFormatPr defaultColWidth="9.140625" defaultRowHeight="12.75" outlineLevelCol="1" x14ac:dyDescent="0.2"/>
  <cols>
    <col min="1" max="1" width="5.42578125" style="1" customWidth="1"/>
    <col min="2" max="2" width="6" style="1" bestFit="1" customWidth="1"/>
    <col min="3" max="4" width="6.42578125" style="1" hidden="1" customWidth="1" outlineLevel="1"/>
    <col min="5" max="5" width="10.85546875" style="1" bestFit="1" customWidth="1" outlineLevel="1"/>
    <col min="6" max="6" width="15.5703125" style="1" hidden="1" customWidth="1" outlineLevel="1"/>
    <col min="7" max="7" width="41.42578125" style="1" customWidth="1" collapsed="1"/>
    <col min="8" max="8" width="60.42578125" style="1" customWidth="1"/>
    <col min="9" max="9" width="7.140625" style="1" customWidth="1"/>
    <col min="10" max="10" width="14.7109375" style="4" customWidth="1"/>
    <col min="11" max="11" width="14.42578125" style="3" customWidth="1"/>
    <col min="12" max="12" width="15.140625" style="3" customWidth="1"/>
    <col min="13" max="13" width="13.5703125" style="3" customWidth="1"/>
    <col min="14" max="14" width="13.7109375" style="3" customWidth="1"/>
    <col min="15" max="15" width="12.42578125" style="3" customWidth="1"/>
    <col min="16" max="16" width="14.85546875" style="3" customWidth="1"/>
    <col min="17" max="17" width="17.140625" style="3" customWidth="1"/>
    <col min="18" max="19" width="14.85546875" style="3" hidden="1" customWidth="1"/>
    <col min="20" max="20" width="14.85546875" style="3" customWidth="1"/>
    <col min="21" max="21" width="14.7109375" style="3" hidden="1" customWidth="1"/>
    <col min="22" max="22" width="14.85546875" style="3" hidden="1" customWidth="1"/>
    <col min="23" max="23" width="14.42578125" style="3" customWidth="1"/>
    <col min="24" max="24" width="22.7109375" style="2" hidden="1" customWidth="1"/>
    <col min="25" max="16384" width="9.140625" style="1"/>
  </cols>
  <sheetData>
    <row r="1" spans="1:25" ht="18" x14ac:dyDescent="0.25">
      <c r="A1" s="159" t="s">
        <v>144</v>
      </c>
      <c r="B1" s="160"/>
      <c r="C1" s="160"/>
      <c r="D1" s="160"/>
      <c r="E1" s="160"/>
      <c r="F1" s="161"/>
      <c r="G1" s="162"/>
      <c r="H1" s="163"/>
      <c r="I1" s="160"/>
      <c r="K1" s="164"/>
      <c r="N1" s="165"/>
      <c r="O1" s="165"/>
      <c r="Q1" s="165"/>
      <c r="R1" s="165"/>
      <c r="S1" s="165"/>
      <c r="T1" s="38"/>
      <c r="U1" s="35"/>
      <c r="V1" s="1"/>
      <c r="W1" s="1"/>
      <c r="X1" s="1"/>
    </row>
    <row r="2" spans="1:25" ht="15.75" x14ac:dyDescent="0.25">
      <c r="A2" s="223" t="s">
        <v>129</v>
      </c>
      <c r="B2" s="166"/>
      <c r="C2" s="166"/>
      <c r="E2" s="166"/>
      <c r="F2" s="167"/>
      <c r="G2" s="222" t="s">
        <v>131</v>
      </c>
      <c r="H2" s="168" t="s">
        <v>143</v>
      </c>
      <c r="I2" s="170"/>
      <c r="K2" s="164"/>
      <c r="N2" s="37"/>
      <c r="O2" s="37"/>
      <c r="Q2" s="37"/>
      <c r="R2" s="37"/>
      <c r="S2" s="37"/>
      <c r="T2" s="36"/>
      <c r="U2" s="35"/>
      <c r="V2" s="1"/>
      <c r="W2" s="1"/>
      <c r="X2" s="1"/>
    </row>
    <row r="3" spans="1:25" ht="15.75" x14ac:dyDescent="0.25">
      <c r="A3" s="120"/>
      <c r="B3" s="166"/>
      <c r="C3" s="166"/>
      <c r="E3" s="166"/>
      <c r="F3" s="167"/>
      <c r="G3" s="171" t="s">
        <v>18</v>
      </c>
      <c r="H3" s="169"/>
      <c r="I3" s="170"/>
      <c r="K3" s="164"/>
      <c r="N3" s="37"/>
      <c r="O3" s="37"/>
      <c r="Q3" s="37"/>
      <c r="R3" s="37"/>
      <c r="S3" s="37"/>
      <c r="T3" s="36"/>
      <c r="U3" s="35"/>
      <c r="V3" s="1"/>
      <c r="W3" s="1"/>
      <c r="X3" s="1"/>
    </row>
    <row r="4" spans="1:25" ht="17.25" customHeight="1" x14ac:dyDescent="0.2">
      <c r="A4" s="87"/>
      <c r="B4" s="87"/>
      <c r="C4" s="87"/>
      <c r="D4" s="87"/>
      <c r="E4" s="87"/>
      <c r="F4" s="87"/>
      <c r="G4" s="87"/>
      <c r="H4" s="87"/>
      <c r="I4" s="87"/>
      <c r="J4" s="87"/>
      <c r="K4" s="88"/>
      <c r="L4" s="87"/>
      <c r="M4" s="88"/>
      <c r="N4" s="87"/>
      <c r="O4" s="87"/>
      <c r="P4" s="87"/>
      <c r="Q4" s="87"/>
      <c r="R4" s="87"/>
      <c r="S4" s="87"/>
      <c r="T4" s="87"/>
      <c r="U4" s="87"/>
      <c r="V4" s="89"/>
      <c r="W4" s="89" t="s">
        <v>46</v>
      </c>
      <c r="X4" s="36"/>
      <c r="Y4" s="35"/>
    </row>
    <row r="5" spans="1:25" ht="25.5" customHeight="1" x14ac:dyDescent="0.2">
      <c r="A5" s="513" t="s">
        <v>327</v>
      </c>
      <c r="B5" s="514"/>
      <c r="C5" s="514"/>
      <c r="D5" s="514"/>
      <c r="E5" s="514"/>
      <c r="F5" s="514"/>
      <c r="G5" s="514"/>
      <c r="H5" s="514"/>
      <c r="I5" s="514"/>
      <c r="J5" s="514"/>
      <c r="K5" s="514"/>
      <c r="L5" s="514"/>
      <c r="M5" s="514"/>
      <c r="N5" s="514"/>
      <c r="O5" s="514"/>
      <c r="P5" s="514"/>
      <c r="Q5" s="514"/>
      <c r="R5" s="514"/>
      <c r="S5" s="514"/>
      <c r="T5" s="514"/>
      <c r="U5" s="514"/>
      <c r="V5" s="513"/>
      <c r="W5" s="514"/>
      <c r="X5" s="34"/>
    </row>
    <row r="6" spans="1:25" ht="25.5" customHeight="1" x14ac:dyDescent="0.2">
      <c r="A6" s="523" t="s">
        <v>17</v>
      </c>
      <c r="B6" s="523" t="s">
        <v>16</v>
      </c>
      <c r="C6" s="450"/>
      <c r="D6" s="450"/>
      <c r="E6" s="524" t="s">
        <v>114</v>
      </c>
      <c r="F6" s="450"/>
      <c r="G6" s="524" t="s">
        <v>12</v>
      </c>
      <c r="H6" s="508" t="s">
        <v>11</v>
      </c>
      <c r="I6" s="509" t="s">
        <v>10</v>
      </c>
      <c r="J6" s="508" t="s">
        <v>9</v>
      </c>
      <c r="K6" s="508" t="s">
        <v>8</v>
      </c>
      <c r="L6" s="508" t="s">
        <v>7</v>
      </c>
      <c r="M6" s="508" t="s">
        <v>6</v>
      </c>
      <c r="N6" s="508" t="s">
        <v>5</v>
      </c>
      <c r="O6" s="505" t="s">
        <v>206</v>
      </c>
      <c r="P6" s="517">
        <v>2019</v>
      </c>
      <c r="Q6" s="518"/>
      <c r="R6" s="518"/>
      <c r="S6" s="518"/>
      <c r="T6" s="519"/>
      <c r="U6" s="440"/>
      <c r="V6" s="440"/>
      <c r="W6" s="520" t="s">
        <v>207</v>
      </c>
      <c r="X6" s="34"/>
    </row>
    <row r="7" spans="1:25" ht="25.5" customHeight="1" x14ac:dyDescent="0.2">
      <c r="A7" s="506"/>
      <c r="B7" s="506"/>
      <c r="C7" s="516" t="s">
        <v>14</v>
      </c>
      <c r="D7" s="516" t="s">
        <v>13</v>
      </c>
      <c r="E7" s="506"/>
      <c r="F7" s="516" t="s">
        <v>15</v>
      </c>
      <c r="G7" s="506"/>
      <c r="H7" s="506"/>
      <c r="I7" s="506"/>
      <c r="J7" s="506"/>
      <c r="K7" s="506"/>
      <c r="L7" s="506"/>
      <c r="M7" s="506"/>
      <c r="N7" s="506"/>
      <c r="O7" s="506"/>
      <c r="P7" s="511" t="s">
        <v>3</v>
      </c>
      <c r="Q7" s="511" t="s">
        <v>357</v>
      </c>
      <c r="R7" s="282"/>
      <c r="S7" s="282"/>
      <c r="T7" s="511" t="s">
        <v>310</v>
      </c>
      <c r="U7" s="280"/>
      <c r="V7" s="281"/>
      <c r="W7" s="521"/>
      <c r="X7" s="552" t="s">
        <v>4</v>
      </c>
    </row>
    <row r="8" spans="1:25" ht="58.7" customHeight="1" x14ac:dyDescent="0.2">
      <c r="A8" s="507"/>
      <c r="B8" s="507"/>
      <c r="C8" s="516"/>
      <c r="D8" s="516"/>
      <c r="E8" s="507"/>
      <c r="F8" s="516"/>
      <c r="G8" s="507"/>
      <c r="H8" s="507"/>
      <c r="I8" s="507"/>
      <c r="J8" s="507"/>
      <c r="K8" s="507"/>
      <c r="L8" s="507"/>
      <c r="M8" s="507"/>
      <c r="N8" s="507"/>
      <c r="O8" s="507"/>
      <c r="P8" s="512"/>
      <c r="Q8" s="512"/>
      <c r="R8" s="200" t="s">
        <v>88</v>
      </c>
      <c r="S8" s="200" t="s">
        <v>89</v>
      </c>
      <c r="T8" s="512"/>
      <c r="U8" s="283" t="s">
        <v>90</v>
      </c>
      <c r="V8" s="200" t="s">
        <v>91</v>
      </c>
      <c r="W8" s="522"/>
      <c r="X8" s="552"/>
    </row>
    <row r="9" spans="1:25" s="30" customFormat="1" ht="25.5" customHeight="1" x14ac:dyDescent="0.3">
      <c r="A9" s="99" t="s">
        <v>243</v>
      </c>
      <c r="B9" s="100"/>
      <c r="C9" s="100"/>
      <c r="D9" s="100"/>
      <c r="E9" s="100"/>
      <c r="F9" s="100"/>
      <c r="G9" s="100"/>
      <c r="H9" s="100"/>
      <c r="I9" s="100"/>
      <c r="J9" s="100"/>
      <c r="K9" s="90">
        <f>SUM(K10:K13)</f>
        <v>66907</v>
      </c>
      <c r="L9" s="90">
        <f t="shared" ref="L9:W9" si="0">SUM(L10:L13)</f>
        <v>60216</v>
      </c>
      <c r="M9" s="90">
        <f t="shared" si="0"/>
        <v>6691</v>
      </c>
      <c r="N9" s="90"/>
      <c r="O9" s="90">
        <f t="shared" si="0"/>
        <v>0</v>
      </c>
      <c r="P9" s="90">
        <f t="shared" si="0"/>
        <v>17569</v>
      </c>
      <c r="Q9" s="90">
        <f t="shared" si="0"/>
        <v>15811</v>
      </c>
      <c r="R9" s="90">
        <f t="shared" si="0"/>
        <v>30141</v>
      </c>
      <c r="S9" s="90">
        <f t="shared" si="0"/>
        <v>1773</v>
      </c>
      <c r="T9" s="90">
        <f t="shared" si="0"/>
        <v>1758</v>
      </c>
      <c r="U9" s="90">
        <f t="shared" si="0"/>
        <v>3546</v>
      </c>
      <c r="V9" s="90">
        <f t="shared" si="0"/>
        <v>200</v>
      </c>
      <c r="W9" s="90">
        <f t="shared" si="0"/>
        <v>49338</v>
      </c>
      <c r="X9" s="31"/>
    </row>
    <row r="10" spans="1:25" s="26" customFormat="1" ht="102.75" customHeight="1" x14ac:dyDescent="0.2">
      <c r="A10" s="380">
        <v>1</v>
      </c>
      <c r="B10" s="380" t="s">
        <v>25</v>
      </c>
      <c r="C10" s="380">
        <v>3315</v>
      </c>
      <c r="D10" s="380">
        <v>6351</v>
      </c>
      <c r="E10" s="380">
        <v>63</v>
      </c>
      <c r="F10" s="381">
        <v>66013001602</v>
      </c>
      <c r="G10" s="43" t="s">
        <v>263</v>
      </c>
      <c r="H10" s="80" t="s">
        <v>335</v>
      </c>
      <c r="I10" s="45"/>
      <c r="J10" s="45" t="s">
        <v>0</v>
      </c>
      <c r="K10" s="387">
        <v>24888</v>
      </c>
      <c r="L10" s="387">
        <v>22399</v>
      </c>
      <c r="M10" s="387">
        <f>K10-L10</f>
        <v>2489</v>
      </c>
      <c r="N10" s="388" t="s">
        <v>264</v>
      </c>
      <c r="O10" s="40">
        <v>0</v>
      </c>
      <c r="P10" s="384">
        <f>Q10+T10</f>
        <v>9754</v>
      </c>
      <c r="Q10" s="385">
        <v>8778</v>
      </c>
      <c r="R10" s="385">
        <v>30141</v>
      </c>
      <c r="S10" s="385">
        <v>1773</v>
      </c>
      <c r="T10" s="475">
        <v>976</v>
      </c>
      <c r="U10" s="40">
        <v>3546</v>
      </c>
      <c r="V10" s="385">
        <v>200</v>
      </c>
      <c r="W10" s="385">
        <f>K10-O10-P10</f>
        <v>15134</v>
      </c>
      <c r="X10" s="53"/>
    </row>
    <row r="11" spans="1:25" ht="165" customHeight="1" x14ac:dyDescent="0.2">
      <c r="A11" s="380">
        <v>2</v>
      </c>
      <c r="B11" s="380" t="s">
        <v>25</v>
      </c>
      <c r="C11" s="380">
        <v>3315</v>
      </c>
      <c r="D11" s="380">
        <v>5331</v>
      </c>
      <c r="E11" s="380">
        <v>53</v>
      </c>
      <c r="F11" s="381">
        <v>33013001602</v>
      </c>
      <c r="G11" s="43" t="s">
        <v>263</v>
      </c>
      <c r="H11" s="78" t="s">
        <v>335</v>
      </c>
      <c r="I11" s="45"/>
      <c r="J11" s="45" t="s">
        <v>0</v>
      </c>
      <c r="K11" s="375">
        <v>42019</v>
      </c>
      <c r="L11" s="375">
        <v>37817</v>
      </c>
      <c r="M11" s="375">
        <v>4202</v>
      </c>
      <c r="N11" s="388" t="s">
        <v>264</v>
      </c>
      <c r="O11" s="40">
        <v>0</v>
      </c>
      <c r="P11" s="384">
        <f>Q11+T11</f>
        <v>7815</v>
      </c>
      <c r="Q11" s="385">
        <v>7033</v>
      </c>
      <c r="R11" s="385"/>
      <c r="S11" s="385"/>
      <c r="T11" s="475">
        <v>782</v>
      </c>
      <c r="U11" s="40"/>
      <c r="V11" s="385"/>
      <c r="W11" s="385">
        <f>K11-O11-P11</f>
        <v>34204</v>
      </c>
      <c r="X11" s="53"/>
    </row>
    <row r="12" spans="1:25" ht="113.25" hidden="1" customHeight="1" x14ac:dyDescent="0.2">
      <c r="A12" s="380"/>
      <c r="B12" s="380"/>
      <c r="C12" s="380"/>
      <c r="D12" s="380"/>
      <c r="E12" s="380"/>
      <c r="F12" s="381"/>
      <c r="G12" s="46"/>
      <c r="H12" s="383"/>
      <c r="I12" s="45"/>
      <c r="J12" s="45"/>
      <c r="K12" s="375"/>
      <c r="L12" s="375"/>
      <c r="M12" s="375"/>
      <c r="N12" s="388"/>
      <c r="O12" s="40"/>
      <c r="P12" s="384"/>
      <c r="Q12" s="385"/>
      <c r="R12" s="385"/>
      <c r="S12" s="385"/>
      <c r="T12" s="478"/>
      <c r="U12" s="40"/>
      <c r="V12" s="385"/>
      <c r="W12" s="385"/>
      <c r="X12" s="53"/>
    </row>
    <row r="13" spans="1:25" ht="113.25" hidden="1" customHeight="1" x14ac:dyDescent="0.2">
      <c r="A13" s="380"/>
      <c r="B13" s="380"/>
      <c r="C13" s="380"/>
      <c r="D13" s="380"/>
      <c r="E13" s="380"/>
      <c r="F13" s="381"/>
      <c r="G13" s="46"/>
      <c r="H13" s="383"/>
      <c r="I13" s="45"/>
      <c r="J13" s="45"/>
      <c r="K13" s="375"/>
      <c r="L13" s="375"/>
      <c r="M13" s="375"/>
      <c r="N13" s="388"/>
      <c r="O13" s="40"/>
      <c r="P13" s="384"/>
      <c r="Q13" s="385"/>
      <c r="R13" s="385"/>
      <c r="S13" s="385"/>
      <c r="T13" s="478"/>
      <c r="U13" s="40"/>
      <c r="V13" s="385"/>
      <c r="W13" s="385"/>
      <c r="X13" s="53"/>
    </row>
    <row r="14" spans="1:25" s="30" customFormat="1" ht="25.5" hidden="1" customHeight="1" x14ac:dyDescent="0.3">
      <c r="A14" s="378" t="s">
        <v>93</v>
      </c>
      <c r="B14" s="379"/>
      <c r="C14" s="379"/>
      <c r="D14" s="379"/>
      <c r="E14" s="379"/>
      <c r="F14" s="379"/>
      <c r="G14" s="379"/>
      <c r="H14" s="379"/>
      <c r="I14" s="379"/>
      <c r="J14" s="93"/>
      <c r="K14" s="93">
        <f>SUM(K15:K15)</f>
        <v>0</v>
      </c>
      <c r="L14" s="93">
        <f>SUM(L15:L15)</f>
        <v>0</v>
      </c>
      <c r="M14" s="93">
        <f>SUM(M15:M15)</f>
        <v>0</v>
      </c>
      <c r="N14" s="93"/>
      <c r="O14" s="93">
        <f t="shared" ref="O14:W14" si="1">SUM(O15:O15)</f>
        <v>0</v>
      </c>
      <c r="P14" s="93">
        <f t="shared" si="1"/>
        <v>0</v>
      </c>
      <c r="Q14" s="93">
        <f t="shared" si="1"/>
        <v>0</v>
      </c>
      <c r="R14" s="93">
        <f t="shared" si="1"/>
        <v>0</v>
      </c>
      <c r="S14" s="93">
        <f t="shared" si="1"/>
        <v>0</v>
      </c>
      <c r="T14" s="93">
        <f t="shared" si="1"/>
        <v>0</v>
      </c>
      <c r="U14" s="93">
        <f t="shared" si="1"/>
        <v>0</v>
      </c>
      <c r="V14" s="93">
        <f t="shared" si="1"/>
        <v>0</v>
      </c>
      <c r="W14" s="93">
        <f t="shared" si="1"/>
        <v>0</v>
      </c>
      <c r="X14" s="106"/>
    </row>
    <row r="15" spans="1:25" ht="18" hidden="1" x14ac:dyDescent="0.2">
      <c r="A15" s="380"/>
      <c r="B15" s="380"/>
      <c r="C15" s="380"/>
      <c r="D15" s="380"/>
      <c r="E15" s="380"/>
      <c r="F15" s="381"/>
      <c r="G15" s="46"/>
      <c r="H15" s="383"/>
      <c r="I15" s="45"/>
      <c r="J15" s="45"/>
      <c r="K15" s="375"/>
      <c r="L15" s="375"/>
      <c r="M15" s="375"/>
      <c r="N15" s="388"/>
      <c r="O15" s="40"/>
      <c r="P15" s="384"/>
      <c r="Q15" s="385"/>
      <c r="R15" s="385"/>
      <c r="S15" s="385"/>
      <c r="T15" s="478"/>
      <c r="U15" s="40"/>
      <c r="V15" s="385"/>
      <c r="W15" s="385"/>
      <c r="X15" s="53"/>
    </row>
    <row r="16" spans="1:25" ht="35.25" customHeight="1" x14ac:dyDescent="0.2">
      <c r="A16" s="211" t="s">
        <v>265</v>
      </c>
      <c r="B16" s="269"/>
      <c r="C16" s="269"/>
      <c r="D16" s="269"/>
      <c r="E16" s="269"/>
      <c r="F16" s="269"/>
      <c r="G16" s="269"/>
      <c r="H16" s="269"/>
      <c r="I16" s="269"/>
      <c r="J16" s="269"/>
      <c r="K16" s="23">
        <f>K9+K14</f>
        <v>66907</v>
      </c>
      <c r="L16" s="23">
        <f>L9+L14</f>
        <v>60216</v>
      </c>
      <c r="M16" s="23">
        <f>M9+M14</f>
        <v>6691</v>
      </c>
      <c r="N16" s="23"/>
      <c r="O16" s="23">
        <f t="shared" ref="O16:W16" si="2">O9+O14</f>
        <v>0</v>
      </c>
      <c r="P16" s="23">
        <f t="shared" si="2"/>
        <v>17569</v>
      </c>
      <c r="Q16" s="23">
        <f t="shared" si="2"/>
        <v>15811</v>
      </c>
      <c r="R16" s="23">
        <f t="shared" si="2"/>
        <v>30141</v>
      </c>
      <c r="S16" s="23">
        <f t="shared" si="2"/>
        <v>1773</v>
      </c>
      <c r="T16" s="23">
        <f t="shared" si="2"/>
        <v>1758</v>
      </c>
      <c r="U16" s="23">
        <f t="shared" si="2"/>
        <v>3546</v>
      </c>
      <c r="V16" s="23">
        <f t="shared" si="2"/>
        <v>200</v>
      </c>
      <c r="W16" s="23">
        <f t="shared" si="2"/>
        <v>49338</v>
      </c>
      <c r="X16" s="21"/>
    </row>
    <row r="17" spans="1:25" s="3" customFormat="1" x14ac:dyDescent="0.2">
      <c r="A17" s="4"/>
      <c r="B17" s="4"/>
      <c r="C17" s="4"/>
      <c r="D17" s="4"/>
      <c r="E17" s="4"/>
      <c r="F17" s="4"/>
      <c r="G17" s="20"/>
      <c r="H17" s="4"/>
      <c r="I17" s="19"/>
      <c r="J17" s="18"/>
      <c r="K17" s="17"/>
      <c r="L17" s="17"/>
      <c r="M17" s="17"/>
      <c r="N17" s="16"/>
      <c r="O17" s="16"/>
      <c r="X17" s="2"/>
      <c r="Y17" s="1"/>
    </row>
    <row r="18" spans="1:25" s="3" customFormat="1" x14ac:dyDescent="0.2">
      <c r="A18" s="4"/>
      <c r="B18" s="4"/>
      <c r="C18" s="4"/>
      <c r="D18" s="4"/>
      <c r="E18" s="4"/>
      <c r="F18" s="4"/>
      <c r="G18" s="4"/>
      <c r="H18" s="4"/>
      <c r="I18" s="15"/>
      <c r="J18" s="6"/>
      <c r="K18" s="5"/>
      <c r="L18" s="5"/>
      <c r="M18" s="5"/>
      <c r="X18" s="2"/>
      <c r="Y18" s="1"/>
    </row>
    <row r="19" spans="1:25" s="3" customFormat="1" x14ac:dyDescent="0.2">
      <c r="A19" s="4"/>
      <c r="B19" s="4"/>
      <c r="C19" s="4"/>
      <c r="D19" s="4"/>
      <c r="E19" s="4"/>
      <c r="F19" s="4"/>
      <c r="G19" s="4"/>
      <c r="H19" s="4"/>
      <c r="I19" s="15"/>
      <c r="J19" s="6"/>
      <c r="K19" s="5"/>
      <c r="L19" s="5"/>
      <c r="M19" s="5"/>
      <c r="X19" s="2"/>
      <c r="Y19" s="1"/>
    </row>
    <row r="20" spans="1:25" s="3" customFormat="1" x14ac:dyDescent="0.2">
      <c r="A20" s="4"/>
      <c r="B20" s="4"/>
      <c r="C20" s="4"/>
      <c r="D20" s="4"/>
      <c r="E20" s="4"/>
      <c r="F20" s="4"/>
      <c r="G20" s="4"/>
      <c r="H20" s="4"/>
      <c r="I20" s="1"/>
      <c r="J20" s="4"/>
      <c r="K20" s="5"/>
      <c r="L20" s="5"/>
      <c r="M20" s="5"/>
      <c r="X20" s="2"/>
      <c r="Y20" s="1"/>
    </row>
    <row r="21" spans="1:25" s="3" customFormat="1" x14ac:dyDescent="0.2">
      <c r="A21" s="4"/>
      <c r="B21" s="4"/>
      <c r="C21" s="4"/>
      <c r="D21" s="4"/>
      <c r="E21" s="4"/>
      <c r="F21" s="4"/>
      <c r="G21" s="4"/>
      <c r="H21" s="4"/>
      <c r="I21" s="1"/>
      <c r="J21" s="4"/>
      <c r="K21" s="5"/>
      <c r="L21" s="5"/>
      <c r="M21" s="5"/>
      <c r="X21" s="2"/>
      <c r="Y21" s="1"/>
    </row>
    <row r="22" spans="1:25" s="3" customFormat="1" x14ac:dyDescent="0.2">
      <c r="A22" s="4"/>
      <c r="B22" s="4"/>
      <c r="C22" s="4"/>
      <c r="D22" s="4"/>
      <c r="E22" s="4"/>
      <c r="F22" s="4"/>
      <c r="G22" s="4"/>
      <c r="H22" s="4"/>
      <c r="I22" s="1"/>
      <c r="J22" s="4"/>
      <c r="K22" s="5"/>
      <c r="L22" s="5"/>
      <c r="M22" s="5"/>
      <c r="X22" s="2"/>
      <c r="Y22" s="1"/>
    </row>
    <row r="23" spans="1:25" s="3" customFormat="1" x14ac:dyDescent="0.2">
      <c r="A23" s="4"/>
      <c r="B23" s="4"/>
      <c r="C23" s="4"/>
      <c r="D23" s="4"/>
      <c r="E23" s="4"/>
      <c r="F23" s="4"/>
      <c r="G23" s="4"/>
      <c r="H23" s="4"/>
      <c r="I23" s="1"/>
      <c r="J23" s="4"/>
      <c r="K23" s="5"/>
      <c r="L23" s="5"/>
      <c r="M23" s="5"/>
      <c r="X23" s="2"/>
      <c r="Y23" s="1"/>
    </row>
    <row r="24" spans="1:25" s="3" customFormat="1" x14ac:dyDescent="0.2">
      <c r="A24" s="4"/>
      <c r="B24" s="4"/>
      <c r="C24" s="4"/>
      <c r="D24" s="4"/>
      <c r="E24" s="4"/>
      <c r="F24" s="4"/>
      <c r="G24" s="4"/>
      <c r="H24" s="4"/>
      <c r="I24" s="1"/>
      <c r="J24" s="4"/>
      <c r="K24" s="5"/>
      <c r="L24" s="5"/>
      <c r="M24" s="5"/>
      <c r="X24" s="2"/>
      <c r="Y24" s="1"/>
    </row>
    <row r="25" spans="1:25" s="3" customFormat="1" x14ac:dyDescent="0.2">
      <c r="A25" s="4"/>
      <c r="B25" s="4"/>
      <c r="C25" s="4"/>
      <c r="D25" s="4"/>
      <c r="E25" s="4"/>
      <c r="F25" s="4"/>
      <c r="G25" s="4"/>
      <c r="H25" s="4"/>
      <c r="I25" s="1"/>
      <c r="J25" s="4"/>
      <c r="K25" s="5"/>
      <c r="L25" s="5"/>
      <c r="M25" s="5"/>
      <c r="X25" s="2"/>
      <c r="Y25" s="1"/>
    </row>
    <row r="26" spans="1:25" s="3" customFormat="1" x14ac:dyDescent="0.2">
      <c r="A26" s="4"/>
      <c r="B26" s="4"/>
      <c r="C26" s="4"/>
      <c r="D26" s="4"/>
      <c r="E26" s="4"/>
      <c r="F26" s="4"/>
      <c r="G26" s="4"/>
      <c r="H26" s="4"/>
      <c r="I26" s="1"/>
      <c r="J26" s="4"/>
      <c r="K26" s="5"/>
      <c r="L26" s="5"/>
      <c r="M26" s="5"/>
      <c r="X26" s="2"/>
      <c r="Y26" s="1"/>
    </row>
    <row r="27" spans="1:25" s="3" customFormat="1" x14ac:dyDescent="0.2">
      <c r="A27" s="4"/>
      <c r="B27" s="4"/>
      <c r="C27" s="4"/>
      <c r="D27" s="4"/>
      <c r="E27" s="4"/>
      <c r="F27" s="4"/>
      <c r="G27" s="4"/>
      <c r="H27" s="4"/>
      <c r="I27" s="1"/>
      <c r="J27" s="4"/>
      <c r="K27" s="5"/>
      <c r="L27" s="5"/>
      <c r="M27" s="5"/>
      <c r="X27" s="2"/>
      <c r="Y27" s="1"/>
    </row>
    <row r="28" spans="1:25" s="3" customFormat="1" x14ac:dyDescent="0.2">
      <c r="A28" s="4"/>
      <c r="B28" s="4"/>
      <c r="C28" s="4"/>
      <c r="D28" s="4"/>
      <c r="E28" s="4"/>
      <c r="F28" s="4"/>
      <c r="G28" s="4"/>
      <c r="H28" s="4"/>
      <c r="I28" s="1"/>
      <c r="J28" s="4"/>
      <c r="K28" s="5"/>
      <c r="L28" s="5"/>
      <c r="M28" s="5"/>
      <c r="X28" s="2"/>
      <c r="Y28" s="1"/>
    </row>
    <row r="29" spans="1:25" s="3" customFormat="1" x14ac:dyDescent="0.2">
      <c r="A29" s="4"/>
      <c r="B29" s="4"/>
      <c r="C29" s="4"/>
      <c r="D29" s="4"/>
      <c r="E29" s="4"/>
      <c r="F29" s="4"/>
      <c r="G29" s="4"/>
      <c r="H29" s="4"/>
      <c r="I29" s="1"/>
      <c r="J29" s="4"/>
      <c r="K29" s="5"/>
      <c r="L29" s="5"/>
      <c r="M29" s="5"/>
      <c r="X29" s="2"/>
      <c r="Y29" s="1"/>
    </row>
    <row r="30" spans="1:25" s="3" customFormat="1" x14ac:dyDescent="0.2">
      <c r="A30" s="4"/>
      <c r="B30" s="4"/>
      <c r="C30" s="4"/>
      <c r="D30" s="4"/>
      <c r="E30" s="4"/>
      <c r="F30" s="4"/>
      <c r="G30" s="4"/>
      <c r="H30" s="4"/>
      <c r="I30" s="1"/>
      <c r="J30" s="4"/>
      <c r="K30" s="5"/>
      <c r="L30" s="5"/>
      <c r="M30" s="5"/>
      <c r="X30" s="2"/>
      <c r="Y30" s="1"/>
    </row>
    <row r="31" spans="1:25" s="3" customFormat="1" x14ac:dyDescent="0.2">
      <c r="A31" s="1"/>
      <c r="B31" s="1"/>
      <c r="C31" s="1"/>
      <c r="D31" s="1"/>
      <c r="E31" s="1"/>
      <c r="F31" s="1"/>
      <c r="G31" s="1"/>
      <c r="H31" s="1"/>
      <c r="I31" s="1"/>
      <c r="J31" s="4"/>
      <c r="K31" s="5"/>
      <c r="L31" s="5"/>
      <c r="M31" s="5"/>
      <c r="X31" s="2"/>
      <c r="Y31" s="1"/>
    </row>
    <row r="32" spans="1:25" s="3" customFormat="1" x14ac:dyDescent="0.2">
      <c r="A32" s="1"/>
      <c r="B32" s="1"/>
      <c r="C32" s="1"/>
      <c r="D32" s="1"/>
      <c r="E32" s="1"/>
      <c r="F32" s="1"/>
      <c r="G32" s="1"/>
      <c r="H32" s="1"/>
      <c r="I32" s="1"/>
      <c r="J32" s="4"/>
      <c r="K32" s="5"/>
      <c r="L32" s="5"/>
      <c r="M32" s="5"/>
      <c r="X32" s="2"/>
      <c r="Y32" s="1"/>
    </row>
    <row r="33" spans="1:25" s="3" customFormat="1" x14ac:dyDescent="0.2">
      <c r="A33" s="1"/>
      <c r="B33" s="1"/>
      <c r="C33" s="1"/>
      <c r="D33" s="1"/>
      <c r="E33" s="1"/>
      <c r="F33" s="1"/>
      <c r="G33" s="1"/>
      <c r="H33" s="1"/>
      <c r="I33" s="1"/>
      <c r="J33" s="4"/>
      <c r="K33" s="5"/>
      <c r="L33" s="5"/>
      <c r="M33" s="5"/>
      <c r="X33" s="2"/>
      <c r="Y33" s="1"/>
    </row>
    <row r="34" spans="1:25" s="3" customFormat="1" x14ac:dyDescent="0.2">
      <c r="A34" s="1"/>
      <c r="B34" s="1"/>
      <c r="C34" s="1"/>
      <c r="D34" s="1"/>
      <c r="E34" s="1"/>
      <c r="F34" s="1"/>
      <c r="G34" s="1"/>
      <c r="H34" s="1"/>
      <c r="I34" s="1"/>
      <c r="J34" s="4"/>
      <c r="K34" s="5"/>
      <c r="L34" s="5"/>
      <c r="M34" s="5"/>
      <c r="X34" s="2"/>
      <c r="Y34" s="1"/>
    </row>
    <row r="35" spans="1:25" s="3" customFormat="1" x14ac:dyDescent="0.2">
      <c r="A35" s="1"/>
      <c r="B35" s="1"/>
      <c r="C35" s="1"/>
      <c r="D35" s="1"/>
      <c r="E35" s="1"/>
      <c r="F35" s="1"/>
      <c r="G35" s="1"/>
      <c r="H35" s="1"/>
      <c r="I35" s="1"/>
      <c r="J35" s="4"/>
      <c r="K35" s="5"/>
      <c r="L35" s="5"/>
      <c r="M35" s="5"/>
      <c r="X35" s="2"/>
      <c r="Y35" s="1"/>
    </row>
    <row r="36" spans="1:25" s="3" customFormat="1" x14ac:dyDescent="0.2">
      <c r="A36" s="1"/>
      <c r="B36" s="1"/>
      <c r="C36" s="1"/>
      <c r="D36" s="1"/>
      <c r="E36" s="1"/>
      <c r="F36" s="1"/>
      <c r="G36" s="1"/>
      <c r="H36" s="1"/>
      <c r="I36" s="1"/>
      <c r="J36" s="4"/>
      <c r="K36" s="5"/>
      <c r="L36" s="5"/>
      <c r="M36" s="5"/>
      <c r="X36" s="2"/>
      <c r="Y36" s="1"/>
    </row>
    <row r="37" spans="1:25" s="3" customFormat="1" x14ac:dyDescent="0.2">
      <c r="A37" s="1"/>
      <c r="B37" s="1"/>
      <c r="C37" s="1"/>
      <c r="D37" s="1"/>
      <c r="E37" s="1"/>
      <c r="F37" s="1"/>
      <c r="G37" s="1"/>
      <c r="H37" s="1"/>
      <c r="I37" s="1"/>
      <c r="J37" s="4"/>
      <c r="K37" s="5"/>
      <c r="L37" s="5"/>
      <c r="M37" s="5"/>
      <c r="X37" s="2"/>
      <c r="Y37" s="1"/>
    </row>
    <row r="38" spans="1:25" s="3" customFormat="1" x14ac:dyDescent="0.2">
      <c r="A38" s="1"/>
      <c r="B38" s="1"/>
      <c r="C38" s="1"/>
      <c r="D38" s="1"/>
      <c r="E38" s="1"/>
      <c r="F38" s="1"/>
      <c r="G38" s="1"/>
      <c r="H38" s="1"/>
      <c r="I38" s="1"/>
      <c r="J38" s="4"/>
      <c r="K38" s="5"/>
      <c r="L38" s="5"/>
      <c r="M38" s="5"/>
      <c r="X38" s="2"/>
      <c r="Y38" s="1"/>
    </row>
    <row r="39" spans="1:25" s="3" customFormat="1" x14ac:dyDescent="0.2">
      <c r="A39" s="1"/>
      <c r="B39" s="1"/>
      <c r="C39" s="1"/>
      <c r="D39" s="1"/>
      <c r="E39" s="1"/>
      <c r="F39" s="1"/>
      <c r="G39" s="1"/>
      <c r="H39" s="1"/>
      <c r="I39" s="1"/>
      <c r="J39" s="4"/>
      <c r="K39" s="5"/>
      <c r="L39" s="5"/>
      <c r="M39" s="5"/>
      <c r="X39" s="2"/>
      <c r="Y39" s="1"/>
    </row>
    <row r="40" spans="1:25" s="3" customFormat="1" x14ac:dyDescent="0.2">
      <c r="A40" s="1"/>
      <c r="B40" s="1"/>
      <c r="C40" s="1"/>
      <c r="D40" s="1"/>
      <c r="E40" s="1"/>
      <c r="F40" s="1"/>
      <c r="G40" s="1"/>
      <c r="H40" s="1"/>
      <c r="I40" s="1"/>
      <c r="J40" s="4"/>
      <c r="K40" s="5"/>
      <c r="L40" s="5"/>
      <c r="M40" s="5"/>
      <c r="X40" s="2"/>
      <c r="Y40" s="1"/>
    </row>
    <row r="41" spans="1:25" s="3" customFormat="1" x14ac:dyDescent="0.2">
      <c r="A41" s="1"/>
      <c r="B41" s="1"/>
      <c r="C41" s="1"/>
      <c r="D41" s="1"/>
      <c r="E41" s="1"/>
      <c r="F41" s="1"/>
      <c r="G41" s="1"/>
      <c r="H41" s="1"/>
      <c r="I41" s="1"/>
      <c r="J41" s="4"/>
      <c r="K41" s="5"/>
      <c r="L41" s="5"/>
      <c r="M41" s="5"/>
      <c r="X41" s="2"/>
      <c r="Y41" s="1"/>
    </row>
    <row r="42" spans="1:25" s="3" customFormat="1" x14ac:dyDescent="0.2">
      <c r="A42" s="1"/>
      <c r="B42" s="1"/>
      <c r="C42" s="1"/>
      <c r="D42" s="1"/>
      <c r="E42" s="1"/>
      <c r="F42" s="1"/>
      <c r="G42" s="1"/>
      <c r="H42" s="1"/>
      <c r="I42" s="1"/>
      <c r="J42" s="4"/>
      <c r="K42" s="5"/>
      <c r="L42" s="5"/>
      <c r="M42" s="5"/>
      <c r="X42" s="2"/>
      <c r="Y42" s="1"/>
    </row>
    <row r="43" spans="1:25" s="3" customFormat="1" x14ac:dyDescent="0.2">
      <c r="A43" s="1"/>
      <c r="B43" s="1"/>
      <c r="C43" s="1"/>
      <c r="D43" s="1"/>
      <c r="E43" s="1"/>
      <c r="F43" s="1"/>
      <c r="G43" s="1"/>
      <c r="H43" s="1"/>
      <c r="I43" s="1"/>
      <c r="J43" s="4"/>
      <c r="K43" s="5"/>
      <c r="L43" s="5"/>
      <c r="M43" s="5"/>
      <c r="X43" s="2"/>
      <c r="Y43" s="1"/>
    </row>
    <row r="44" spans="1:25" s="3" customFormat="1" x14ac:dyDescent="0.2">
      <c r="A44" s="1"/>
      <c r="B44" s="1"/>
      <c r="C44" s="1"/>
      <c r="D44" s="1"/>
      <c r="E44" s="1"/>
      <c r="F44" s="1"/>
      <c r="G44" s="1"/>
      <c r="H44" s="1"/>
      <c r="I44" s="1"/>
      <c r="J44" s="4"/>
      <c r="K44" s="5"/>
      <c r="L44" s="5"/>
      <c r="M44" s="5"/>
      <c r="X44" s="2"/>
      <c r="Y44" s="1"/>
    </row>
    <row r="45" spans="1:25" s="3" customFormat="1" x14ac:dyDescent="0.2">
      <c r="A45" s="1"/>
      <c r="B45" s="1"/>
      <c r="C45" s="1"/>
      <c r="D45" s="1"/>
      <c r="E45" s="1"/>
      <c r="F45" s="1"/>
      <c r="G45" s="1"/>
      <c r="H45" s="1"/>
      <c r="I45" s="1"/>
      <c r="J45" s="4"/>
      <c r="K45" s="5"/>
      <c r="L45" s="5"/>
      <c r="M45" s="5"/>
      <c r="X45" s="2"/>
      <c r="Y45" s="1"/>
    </row>
    <row r="46" spans="1:25" s="3" customFormat="1" x14ac:dyDescent="0.2">
      <c r="A46" s="1"/>
      <c r="B46" s="1"/>
      <c r="C46" s="1"/>
      <c r="D46" s="1"/>
      <c r="E46" s="1"/>
      <c r="F46" s="1"/>
      <c r="G46" s="1"/>
      <c r="H46" s="1"/>
      <c r="I46" s="1"/>
      <c r="J46" s="4"/>
      <c r="K46" s="5"/>
      <c r="L46" s="5"/>
      <c r="M46" s="5"/>
      <c r="X46" s="2"/>
      <c r="Y46" s="1"/>
    </row>
    <row r="47" spans="1:25" s="3" customFormat="1" x14ac:dyDescent="0.2">
      <c r="A47" s="1"/>
      <c r="B47" s="1"/>
      <c r="C47" s="1"/>
      <c r="D47" s="1"/>
      <c r="E47" s="1"/>
      <c r="F47" s="1"/>
      <c r="G47" s="1"/>
      <c r="H47" s="1"/>
      <c r="I47" s="1"/>
      <c r="J47" s="4"/>
      <c r="K47" s="5"/>
      <c r="L47" s="5"/>
      <c r="M47" s="5"/>
      <c r="X47" s="2"/>
      <c r="Y47" s="1"/>
    </row>
    <row r="48" spans="1:25" s="3" customFormat="1" x14ac:dyDescent="0.2">
      <c r="A48" s="1"/>
      <c r="B48" s="1"/>
      <c r="C48" s="1"/>
      <c r="D48" s="1"/>
      <c r="E48" s="1"/>
      <c r="F48" s="1"/>
      <c r="G48" s="1"/>
      <c r="H48" s="1"/>
      <c r="I48" s="1"/>
      <c r="J48" s="4"/>
      <c r="K48" s="5"/>
      <c r="L48" s="5"/>
      <c r="M48" s="5"/>
      <c r="X48" s="2"/>
      <c r="Y48" s="1"/>
    </row>
    <row r="49" spans="1:25" s="3" customFormat="1" x14ac:dyDescent="0.2">
      <c r="A49" s="1"/>
      <c r="B49" s="1"/>
      <c r="C49" s="1"/>
      <c r="D49" s="1"/>
      <c r="E49" s="1"/>
      <c r="F49" s="1"/>
      <c r="G49" s="1"/>
      <c r="H49" s="1"/>
      <c r="I49" s="1"/>
      <c r="J49" s="4"/>
      <c r="K49" s="5"/>
      <c r="L49" s="5"/>
      <c r="M49" s="5"/>
      <c r="X49" s="2"/>
      <c r="Y49" s="1"/>
    </row>
    <row r="50" spans="1:25" s="3" customFormat="1" x14ac:dyDescent="0.2">
      <c r="A50" s="1"/>
      <c r="B50" s="1"/>
      <c r="C50" s="1"/>
      <c r="D50" s="1"/>
      <c r="E50" s="1"/>
      <c r="F50" s="1"/>
      <c r="G50" s="1"/>
      <c r="H50" s="1"/>
      <c r="I50" s="1"/>
      <c r="J50" s="4"/>
      <c r="K50" s="5"/>
      <c r="L50" s="5"/>
      <c r="M50" s="5"/>
      <c r="X50" s="2"/>
      <c r="Y50" s="1"/>
    </row>
    <row r="51" spans="1:25" s="3" customFormat="1" x14ac:dyDescent="0.2">
      <c r="A51" s="1"/>
      <c r="B51" s="1"/>
      <c r="C51" s="1"/>
      <c r="D51" s="1"/>
      <c r="E51" s="1"/>
      <c r="F51" s="1"/>
      <c r="G51" s="1"/>
      <c r="H51" s="1"/>
      <c r="I51" s="1"/>
      <c r="J51" s="4"/>
      <c r="K51" s="5"/>
      <c r="L51" s="5"/>
      <c r="M51" s="5"/>
      <c r="X51" s="2"/>
      <c r="Y51" s="1"/>
    </row>
    <row r="52" spans="1:25" s="3" customFormat="1" x14ac:dyDescent="0.2">
      <c r="A52" s="1"/>
      <c r="B52" s="1"/>
      <c r="C52" s="1"/>
      <c r="D52" s="1"/>
      <c r="E52" s="1"/>
      <c r="F52" s="1"/>
      <c r="G52" s="1"/>
      <c r="H52" s="1"/>
      <c r="I52" s="1"/>
      <c r="J52" s="4"/>
      <c r="K52" s="5"/>
      <c r="L52" s="5"/>
      <c r="M52" s="5"/>
      <c r="X52" s="2"/>
      <c r="Y52" s="1"/>
    </row>
    <row r="53" spans="1:25" s="3" customFormat="1" x14ac:dyDescent="0.2">
      <c r="A53" s="1"/>
      <c r="B53" s="1"/>
      <c r="C53" s="1"/>
      <c r="D53" s="1"/>
      <c r="E53" s="1"/>
      <c r="F53" s="1"/>
      <c r="G53" s="1"/>
      <c r="H53" s="1"/>
      <c r="I53" s="1"/>
      <c r="J53" s="4"/>
      <c r="K53" s="5"/>
      <c r="L53" s="5"/>
      <c r="M53" s="5"/>
      <c r="X53" s="2"/>
      <c r="Y53" s="1"/>
    </row>
    <row r="54" spans="1:25" s="3" customFormat="1" x14ac:dyDescent="0.2">
      <c r="A54" s="1"/>
      <c r="B54" s="1"/>
      <c r="C54" s="1"/>
      <c r="D54" s="1"/>
      <c r="E54" s="1"/>
      <c r="F54" s="1"/>
      <c r="G54" s="1"/>
      <c r="H54" s="1"/>
      <c r="I54" s="1"/>
      <c r="J54" s="4"/>
      <c r="K54" s="5"/>
      <c r="L54" s="5"/>
      <c r="M54" s="5"/>
      <c r="X54" s="2"/>
      <c r="Y54" s="1"/>
    </row>
    <row r="55" spans="1:25" s="3" customFormat="1" x14ac:dyDescent="0.2">
      <c r="A55" s="1"/>
      <c r="B55" s="1"/>
      <c r="C55" s="1"/>
      <c r="D55" s="1"/>
      <c r="E55" s="1"/>
      <c r="F55" s="1"/>
      <c r="G55" s="1"/>
      <c r="H55" s="1"/>
      <c r="I55" s="1"/>
      <c r="J55" s="4"/>
      <c r="K55" s="5"/>
      <c r="L55" s="5"/>
      <c r="M55" s="5"/>
      <c r="X55" s="2"/>
      <c r="Y55" s="1"/>
    </row>
    <row r="56" spans="1:25" s="3" customFormat="1" x14ac:dyDescent="0.2">
      <c r="A56" s="1"/>
      <c r="B56" s="1"/>
      <c r="C56" s="1"/>
      <c r="D56" s="1"/>
      <c r="E56" s="1"/>
      <c r="F56" s="1"/>
      <c r="G56" s="1"/>
      <c r="H56" s="1"/>
      <c r="I56" s="1"/>
      <c r="J56" s="4"/>
      <c r="K56" s="5"/>
      <c r="L56" s="5"/>
      <c r="M56" s="5"/>
      <c r="X56" s="2"/>
      <c r="Y56" s="1"/>
    </row>
    <row r="57" spans="1:25" s="3" customFormat="1" x14ac:dyDescent="0.2">
      <c r="A57" s="1"/>
      <c r="B57" s="1"/>
      <c r="C57" s="1"/>
      <c r="D57" s="1"/>
      <c r="E57" s="1"/>
      <c r="F57" s="1"/>
      <c r="G57" s="1"/>
      <c r="H57" s="1"/>
      <c r="I57" s="1"/>
      <c r="J57" s="4"/>
      <c r="K57" s="5"/>
      <c r="L57" s="5"/>
      <c r="M57" s="5"/>
      <c r="X57" s="2"/>
      <c r="Y57" s="1"/>
    </row>
    <row r="58" spans="1:25" s="3" customFormat="1" x14ac:dyDescent="0.2">
      <c r="A58" s="1"/>
      <c r="B58" s="1"/>
      <c r="C58" s="1"/>
      <c r="D58" s="1"/>
      <c r="E58" s="1"/>
      <c r="F58" s="1"/>
      <c r="G58" s="1"/>
      <c r="H58" s="1"/>
      <c r="I58" s="1"/>
      <c r="J58" s="4"/>
      <c r="K58" s="5"/>
      <c r="L58" s="5"/>
      <c r="M58" s="5"/>
      <c r="X58" s="2"/>
      <c r="Y58" s="1"/>
    </row>
    <row r="59" spans="1:25" s="3" customFormat="1" x14ac:dyDescent="0.2">
      <c r="A59" s="1"/>
      <c r="B59" s="1"/>
      <c r="C59" s="1"/>
      <c r="D59" s="1"/>
      <c r="E59" s="1"/>
      <c r="F59" s="1"/>
      <c r="G59" s="1"/>
      <c r="H59" s="1"/>
      <c r="I59" s="1"/>
      <c r="J59" s="4"/>
      <c r="K59" s="5"/>
      <c r="L59" s="5"/>
      <c r="M59" s="5"/>
      <c r="X59" s="2"/>
      <c r="Y59" s="1"/>
    </row>
    <row r="60" spans="1:25" s="3" customFormat="1" x14ac:dyDescent="0.2">
      <c r="A60" s="1"/>
      <c r="B60" s="1"/>
      <c r="C60" s="1"/>
      <c r="D60" s="1"/>
      <c r="E60" s="1"/>
      <c r="F60" s="1"/>
      <c r="G60" s="1"/>
      <c r="H60" s="1"/>
      <c r="I60" s="1"/>
      <c r="J60" s="4"/>
      <c r="K60" s="5"/>
      <c r="L60" s="5"/>
      <c r="M60" s="5"/>
      <c r="X60" s="2"/>
      <c r="Y60" s="1"/>
    </row>
    <row r="61" spans="1:25" s="3" customFormat="1" x14ac:dyDescent="0.2">
      <c r="A61" s="1"/>
      <c r="B61" s="1"/>
      <c r="C61" s="1"/>
      <c r="D61" s="1"/>
      <c r="E61" s="1"/>
      <c r="F61" s="1"/>
      <c r="G61" s="1"/>
      <c r="H61" s="1"/>
      <c r="I61" s="1"/>
      <c r="J61" s="4"/>
      <c r="K61" s="5"/>
      <c r="L61" s="5"/>
      <c r="M61" s="5"/>
      <c r="X61" s="2"/>
      <c r="Y61" s="1"/>
    </row>
    <row r="62" spans="1:25" s="3" customFormat="1" x14ac:dyDescent="0.2">
      <c r="A62" s="1"/>
      <c r="B62" s="1"/>
      <c r="C62" s="1"/>
      <c r="D62" s="1"/>
      <c r="E62" s="1"/>
      <c r="F62" s="1"/>
      <c r="G62" s="1"/>
      <c r="H62" s="1"/>
      <c r="I62" s="1"/>
      <c r="J62" s="4"/>
      <c r="K62" s="5"/>
      <c r="L62" s="5"/>
      <c r="M62" s="5"/>
      <c r="X62" s="2"/>
      <c r="Y62" s="1"/>
    </row>
    <row r="63" spans="1:25" s="3" customFormat="1" x14ac:dyDescent="0.2">
      <c r="A63" s="1"/>
      <c r="B63" s="1"/>
      <c r="C63" s="1"/>
      <c r="D63" s="1"/>
      <c r="E63" s="1"/>
      <c r="F63" s="1"/>
      <c r="G63" s="1"/>
      <c r="H63" s="1"/>
      <c r="I63" s="1"/>
      <c r="J63" s="4"/>
      <c r="K63" s="5"/>
      <c r="L63" s="5"/>
      <c r="M63" s="5"/>
      <c r="X63" s="2"/>
      <c r="Y63" s="1"/>
    </row>
    <row r="64" spans="1:25" s="3" customFormat="1" x14ac:dyDescent="0.2">
      <c r="A64" s="1"/>
      <c r="B64" s="1"/>
      <c r="C64" s="1"/>
      <c r="D64" s="1"/>
      <c r="E64" s="1"/>
      <c r="F64" s="1"/>
      <c r="G64" s="1"/>
      <c r="H64" s="1"/>
      <c r="I64" s="1"/>
      <c r="J64" s="4"/>
      <c r="K64" s="5"/>
      <c r="L64" s="5"/>
      <c r="M64" s="5"/>
      <c r="X64" s="2"/>
      <c r="Y64" s="1"/>
    </row>
    <row r="65" spans="1:25" s="3" customFormat="1" x14ac:dyDescent="0.2">
      <c r="A65" s="1"/>
      <c r="B65" s="1"/>
      <c r="C65" s="1"/>
      <c r="D65" s="1"/>
      <c r="E65" s="1"/>
      <c r="F65" s="1"/>
      <c r="G65" s="1"/>
      <c r="H65" s="1"/>
      <c r="I65" s="1"/>
      <c r="J65" s="4"/>
      <c r="K65" s="5"/>
      <c r="L65" s="5"/>
      <c r="M65" s="5"/>
      <c r="X65" s="2"/>
      <c r="Y65" s="1"/>
    </row>
    <row r="66" spans="1:25" s="3" customFormat="1" x14ac:dyDescent="0.2">
      <c r="A66" s="1"/>
      <c r="B66" s="1"/>
      <c r="C66" s="1"/>
      <c r="D66" s="1"/>
      <c r="E66" s="1"/>
      <c r="F66" s="1"/>
      <c r="G66" s="1"/>
      <c r="H66" s="1"/>
      <c r="I66" s="1"/>
      <c r="J66" s="4"/>
      <c r="K66" s="5"/>
      <c r="L66" s="5"/>
      <c r="M66" s="5"/>
      <c r="X66" s="2"/>
      <c r="Y66" s="1"/>
    </row>
    <row r="67" spans="1:25" s="3" customFormat="1" x14ac:dyDescent="0.2">
      <c r="A67" s="1"/>
      <c r="B67" s="1"/>
      <c r="C67" s="1"/>
      <c r="D67" s="1"/>
      <c r="E67" s="1"/>
      <c r="F67" s="1"/>
      <c r="G67" s="1"/>
      <c r="H67" s="1"/>
      <c r="I67" s="1"/>
      <c r="J67" s="4"/>
      <c r="K67" s="5"/>
      <c r="L67" s="5"/>
      <c r="M67" s="5"/>
      <c r="X67" s="2"/>
      <c r="Y67" s="1"/>
    </row>
    <row r="68" spans="1:25" s="3" customFormat="1" x14ac:dyDescent="0.2">
      <c r="A68" s="1"/>
      <c r="B68" s="1"/>
      <c r="C68" s="1"/>
      <c r="D68" s="1"/>
      <c r="E68" s="1"/>
      <c r="F68" s="1"/>
      <c r="G68" s="1"/>
      <c r="H68" s="1"/>
      <c r="I68" s="1"/>
      <c r="J68" s="4"/>
      <c r="K68" s="5"/>
      <c r="L68" s="5"/>
      <c r="M68" s="5"/>
      <c r="X68" s="2"/>
      <c r="Y68" s="1"/>
    </row>
    <row r="69" spans="1:25" s="3" customFormat="1" x14ac:dyDescent="0.2">
      <c r="A69" s="1"/>
      <c r="B69" s="1"/>
      <c r="C69" s="1"/>
      <c r="D69" s="1"/>
      <c r="E69" s="1"/>
      <c r="F69" s="1"/>
      <c r="G69" s="1"/>
      <c r="H69" s="1"/>
      <c r="I69" s="1"/>
      <c r="J69" s="4"/>
      <c r="K69" s="5"/>
      <c r="L69" s="5"/>
      <c r="M69" s="5"/>
      <c r="X69" s="2"/>
      <c r="Y69" s="1"/>
    </row>
    <row r="70" spans="1:25" s="3" customFormat="1" x14ac:dyDescent="0.2">
      <c r="A70" s="1"/>
      <c r="B70" s="1"/>
      <c r="C70" s="1"/>
      <c r="D70" s="1"/>
      <c r="E70" s="1"/>
      <c r="F70" s="1"/>
      <c r="G70" s="1"/>
      <c r="H70" s="1"/>
      <c r="I70" s="1"/>
      <c r="J70" s="4"/>
      <c r="K70" s="5"/>
      <c r="L70" s="5"/>
      <c r="M70" s="5"/>
      <c r="X70" s="2"/>
      <c r="Y70" s="1"/>
    </row>
    <row r="71" spans="1:25" s="3" customFormat="1" x14ac:dyDescent="0.2">
      <c r="A71" s="1"/>
      <c r="B71" s="1"/>
      <c r="C71" s="1"/>
      <c r="D71" s="1"/>
      <c r="E71" s="1"/>
      <c r="F71" s="1"/>
      <c r="G71" s="1"/>
      <c r="H71" s="1"/>
      <c r="I71" s="1"/>
      <c r="J71" s="4"/>
      <c r="K71" s="5"/>
      <c r="L71" s="5"/>
      <c r="M71" s="5"/>
      <c r="X71" s="2"/>
      <c r="Y71" s="1"/>
    </row>
    <row r="72" spans="1:25" s="3" customFormat="1" x14ac:dyDescent="0.2">
      <c r="A72" s="1"/>
      <c r="B72" s="1"/>
      <c r="C72" s="1"/>
      <c r="D72" s="1"/>
      <c r="E72" s="1"/>
      <c r="F72" s="1"/>
      <c r="G72" s="1"/>
      <c r="H72" s="1"/>
      <c r="I72" s="1"/>
      <c r="J72" s="4"/>
      <c r="K72" s="5"/>
      <c r="L72" s="5"/>
      <c r="M72" s="5"/>
      <c r="X72" s="2"/>
      <c r="Y72" s="1"/>
    </row>
    <row r="73" spans="1:25" s="3" customFormat="1" x14ac:dyDescent="0.2">
      <c r="A73" s="1"/>
      <c r="B73" s="1"/>
      <c r="C73" s="1"/>
      <c r="D73" s="1"/>
      <c r="E73" s="1"/>
      <c r="F73" s="1"/>
      <c r="G73" s="1"/>
      <c r="H73" s="1"/>
      <c r="I73" s="1"/>
      <c r="J73" s="4"/>
      <c r="K73" s="5"/>
      <c r="L73" s="5"/>
      <c r="M73" s="5"/>
      <c r="X73" s="2"/>
      <c r="Y73" s="1"/>
    </row>
    <row r="74" spans="1:25" s="3" customFormat="1" x14ac:dyDescent="0.2">
      <c r="A74" s="1"/>
      <c r="B74" s="1"/>
      <c r="C74" s="1"/>
      <c r="D74" s="1"/>
      <c r="E74" s="1"/>
      <c r="F74" s="1"/>
      <c r="G74" s="1"/>
      <c r="H74" s="1"/>
      <c r="I74" s="1"/>
      <c r="J74" s="4"/>
      <c r="K74" s="5"/>
      <c r="L74" s="5"/>
      <c r="M74" s="5"/>
      <c r="X74" s="2"/>
      <c r="Y74" s="1"/>
    </row>
    <row r="75" spans="1:25" s="3" customFormat="1" x14ac:dyDescent="0.2">
      <c r="A75" s="1"/>
      <c r="B75" s="1"/>
      <c r="C75" s="1"/>
      <c r="D75" s="1"/>
      <c r="E75" s="1"/>
      <c r="F75" s="1"/>
      <c r="G75" s="1"/>
      <c r="H75" s="1"/>
      <c r="I75" s="1"/>
      <c r="J75" s="4"/>
      <c r="K75" s="5"/>
      <c r="L75" s="5"/>
      <c r="M75" s="5"/>
      <c r="X75" s="2"/>
      <c r="Y75" s="1"/>
    </row>
    <row r="76" spans="1:25" s="3" customFormat="1" x14ac:dyDescent="0.2">
      <c r="A76" s="1"/>
      <c r="B76" s="1"/>
      <c r="C76" s="1"/>
      <c r="D76" s="1"/>
      <c r="E76" s="1"/>
      <c r="F76" s="1"/>
      <c r="G76" s="1"/>
      <c r="H76" s="1"/>
      <c r="I76" s="1"/>
      <c r="J76" s="4"/>
      <c r="K76" s="5"/>
      <c r="L76" s="5"/>
      <c r="M76" s="5"/>
      <c r="X76" s="2"/>
      <c r="Y76" s="1"/>
    </row>
    <row r="77" spans="1:25" s="3" customFormat="1" x14ac:dyDescent="0.2">
      <c r="A77" s="1"/>
      <c r="B77" s="1"/>
      <c r="C77" s="1"/>
      <c r="D77" s="1"/>
      <c r="E77" s="1"/>
      <c r="F77" s="1"/>
      <c r="G77" s="1"/>
      <c r="H77" s="1"/>
      <c r="I77" s="1"/>
      <c r="J77" s="4"/>
      <c r="K77" s="5"/>
      <c r="L77" s="5"/>
      <c r="M77" s="5"/>
      <c r="X77" s="2"/>
      <c r="Y77" s="1"/>
    </row>
    <row r="78" spans="1:25" s="3" customFormat="1" x14ac:dyDescent="0.2">
      <c r="A78" s="1"/>
      <c r="B78" s="1"/>
      <c r="C78" s="1"/>
      <c r="D78" s="1"/>
      <c r="E78" s="1"/>
      <c r="F78" s="1"/>
      <c r="G78" s="1"/>
      <c r="H78" s="1"/>
      <c r="I78" s="1"/>
      <c r="J78" s="4"/>
      <c r="K78" s="5"/>
      <c r="L78" s="5"/>
      <c r="M78" s="5"/>
      <c r="X78" s="2"/>
      <c r="Y78" s="1"/>
    </row>
    <row r="79" spans="1:25" s="3" customFormat="1" x14ac:dyDescent="0.2">
      <c r="A79" s="1"/>
      <c r="B79" s="1"/>
      <c r="C79" s="1"/>
      <c r="D79" s="1"/>
      <c r="E79" s="1"/>
      <c r="F79" s="1"/>
      <c r="G79" s="1"/>
      <c r="H79" s="1"/>
      <c r="I79" s="1"/>
      <c r="J79" s="4"/>
      <c r="K79" s="5"/>
      <c r="L79" s="5"/>
      <c r="M79" s="5"/>
      <c r="X79" s="2"/>
      <c r="Y79" s="1"/>
    </row>
    <row r="80" spans="1:25" s="3" customFormat="1" x14ac:dyDescent="0.2">
      <c r="A80" s="1"/>
      <c r="B80" s="1"/>
      <c r="C80" s="1"/>
      <c r="D80" s="1"/>
      <c r="E80" s="1"/>
      <c r="F80" s="1"/>
      <c r="G80" s="1"/>
      <c r="H80" s="1"/>
      <c r="I80" s="1"/>
      <c r="J80" s="4"/>
      <c r="K80" s="5"/>
      <c r="L80" s="5"/>
      <c r="M80" s="5"/>
      <c r="X80" s="2"/>
      <c r="Y80" s="1"/>
    </row>
    <row r="81" spans="1:25" s="3" customFormat="1" x14ac:dyDescent="0.2">
      <c r="A81" s="1"/>
      <c r="B81" s="1"/>
      <c r="C81" s="1"/>
      <c r="D81" s="1"/>
      <c r="E81" s="1"/>
      <c r="F81" s="1"/>
      <c r="G81" s="1"/>
      <c r="H81" s="1"/>
      <c r="I81" s="1"/>
      <c r="J81" s="4"/>
      <c r="K81" s="5"/>
      <c r="L81" s="5"/>
      <c r="M81" s="5"/>
      <c r="X81" s="2"/>
      <c r="Y81" s="1"/>
    </row>
    <row r="82" spans="1:25" s="3" customFormat="1" x14ac:dyDescent="0.2">
      <c r="A82" s="1"/>
      <c r="B82" s="1"/>
      <c r="C82" s="1"/>
      <c r="D82" s="1"/>
      <c r="E82" s="1"/>
      <c r="F82" s="1"/>
      <c r="G82" s="1"/>
      <c r="H82" s="1"/>
      <c r="I82" s="1"/>
      <c r="J82" s="4"/>
      <c r="K82" s="5"/>
      <c r="L82" s="5"/>
      <c r="M82" s="5"/>
      <c r="X82" s="2"/>
      <c r="Y82" s="1"/>
    </row>
  </sheetData>
  <mergeCells count="23">
    <mergeCell ref="O6:O8"/>
    <mergeCell ref="X7:X8"/>
    <mergeCell ref="P7:P8"/>
    <mergeCell ref="Q7:Q8"/>
    <mergeCell ref="T7:T8"/>
    <mergeCell ref="W6:W8"/>
    <mergeCell ref="P6:T6"/>
    <mergeCell ref="A5:U5"/>
    <mergeCell ref="V5:W5"/>
    <mergeCell ref="C7:C8"/>
    <mergeCell ref="D7:D8"/>
    <mergeCell ref="F7:F8"/>
    <mergeCell ref="A6:A8"/>
    <mergeCell ref="B6:B8"/>
    <mergeCell ref="E6:E8"/>
    <mergeCell ref="G6:G8"/>
    <mergeCell ref="H6:H8"/>
    <mergeCell ref="I6:I8"/>
    <mergeCell ref="J6:J8"/>
    <mergeCell ref="K6:K8"/>
    <mergeCell ref="L6:L8"/>
    <mergeCell ref="M6:M8"/>
    <mergeCell ref="N6:N8"/>
  </mergeCells>
  <printOptions horizontalCentered="1"/>
  <pageMargins left="0.78740157480314965" right="0.78740157480314965" top="0.6692913385826772" bottom="0.86614173228346458" header="0.27559055118110237" footer="0.39370078740157483"/>
  <pageSetup paperSize="9" scale="47" firstPageNumber="120"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rgb="FFFFFF00"/>
  </sheetPr>
  <dimension ref="A1:Z77"/>
  <sheetViews>
    <sheetView showGridLines="0" view="pageBreakPreview" zoomScale="75" zoomScaleNormal="70" zoomScaleSheetLayoutView="75" workbookViewId="0">
      <selection activeCell="I36" sqref="I36"/>
    </sheetView>
  </sheetViews>
  <sheetFormatPr defaultColWidth="9.140625" defaultRowHeight="12.75" outlineLevelCol="1" x14ac:dyDescent="0.2"/>
  <cols>
    <col min="1" max="1" width="5.42578125" style="1" customWidth="1"/>
    <col min="2" max="2" width="5.7109375" style="1" customWidth="1"/>
    <col min="3" max="3" width="7.7109375" style="1" hidden="1" customWidth="1" outlineLevel="1"/>
    <col min="4" max="4" width="7.28515625" style="1" hidden="1" customWidth="1" outlineLevel="1"/>
    <col min="5" max="5" width="6.5703125" style="1" bestFit="1" customWidth="1" outlineLevel="1"/>
    <col min="6" max="6" width="16.140625" style="1" hidden="1" customWidth="1" outlineLevel="1"/>
    <col min="7" max="7" width="50.7109375" style="1" customWidth="1" collapsed="1"/>
    <col min="8" max="8" width="67.7109375" style="1" customWidth="1"/>
    <col min="9" max="9" width="7.140625" style="1" customWidth="1"/>
    <col min="10" max="10" width="14.7109375" style="4" customWidth="1"/>
    <col min="11" max="11" width="15.85546875" style="3" customWidth="1"/>
    <col min="12" max="13" width="13.5703125" style="3" customWidth="1"/>
    <col min="14" max="14" width="13.7109375" style="3" customWidth="1"/>
    <col min="15" max="15" width="12.42578125" style="3" customWidth="1"/>
    <col min="16" max="16" width="14.85546875" style="3" customWidth="1"/>
    <col min="17" max="17" width="16.7109375" style="3" customWidth="1"/>
    <col min="18" max="18" width="10.28515625" style="3" hidden="1" customWidth="1"/>
    <col min="19" max="19" width="7.42578125" style="3" hidden="1" customWidth="1"/>
    <col min="20" max="20" width="14.85546875" style="3" customWidth="1"/>
    <col min="21" max="21" width="10.28515625" style="3" hidden="1" customWidth="1"/>
    <col min="22" max="22" width="6.5703125" style="3" hidden="1" customWidth="1"/>
    <col min="23" max="23" width="19.42578125" style="3" hidden="1" customWidth="1"/>
    <col min="24" max="24" width="14.42578125" style="3" customWidth="1"/>
    <col min="25" max="25" width="22.7109375" style="2" hidden="1" customWidth="1"/>
    <col min="26" max="16384" width="9.140625" style="1"/>
  </cols>
  <sheetData>
    <row r="1" spans="1:26" ht="18" x14ac:dyDescent="0.25">
      <c r="A1" s="159" t="s">
        <v>139</v>
      </c>
      <c r="B1" s="160"/>
      <c r="C1" s="160"/>
      <c r="D1" s="160"/>
      <c r="E1" s="160"/>
      <c r="F1" s="161"/>
      <c r="G1" s="162"/>
      <c r="H1" s="163"/>
      <c r="I1" s="160"/>
      <c r="K1" s="164"/>
      <c r="N1" s="165"/>
      <c r="O1" s="165"/>
      <c r="Q1" s="165"/>
      <c r="R1" s="165"/>
      <c r="S1" s="165"/>
      <c r="T1" s="38"/>
      <c r="U1" s="35"/>
      <c r="V1" s="1"/>
      <c r="W1" s="1"/>
      <c r="X1" s="1"/>
      <c r="Y1" s="1"/>
    </row>
    <row r="2" spans="1:26" ht="15.75" x14ac:dyDescent="0.25">
      <c r="A2" s="223" t="s">
        <v>129</v>
      </c>
      <c r="B2" s="113"/>
      <c r="D2" s="113"/>
      <c r="E2" s="166"/>
      <c r="F2" s="167"/>
      <c r="G2" s="223" t="s">
        <v>19</v>
      </c>
      <c r="H2" s="168" t="s">
        <v>140</v>
      </c>
      <c r="I2" s="170"/>
      <c r="K2" s="164"/>
      <c r="N2" s="37"/>
      <c r="O2" s="37"/>
      <c r="Q2" s="37"/>
      <c r="R2" s="37"/>
      <c r="S2" s="37"/>
      <c r="T2" s="36"/>
      <c r="U2" s="35"/>
      <c r="V2" s="1"/>
      <c r="W2" s="1"/>
      <c r="X2" s="1"/>
      <c r="Y2" s="1"/>
    </row>
    <row r="3" spans="1:26" ht="17.25" customHeight="1" x14ac:dyDescent="0.35">
      <c r="A3" s="122"/>
      <c r="B3" s="113"/>
      <c r="D3" s="113"/>
      <c r="E3" s="87"/>
      <c r="F3" s="87"/>
      <c r="G3" s="221" t="s">
        <v>18</v>
      </c>
      <c r="H3" s="87"/>
      <c r="I3" s="87"/>
      <c r="J3" s="87"/>
      <c r="K3" s="88"/>
      <c r="L3" s="87"/>
      <c r="M3" s="88"/>
      <c r="N3" s="87"/>
      <c r="O3" s="87"/>
      <c r="P3" s="87"/>
      <c r="Q3" s="87"/>
      <c r="R3" s="87"/>
      <c r="S3" s="87"/>
      <c r="T3" s="89"/>
      <c r="U3" s="87"/>
      <c r="V3" s="87"/>
      <c r="W3" s="87"/>
      <c r="X3" s="1"/>
      <c r="Y3" s="36"/>
      <c r="Z3" s="35"/>
    </row>
    <row r="4" spans="1:26" ht="17.25" customHeight="1" x14ac:dyDescent="0.35">
      <c r="A4" s="122"/>
      <c r="B4" s="113"/>
      <c r="C4" s="221"/>
      <c r="D4" s="113"/>
      <c r="E4" s="87"/>
      <c r="F4" s="87"/>
      <c r="G4" s="87"/>
      <c r="H4" s="87"/>
      <c r="I4" s="87"/>
      <c r="J4" s="87"/>
      <c r="K4" s="88"/>
      <c r="L4" s="87"/>
      <c r="M4" s="88"/>
      <c r="N4" s="87"/>
      <c r="O4" s="87"/>
      <c r="P4" s="87"/>
      <c r="Q4" s="87"/>
      <c r="R4" s="87"/>
      <c r="S4" s="87"/>
      <c r="T4" s="89"/>
      <c r="U4" s="87"/>
      <c r="V4" s="87"/>
      <c r="W4" s="87"/>
      <c r="X4" s="89" t="s">
        <v>46</v>
      </c>
      <c r="Y4" s="36"/>
      <c r="Z4" s="35"/>
    </row>
    <row r="5" spans="1:26" ht="25.5" customHeight="1" x14ac:dyDescent="0.2">
      <c r="A5" s="513" t="s">
        <v>328</v>
      </c>
      <c r="B5" s="514"/>
      <c r="C5" s="514"/>
      <c r="D5" s="514"/>
      <c r="E5" s="514"/>
      <c r="F5" s="514"/>
      <c r="G5" s="514"/>
      <c r="H5" s="514"/>
      <c r="I5" s="514"/>
      <c r="J5" s="514"/>
      <c r="K5" s="514"/>
      <c r="L5" s="514"/>
      <c r="M5" s="514"/>
      <c r="N5" s="514"/>
      <c r="O5" s="514"/>
      <c r="P5" s="514"/>
      <c r="Q5" s="514"/>
      <c r="R5" s="514"/>
      <c r="S5" s="514"/>
      <c r="T5" s="514"/>
      <c r="U5" s="514"/>
      <c r="V5" s="513"/>
      <c r="W5" s="514"/>
      <c r="X5" s="441"/>
      <c r="Y5" s="201"/>
    </row>
    <row r="6" spans="1:26" ht="25.5" customHeight="1" x14ac:dyDescent="0.2">
      <c r="A6" s="523" t="s">
        <v>17</v>
      </c>
      <c r="B6" s="523" t="s">
        <v>16</v>
      </c>
      <c r="C6" s="450"/>
      <c r="D6" s="450"/>
      <c r="E6" s="524" t="s">
        <v>114</v>
      </c>
      <c r="F6" s="450"/>
      <c r="G6" s="524" t="s">
        <v>12</v>
      </c>
      <c r="H6" s="508" t="s">
        <v>11</v>
      </c>
      <c r="I6" s="509" t="s">
        <v>10</v>
      </c>
      <c r="J6" s="508" t="s">
        <v>9</v>
      </c>
      <c r="K6" s="508" t="s">
        <v>8</v>
      </c>
      <c r="L6" s="508" t="s">
        <v>7</v>
      </c>
      <c r="M6" s="508" t="s">
        <v>6</v>
      </c>
      <c r="N6" s="508" t="s">
        <v>5</v>
      </c>
      <c r="O6" s="505" t="s">
        <v>206</v>
      </c>
      <c r="P6" s="517">
        <v>2019</v>
      </c>
      <c r="Q6" s="518"/>
      <c r="R6" s="518"/>
      <c r="S6" s="518"/>
      <c r="T6" s="519"/>
      <c r="U6" s="440"/>
      <c r="V6" s="440"/>
      <c r="W6" s="440"/>
      <c r="X6" s="505" t="s">
        <v>207</v>
      </c>
      <c r="Y6" s="201"/>
    </row>
    <row r="7" spans="1:26" ht="25.5" customHeight="1" x14ac:dyDescent="0.2">
      <c r="A7" s="506"/>
      <c r="B7" s="506"/>
      <c r="C7" s="516" t="s">
        <v>14</v>
      </c>
      <c r="D7" s="516" t="s">
        <v>13</v>
      </c>
      <c r="E7" s="506"/>
      <c r="F7" s="516" t="s">
        <v>15</v>
      </c>
      <c r="G7" s="506"/>
      <c r="H7" s="506"/>
      <c r="I7" s="506"/>
      <c r="J7" s="506"/>
      <c r="K7" s="506"/>
      <c r="L7" s="506"/>
      <c r="M7" s="506"/>
      <c r="N7" s="506"/>
      <c r="O7" s="506"/>
      <c r="P7" s="511" t="s">
        <v>3</v>
      </c>
      <c r="Q7" s="511" t="s">
        <v>357</v>
      </c>
      <c r="R7" s="282"/>
      <c r="S7" s="282"/>
      <c r="T7" s="511" t="s">
        <v>310</v>
      </c>
      <c r="U7" s="280"/>
      <c r="V7" s="280"/>
      <c r="W7" s="281"/>
      <c r="X7" s="506"/>
      <c r="Y7" s="525" t="s">
        <v>4</v>
      </c>
    </row>
    <row r="8" spans="1:26" ht="58.7" customHeight="1" x14ac:dyDescent="0.2">
      <c r="A8" s="507"/>
      <c r="B8" s="507"/>
      <c r="C8" s="516"/>
      <c r="D8" s="516"/>
      <c r="E8" s="507"/>
      <c r="F8" s="516"/>
      <c r="G8" s="507"/>
      <c r="H8" s="507"/>
      <c r="I8" s="507"/>
      <c r="J8" s="507"/>
      <c r="K8" s="507"/>
      <c r="L8" s="507"/>
      <c r="M8" s="507"/>
      <c r="N8" s="507"/>
      <c r="O8" s="507"/>
      <c r="P8" s="512"/>
      <c r="Q8" s="512"/>
      <c r="R8" s="200" t="s">
        <v>88</v>
      </c>
      <c r="S8" s="200" t="s">
        <v>89</v>
      </c>
      <c r="T8" s="512"/>
      <c r="U8" s="283" t="s">
        <v>99</v>
      </c>
      <c r="V8" s="200" t="s">
        <v>100</v>
      </c>
      <c r="W8" s="200" t="s">
        <v>232</v>
      </c>
      <c r="X8" s="507"/>
      <c r="Y8" s="525"/>
    </row>
    <row r="9" spans="1:26" s="30" customFormat="1" ht="25.5" customHeight="1" x14ac:dyDescent="0.3">
      <c r="A9" s="99" t="s">
        <v>1</v>
      </c>
      <c r="B9" s="100"/>
      <c r="C9" s="100"/>
      <c r="D9" s="100"/>
      <c r="E9" s="100"/>
      <c r="F9" s="100"/>
      <c r="G9" s="100"/>
      <c r="H9" s="100"/>
      <c r="I9" s="100"/>
      <c r="J9" s="100"/>
      <c r="K9" s="93">
        <f>SUM(K10)</f>
        <v>12150</v>
      </c>
      <c r="L9" s="93">
        <f t="shared" ref="L9:X9" si="0">SUM(L10)</f>
        <v>4098</v>
      </c>
      <c r="M9" s="93">
        <f t="shared" si="0"/>
        <v>8052</v>
      </c>
      <c r="N9" s="93"/>
      <c r="O9" s="93">
        <f t="shared" si="0"/>
        <v>4587</v>
      </c>
      <c r="P9" s="93">
        <f t="shared" si="0"/>
        <v>7563</v>
      </c>
      <c r="Q9" s="93">
        <f t="shared" si="0"/>
        <v>2779</v>
      </c>
      <c r="R9" s="93">
        <f t="shared" si="0"/>
        <v>2646</v>
      </c>
      <c r="S9" s="93">
        <f t="shared" si="0"/>
        <v>133</v>
      </c>
      <c r="T9" s="93">
        <f t="shared" si="0"/>
        <v>4784</v>
      </c>
      <c r="U9" s="93">
        <f t="shared" si="0"/>
        <v>3837</v>
      </c>
      <c r="V9" s="93">
        <f t="shared" si="0"/>
        <v>43</v>
      </c>
      <c r="W9" s="93">
        <f t="shared" si="0"/>
        <v>904</v>
      </c>
      <c r="X9" s="93">
        <f t="shared" si="0"/>
        <v>0</v>
      </c>
      <c r="Y9" s="31"/>
    </row>
    <row r="10" spans="1:26" ht="63.75" customHeight="1" x14ac:dyDescent="0.2">
      <c r="A10" s="361">
        <v>1</v>
      </c>
      <c r="B10" s="361" t="s">
        <v>23</v>
      </c>
      <c r="C10" s="361" t="s">
        <v>86</v>
      </c>
      <c r="D10" s="361">
        <v>6121</v>
      </c>
      <c r="E10" s="361">
        <v>61</v>
      </c>
      <c r="F10" s="362">
        <v>60005101140</v>
      </c>
      <c r="G10" s="49" t="s">
        <v>87</v>
      </c>
      <c r="H10" s="363" t="s">
        <v>208</v>
      </c>
      <c r="I10" s="45"/>
      <c r="J10" s="45" t="s">
        <v>0</v>
      </c>
      <c r="K10" s="356">
        <v>12150</v>
      </c>
      <c r="L10" s="356">
        <v>4098</v>
      </c>
      <c r="M10" s="356">
        <f>K10-L10</f>
        <v>8052</v>
      </c>
      <c r="N10" s="360" t="s">
        <v>80</v>
      </c>
      <c r="O10" s="40">
        <v>4587</v>
      </c>
      <c r="P10" s="358">
        <f t="shared" ref="P10" si="1">Q10+T10</f>
        <v>7563</v>
      </c>
      <c r="Q10" s="40">
        <f t="shared" ref="Q10" si="2">SUM(R10:S10)</f>
        <v>2779</v>
      </c>
      <c r="R10" s="40">
        <v>2646</v>
      </c>
      <c r="S10" s="40">
        <v>133</v>
      </c>
      <c r="T10" s="475">
        <f>SUM(U10:W10)</f>
        <v>4784</v>
      </c>
      <c r="U10" s="40">
        <v>3837</v>
      </c>
      <c r="V10" s="40">
        <v>43</v>
      </c>
      <c r="W10" s="40">
        <v>904</v>
      </c>
      <c r="X10" s="359">
        <f>K10-O10-P10</f>
        <v>0</v>
      </c>
      <c r="Y10" s="97" t="s">
        <v>130</v>
      </c>
    </row>
    <row r="11" spans="1:26" ht="35.25" customHeight="1" x14ac:dyDescent="0.2">
      <c r="A11" s="85" t="s">
        <v>195</v>
      </c>
      <c r="B11" s="86"/>
      <c r="C11" s="86"/>
      <c r="D11" s="86"/>
      <c r="E11" s="196"/>
      <c r="F11" s="86"/>
      <c r="G11" s="86"/>
      <c r="H11" s="86"/>
      <c r="I11" s="105"/>
      <c r="J11" s="105"/>
      <c r="K11" s="23">
        <f>K9</f>
        <v>12150</v>
      </c>
      <c r="L11" s="23">
        <f t="shared" ref="L11:M11" si="3">L9</f>
        <v>4098</v>
      </c>
      <c r="M11" s="23">
        <f t="shared" si="3"/>
        <v>8052</v>
      </c>
      <c r="N11" s="23"/>
      <c r="O11" s="23">
        <f t="shared" ref="O11:X11" si="4">O9</f>
        <v>4587</v>
      </c>
      <c r="P11" s="23">
        <f t="shared" si="4"/>
        <v>7563</v>
      </c>
      <c r="Q11" s="23">
        <f t="shared" si="4"/>
        <v>2779</v>
      </c>
      <c r="R11" s="23">
        <f t="shared" si="4"/>
        <v>2646</v>
      </c>
      <c r="S11" s="23">
        <f t="shared" si="4"/>
        <v>133</v>
      </c>
      <c r="T11" s="23">
        <f t="shared" si="4"/>
        <v>4784</v>
      </c>
      <c r="U11" s="23">
        <f t="shared" si="4"/>
        <v>3837</v>
      </c>
      <c r="V11" s="23">
        <f t="shared" si="4"/>
        <v>43</v>
      </c>
      <c r="W11" s="23">
        <f t="shared" si="4"/>
        <v>904</v>
      </c>
      <c r="X11" s="22">
        <f t="shared" si="4"/>
        <v>0</v>
      </c>
      <c r="Y11" s="21"/>
    </row>
    <row r="12" spans="1:26" s="3" customFormat="1" x14ac:dyDescent="0.2">
      <c r="A12" s="4"/>
      <c r="B12" s="4"/>
      <c r="C12" s="4"/>
      <c r="D12" s="4"/>
      <c r="E12" s="4"/>
      <c r="F12" s="4"/>
      <c r="G12" s="20"/>
      <c r="H12" s="4"/>
      <c r="I12" s="19"/>
      <c r="J12" s="18"/>
      <c r="K12" s="17"/>
      <c r="L12" s="17"/>
      <c r="M12" s="17"/>
      <c r="N12" s="16"/>
      <c r="O12" s="16"/>
      <c r="Y12" s="2"/>
      <c r="Z12" s="1"/>
    </row>
    <row r="13" spans="1:26" s="3" customFormat="1" x14ac:dyDescent="0.2">
      <c r="A13" s="4"/>
      <c r="B13" s="4"/>
      <c r="C13" s="4"/>
      <c r="D13" s="4"/>
      <c r="E13" s="4"/>
      <c r="F13" s="4"/>
      <c r="G13" s="4"/>
      <c r="H13" s="4"/>
      <c r="I13" s="15"/>
      <c r="J13" s="6"/>
      <c r="K13" s="5"/>
      <c r="L13" s="5"/>
      <c r="M13" s="5"/>
      <c r="Y13" s="2"/>
      <c r="Z13" s="1"/>
    </row>
    <row r="14" spans="1:26" s="3" customFormat="1" x14ac:dyDescent="0.2">
      <c r="A14" s="4"/>
      <c r="B14" s="4"/>
      <c r="C14" s="4"/>
      <c r="D14" s="4"/>
      <c r="E14" s="4"/>
      <c r="F14" s="4"/>
      <c r="G14" s="4"/>
      <c r="H14" s="4"/>
      <c r="I14" s="15"/>
      <c r="J14" s="6"/>
      <c r="K14" s="5"/>
      <c r="L14" s="5"/>
      <c r="M14" s="5"/>
      <c r="Y14" s="2"/>
      <c r="Z14" s="1"/>
    </row>
    <row r="15" spans="1:26" s="3" customFormat="1" x14ac:dyDescent="0.2">
      <c r="A15" s="4"/>
      <c r="B15" s="4"/>
      <c r="C15" s="4"/>
      <c r="D15" s="4"/>
      <c r="E15" s="4"/>
      <c r="F15" s="4"/>
      <c r="G15" s="4"/>
      <c r="H15" s="4"/>
      <c r="I15" s="1"/>
      <c r="J15" s="4"/>
      <c r="K15" s="5"/>
      <c r="L15" s="5"/>
      <c r="M15" s="5"/>
      <c r="Y15" s="2"/>
      <c r="Z15" s="1"/>
    </row>
    <row r="16" spans="1:26" s="3" customFormat="1" x14ac:dyDescent="0.2">
      <c r="A16" s="4"/>
      <c r="B16" s="4"/>
      <c r="C16" s="4"/>
      <c r="D16" s="4"/>
      <c r="E16" s="4"/>
      <c r="F16" s="4"/>
      <c r="G16" s="4"/>
      <c r="H16" s="4"/>
      <c r="I16" s="1"/>
      <c r="J16" s="4"/>
      <c r="K16" s="5"/>
      <c r="L16" s="5"/>
      <c r="M16" s="5"/>
      <c r="Y16" s="2"/>
      <c r="Z16" s="1"/>
    </row>
    <row r="17" spans="1:26" s="3" customFormat="1" x14ac:dyDescent="0.2">
      <c r="A17" s="4"/>
      <c r="B17" s="4"/>
      <c r="C17" s="4"/>
      <c r="D17" s="4"/>
      <c r="E17" s="4"/>
      <c r="F17" s="4"/>
      <c r="G17" s="4"/>
      <c r="H17" s="4"/>
      <c r="I17" s="1"/>
      <c r="J17" s="4"/>
      <c r="K17" s="5"/>
      <c r="L17" s="5"/>
      <c r="M17" s="5"/>
      <c r="Y17" s="2"/>
      <c r="Z17" s="1"/>
    </row>
    <row r="18" spans="1:26" s="3" customFormat="1" x14ac:dyDescent="0.2">
      <c r="A18" s="4"/>
      <c r="B18" s="4"/>
      <c r="C18" s="4"/>
      <c r="D18" s="4"/>
      <c r="E18" s="4"/>
      <c r="F18" s="4"/>
      <c r="G18" s="4"/>
      <c r="H18" s="4"/>
      <c r="I18" s="1"/>
      <c r="J18" s="4"/>
      <c r="K18" s="5"/>
      <c r="L18" s="5"/>
      <c r="M18" s="5"/>
      <c r="Y18" s="2"/>
      <c r="Z18" s="1"/>
    </row>
    <row r="19" spans="1:26" s="3" customFormat="1" x14ac:dyDescent="0.2">
      <c r="A19" s="4"/>
      <c r="B19" s="4"/>
      <c r="C19" s="4"/>
      <c r="D19" s="4"/>
      <c r="E19" s="4"/>
      <c r="F19" s="4"/>
      <c r="G19" s="4"/>
      <c r="H19" s="4"/>
      <c r="I19" s="1"/>
      <c r="J19" s="4"/>
      <c r="K19" s="5"/>
      <c r="L19" s="5"/>
      <c r="M19" s="5"/>
      <c r="Y19" s="2"/>
      <c r="Z19" s="1"/>
    </row>
    <row r="20" spans="1:26" s="3" customFormat="1" x14ac:dyDescent="0.2">
      <c r="A20" s="4"/>
      <c r="B20" s="4"/>
      <c r="C20" s="4"/>
      <c r="D20" s="4"/>
      <c r="E20" s="4"/>
      <c r="F20" s="4"/>
      <c r="G20" s="4"/>
      <c r="H20" s="4"/>
      <c r="I20" s="1"/>
      <c r="J20" s="4"/>
      <c r="K20" s="5"/>
      <c r="L20" s="5"/>
      <c r="M20" s="5"/>
      <c r="Y20" s="2"/>
      <c r="Z20" s="1"/>
    </row>
    <row r="21" spans="1:26" s="3" customFormat="1" x14ac:dyDescent="0.2">
      <c r="A21" s="4"/>
      <c r="B21" s="4"/>
      <c r="C21" s="4"/>
      <c r="D21" s="4"/>
      <c r="E21" s="4"/>
      <c r="F21" s="4"/>
      <c r="G21" s="4"/>
      <c r="H21" s="4"/>
      <c r="I21" s="1"/>
      <c r="J21" s="4"/>
      <c r="K21" s="5"/>
      <c r="L21" s="5"/>
      <c r="M21" s="5"/>
      <c r="Y21" s="2"/>
      <c r="Z21" s="1"/>
    </row>
    <row r="22" spans="1:26" s="3" customFormat="1" x14ac:dyDescent="0.2">
      <c r="A22" s="4"/>
      <c r="B22" s="4"/>
      <c r="C22" s="4"/>
      <c r="D22" s="4"/>
      <c r="E22" s="4"/>
      <c r="F22" s="4"/>
      <c r="G22" s="4"/>
      <c r="H22" s="4"/>
      <c r="I22" s="1"/>
      <c r="J22" s="4"/>
      <c r="K22" s="5"/>
      <c r="L22" s="5"/>
      <c r="M22" s="5"/>
      <c r="Y22" s="2"/>
      <c r="Z22" s="1"/>
    </row>
    <row r="23" spans="1:26" s="3" customFormat="1" x14ac:dyDescent="0.2">
      <c r="A23" s="4"/>
      <c r="B23" s="4"/>
      <c r="C23" s="4"/>
      <c r="D23" s="4"/>
      <c r="E23" s="4"/>
      <c r="F23" s="4"/>
      <c r="G23" s="4"/>
      <c r="H23" s="4"/>
      <c r="I23" s="1"/>
      <c r="J23" s="4"/>
      <c r="K23" s="5"/>
      <c r="L23" s="5"/>
      <c r="M23" s="5"/>
      <c r="Y23" s="2"/>
      <c r="Z23" s="1"/>
    </row>
    <row r="24" spans="1:26" s="3" customFormat="1" x14ac:dyDescent="0.2">
      <c r="A24" s="4"/>
      <c r="B24" s="4"/>
      <c r="C24" s="4"/>
      <c r="D24" s="4"/>
      <c r="E24" s="4"/>
      <c r="F24" s="4"/>
      <c r="G24" s="4"/>
      <c r="H24" s="4"/>
      <c r="I24" s="1"/>
      <c r="J24" s="4"/>
      <c r="K24" s="5"/>
      <c r="L24" s="5"/>
      <c r="M24" s="5"/>
      <c r="Y24" s="2"/>
      <c r="Z24" s="1"/>
    </row>
    <row r="25" spans="1:26" s="3" customFormat="1" x14ac:dyDescent="0.2">
      <c r="A25" s="4"/>
      <c r="B25" s="4"/>
      <c r="C25" s="4"/>
      <c r="D25" s="4"/>
      <c r="E25" s="4"/>
      <c r="F25" s="4"/>
      <c r="G25" s="4"/>
      <c r="H25" s="4"/>
      <c r="I25" s="1"/>
      <c r="J25" s="4"/>
      <c r="K25" s="5"/>
      <c r="L25" s="5"/>
      <c r="M25" s="5"/>
      <c r="Y25" s="2"/>
      <c r="Z25" s="1"/>
    </row>
    <row r="26" spans="1:26" s="3" customFormat="1" x14ac:dyDescent="0.2">
      <c r="A26" s="1"/>
      <c r="B26" s="1"/>
      <c r="C26" s="1"/>
      <c r="D26" s="1"/>
      <c r="E26" s="1"/>
      <c r="F26" s="1"/>
      <c r="G26" s="1"/>
      <c r="H26" s="1"/>
      <c r="I26" s="1"/>
      <c r="J26" s="4"/>
      <c r="K26" s="5"/>
      <c r="L26" s="5"/>
      <c r="M26" s="5"/>
      <c r="Y26" s="2"/>
      <c r="Z26" s="1"/>
    </row>
    <row r="27" spans="1:26" s="3" customFormat="1" x14ac:dyDescent="0.2">
      <c r="A27" s="1"/>
      <c r="B27" s="1"/>
      <c r="C27" s="1"/>
      <c r="D27" s="1"/>
      <c r="E27" s="1"/>
      <c r="F27" s="1"/>
      <c r="G27" s="1"/>
      <c r="H27" s="1"/>
      <c r="I27" s="1"/>
      <c r="J27" s="4"/>
      <c r="K27" s="5"/>
      <c r="L27" s="5"/>
      <c r="M27" s="5"/>
      <c r="Y27" s="2"/>
      <c r="Z27" s="1"/>
    </row>
    <row r="28" spans="1:26" s="3" customFormat="1" x14ac:dyDescent="0.2">
      <c r="A28" s="1"/>
      <c r="B28" s="1"/>
      <c r="C28" s="1"/>
      <c r="D28" s="1"/>
      <c r="E28" s="1"/>
      <c r="F28" s="1"/>
      <c r="G28" s="1"/>
      <c r="H28" s="1"/>
      <c r="I28" s="1"/>
      <c r="J28" s="4"/>
      <c r="K28" s="5"/>
      <c r="L28" s="5"/>
      <c r="M28" s="5"/>
      <c r="Y28" s="2"/>
      <c r="Z28" s="1"/>
    </row>
    <row r="29" spans="1:26" s="3" customFormat="1" x14ac:dyDescent="0.2">
      <c r="A29" s="1"/>
      <c r="B29" s="1"/>
      <c r="C29" s="1"/>
      <c r="D29" s="1"/>
      <c r="E29" s="1"/>
      <c r="F29" s="1"/>
      <c r="G29" s="1"/>
      <c r="H29" s="1"/>
      <c r="I29" s="1"/>
      <c r="J29" s="4"/>
      <c r="K29" s="5"/>
      <c r="L29" s="5"/>
      <c r="M29" s="5"/>
      <c r="Y29" s="2"/>
      <c r="Z29" s="1"/>
    </row>
    <row r="30" spans="1:26" s="3" customFormat="1" x14ac:dyDescent="0.2">
      <c r="A30" s="1"/>
      <c r="B30" s="1"/>
      <c r="C30" s="1"/>
      <c r="D30" s="1"/>
      <c r="E30" s="1"/>
      <c r="F30" s="1"/>
      <c r="G30" s="1"/>
      <c r="H30" s="1"/>
      <c r="I30" s="1"/>
      <c r="J30" s="4"/>
      <c r="K30" s="5"/>
      <c r="L30" s="5"/>
      <c r="M30" s="5"/>
      <c r="Y30" s="2"/>
      <c r="Z30" s="1"/>
    </row>
    <row r="31" spans="1:26" s="3" customFormat="1" x14ac:dyDescent="0.2">
      <c r="A31" s="1"/>
      <c r="B31" s="1"/>
      <c r="C31" s="1"/>
      <c r="D31" s="1"/>
      <c r="E31" s="1"/>
      <c r="F31" s="1"/>
      <c r="G31" s="1"/>
      <c r="H31" s="1"/>
      <c r="I31" s="1"/>
      <c r="J31" s="4"/>
      <c r="K31" s="5"/>
      <c r="L31" s="5"/>
      <c r="M31" s="5"/>
      <c r="Y31" s="2"/>
      <c r="Z31" s="1"/>
    </row>
    <row r="32" spans="1:26" s="3" customFormat="1" x14ac:dyDescent="0.2">
      <c r="A32" s="1"/>
      <c r="B32" s="1"/>
      <c r="C32" s="1"/>
      <c r="D32" s="1"/>
      <c r="E32" s="1"/>
      <c r="F32" s="1"/>
      <c r="G32" s="1"/>
      <c r="H32" s="1"/>
      <c r="I32" s="1"/>
      <c r="J32" s="4"/>
      <c r="K32" s="5"/>
      <c r="L32" s="5"/>
      <c r="M32" s="5"/>
      <c r="Y32" s="2"/>
      <c r="Z32" s="1"/>
    </row>
    <row r="33" spans="1:26" s="3" customFormat="1" x14ac:dyDescent="0.2">
      <c r="A33" s="1"/>
      <c r="B33" s="1"/>
      <c r="C33" s="1"/>
      <c r="D33" s="1"/>
      <c r="E33" s="1"/>
      <c r="F33" s="1"/>
      <c r="G33" s="1"/>
      <c r="H33" s="1"/>
      <c r="I33" s="1"/>
      <c r="J33" s="4"/>
      <c r="K33" s="5"/>
      <c r="L33" s="5"/>
      <c r="M33" s="5"/>
      <c r="Y33" s="2"/>
      <c r="Z33" s="1"/>
    </row>
    <row r="34" spans="1:26" s="3" customFormat="1" x14ac:dyDescent="0.2">
      <c r="A34" s="1"/>
      <c r="B34" s="1"/>
      <c r="C34" s="1"/>
      <c r="D34" s="1"/>
      <c r="E34" s="1"/>
      <c r="F34" s="1"/>
      <c r="G34" s="1"/>
      <c r="H34" s="1"/>
      <c r="I34" s="1"/>
      <c r="J34" s="4"/>
      <c r="K34" s="5"/>
      <c r="L34" s="5"/>
      <c r="M34" s="5"/>
      <c r="Y34" s="2"/>
      <c r="Z34" s="1"/>
    </row>
    <row r="35" spans="1:26" s="3" customFormat="1" x14ac:dyDescent="0.2">
      <c r="A35" s="1"/>
      <c r="B35" s="1"/>
      <c r="C35" s="1"/>
      <c r="D35" s="1"/>
      <c r="E35" s="1"/>
      <c r="F35" s="1"/>
      <c r="G35" s="1"/>
      <c r="H35" s="1"/>
      <c r="I35" s="1"/>
      <c r="J35" s="4"/>
      <c r="K35" s="5"/>
      <c r="L35" s="5"/>
      <c r="M35" s="5"/>
      <c r="Y35" s="2"/>
      <c r="Z35" s="1"/>
    </row>
    <row r="36" spans="1:26" s="3" customFormat="1" x14ac:dyDescent="0.2">
      <c r="A36" s="1"/>
      <c r="B36" s="1"/>
      <c r="C36" s="1"/>
      <c r="D36" s="1"/>
      <c r="E36" s="1"/>
      <c r="F36" s="1"/>
      <c r="G36" s="1"/>
      <c r="H36" s="1"/>
      <c r="I36" s="1"/>
      <c r="J36" s="4"/>
      <c r="K36" s="5"/>
      <c r="L36" s="5"/>
      <c r="M36" s="5"/>
      <c r="Y36" s="2"/>
      <c r="Z36" s="1"/>
    </row>
    <row r="37" spans="1:26" s="3" customFormat="1" x14ac:dyDescent="0.2">
      <c r="A37" s="1"/>
      <c r="B37" s="1"/>
      <c r="C37" s="1"/>
      <c r="D37" s="1"/>
      <c r="E37" s="1"/>
      <c r="F37" s="1"/>
      <c r="G37" s="1"/>
      <c r="H37" s="1"/>
      <c r="I37" s="1"/>
      <c r="J37" s="4"/>
      <c r="K37" s="5"/>
      <c r="L37" s="5"/>
      <c r="M37" s="5"/>
      <c r="Y37" s="2"/>
      <c r="Z37" s="1"/>
    </row>
    <row r="38" spans="1:26" s="3" customFormat="1" x14ac:dyDescent="0.2">
      <c r="A38" s="1"/>
      <c r="B38" s="1"/>
      <c r="C38" s="1"/>
      <c r="D38" s="1"/>
      <c r="E38" s="1"/>
      <c r="F38" s="1"/>
      <c r="G38" s="1"/>
      <c r="H38" s="1"/>
      <c r="I38" s="1"/>
      <c r="J38" s="4"/>
      <c r="K38" s="5"/>
      <c r="L38" s="5"/>
      <c r="M38" s="5"/>
      <c r="Y38" s="2"/>
      <c r="Z38" s="1"/>
    </row>
    <row r="39" spans="1:26" s="3" customFormat="1" x14ac:dyDescent="0.2">
      <c r="A39" s="1"/>
      <c r="B39" s="1"/>
      <c r="C39" s="1"/>
      <c r="D39" s="1"/>
      <c r="E39" s="1"/>
      <c r="F39" s="1"/>
      <c r="G39" s="1"/>
      <c r="H39" s="1"/>
      <c r="I39" s="1"/>
      <c r="J39" s="4"/>
      <c r="K39" s="5"/>
      <c r="L39" s="5"/>
      <c r="M39" s="5"/>
      <c r="Y39" s="2"/>
      <c r="Z39" s="1"/>
    </row>
    <row r="40" spans="1:26" s="3" customFormat="1" x14ac:dyDescent="0.2">
      <c r="A40" s="1"/>
      <c r="B40" s="1"/>
      <c r="C40" s="1"/>
      <c r="D40" s="1"/>
      <c r="E40" s="1"/>
      <c r="F40" s="1"/>
      <c r="G40" s="1"/>
      <c r="H40" s="1"/>
      <c r="I40" s="1"/>
      <c r="J40" s="4"/>
      <c r="K40" s="5"/>
      <c r="L40" s="5"/>
      <c r="M40" s="5"/>
      <c r="Y40" s="2"/>
      <c r="Z40" s="1"/>
    </row>
    <row r="41" spans="1:26" s="3" customFormat="1" x14ac:dyDescent="0.2">
      <c r="A41" s="1"/>
      <c r="B41" s="1"/>
      <c r="C41" s="1"/>
      <c r="D41" s="1"/>
      <c r="E41" s="1"/>
      <c r="F41" s="1"/>
      <c r="G41" s="1"/>
      <c r="H41" s="1"/>
      <c r="I41" s="1"/>
      <c r="J41" s="4"/>
      <c r="K41" s="5"/>
      <c r="L41" s="5"/>
      <c r="M41" s="5"/>
      <c r="Y41" s="2"/>
      <c r="Z41" s="1"/>
    </row>
    <row r="42" spans="1:26" s="3" customFormat="1" x14ac:dyDescent="0.2">
      <c r="A42" s="1"/>
      <c r="B42" s="1"/>
      <c r="C42" s="1"/>
      <c r="D42" s="1"/>
      <c r="E42" s="1"/>
      <c r="F42" s="1"/>
      <c r="G42" s="1"/>
      <c r="H42" s="1"/>
      <c r="I42" s="1"/>
      <c r="J42" s="4"/>
      <c r="K42" s="5"/>
      <c r="L42" s="5"/>
      <c r="M42" s="5"/>
      <c r="Y42" s="2"/>
      <c r="Z42" s="1"/>
    </row>
    <row r="43" spans="1:26" s="3" customFormat="1" x14ac:dyDescent="0.2">
      <c r="A43" s="1"/>
      <c r="B43" s="1"/>
      <c r="C43" s="1"/>
      <c r="D43" s="1"/>
      <c r="E43" s="1"/>
      <c r="F43" s="1"/>
      <c r="G43" s="1"/>
      <c r="H43" s="1"/>
      <c r="I43" s="1"/>
      <c r="J43" s="4"/>
      <c r="K43" s="5"/>
      <c r="L43" s="5"/>
      <c r="M43" s="5"/>
      <c r="Y43" s="2"/>
      <c r="Z43" s="1"/>
    </row>
    <row r="44" spans="1:26" s="3" customFormat="1" x14ac:dyDescent="0.2">
      <c r="A44" s="1"/>
      <c r="B44" s="1"/>
      <c r="C44" s="1"/>
      <c r="D44" s="1"/>
      <c r="E44" s="1"/>
      <c r="F44" s="1"/>
      <c r="G44" s="1"/>
      <c r="H44" s="1"/>
      <c r="I44" s="1"/>
      <c r="J44" s="4"/>
      <c r="K44" s="5"/>
      <c r="L44" s="5"/>
      <c r="M44" s="5"/>
      <c r="Y44" s="2"/>
      <c r="Z44" s="1"/>
    </row>
    <row r="45" spans="1:26" s="3" customFormat="1" x14ac:dyDescent="0.2">
      <c r="A45" s="1"/>
      <c r="B45" s="1"/>
      <c r="C45" s="1"/>
      <c r="D45" s="1"/>
      <c r="E45" s="1"/>
      <c r="F45" s="1"/>
      <c r="G45" s="1"/>
      <c r="H45" s="1"/>
      <c r="I45" s="1"/>
      <c r="J45" s="4"/>
      <c r="K45" s="5"/>
      <c r="L45" s="5"/>
      <c r="M45" s="5"/>
      <c r="Y45" s="2"/>
      <c r="Z45" s="1"/>
    </row>
    <row r="46" spans="1:26" s="3" customFormat="1" x14ac:dyDescent="0.2">
      <c r="A46" s="1"/>
      <c r="B46" s="1"/>
      <c r="C46" s="1"/>
      <c r="D46" s="1"/>
      <c r="E46" s="1"/>
      <c r="F46" s="1"/>
      <c r="G46" s="1"/>
      <c r="H46" s="1"/>
      <c r="I46" s="1"/>
      <c r="J46" s="4"/>
      <c r="K46" s="5"/>
      <c r="L46" s="5"/>
      <c r="M46" s="5"/>
      <c r="Y46" s="2"/>
      <c r="Z46" s="1"/>
    </row>
    <row r="47" spans="1:26" s="3" customFormat="1" x14ac:dyDescent="0.2">
      <c r="A47" s="1"/>
      <c r="B47" s="1"/>
      <c r="C47" s="1"/>
      <c r="D47" s="1"/>
      <c r="E47" s="1"/>
      <c r="F47" s="1"/>
      <c r="G47" s="1"/>
      <c r="H47" s="1"/>
      <c r="I47" s="1"/>
      <c r="J47" s="4"/>
      <c r="K47" s="5"/>
      <c r="L47" s="5"/>
      <c r="M47" s="5"/>
      <c r="Y47" s="2"/>
      <c r="Z47" s="1"/>
    </row>
    <row r="48" spans="1:26" s="3" customFormat="1" x14ac:dyDescent="0.2">
      <c r="A48" s="1"/>
      <c r="B48" s="1"/>
      <c r="C48" s="1"/>
      <c r="D48" s="1"/>
      <c r="E48" s="1"/>
      <c r="F48" s="1"/>
      <c r="G48" s="1"/>
      <c r="H48" s="1"/>
      <c r="I48" s="1"/>
      <c r="J48" s="4"/>
      <c r="K48" s="5"/>
      <c r="L48" s="5"/>
      <c r="M48" s="5"/>
      <c r="Y48" s="2"/>
      <c r="Z48" s="1"/>
    </row>
    <row r="49" spans="1:26" s="3" customFormat="1" x14ac:dyDescent="0.2">
      <c r="A49" s="1"/>
      <c r="B49" s="1"/>
      <c r="C49" s="1"/>
      <c r="D49" s="1"/>
      <c r="E49" s="1"/>
      <c r="F49" s="1"/>
      <c r="G49" s="1"/>
      <c r="H49" s="1"/>
      <c r="I49" s="1"/>
      <c r="J49" s="4"/>
      <c r="K49" s="5"/>
      <c r="L49" s="5"/>
      <c r="M49" s="5"/>
      <c r="Y49" s="2"/>
      <c r="Z49" s="1"/>
    </row>
    <row r="50" spans="1:26" s="3" customFormat="1" x14ac:dyDescent="0.2">
      <c r="A50" s="1"/>
      <c r="B50" s="1"/>
      <c r="C50" s="1"/>
      <c r="D50" s="1"/>
      <c r="E50" s="1"/>
      <c r="F50" s="1"/>
      <c r="G50" s="1"/>
      <c r="H50" s="1"/>
      <c r="I50" s="1"/>
      <c r="J50" s="4"/>
      <c r="K50" s="5"/>
      <c r="L50" s="5"/>
      <c r="M50" s="5"/>
      <c r="Y50" s="2"/>
      <c r="Z50" s="1"/>
    </row>
    <row r="51" spans="1:26" s="3" customFormat="1" x14ac:dyDescent="0.2">
      <c r="A51" s="1"/>
      <c r="B51" s="1"/>
      <c r="C51" s="1"/>
      <c r="D51" s="1"/>
      <c r="E51" s="1"/>
      <c r="F51" s="1"/>
      <c r="G51" s="1"/>
      <c r="H51" s="1"/>
      <c r="I51" s="1"/>
      <c r="J51" s="4"/>
      <c r="K51" s="5"/>
      <c r="L51" s="5"/>
      <c r="M51" s="5"/>
      <c r="Y51" s="2"/>
      <c r="Z51" s="1"/>
    </row>
    <row r="52" spans="1:26" s="3" customFormat="1" x14ac:dyDescent="0.2">
      <c r="A52" s="1"/>
      <c r="B52" s="1"/>
      <c r="C52" s="1"/>
      <c r="D52" s="1"/>
      <c r="E52" s="1"/>
      <c r="F52" s="1"/>
      <c r="G52" s="1"/>
      <c r="H52" s="1"/>
      <c r="I52" s="1"/>
      <c r="J52" s="4"/>
      <c r="K52" s="5"/>
      <c r="L52" s="5"/>
      <c r="M52" s="5"/>
      <c r="Y52" s="2"/>
      <c r="Z52" s="1"/>
    </row>
    <row r="53" spans="1:26" s="3" customFormat="1" x14ac:dyDescent="0.2">
      <c r="A53" s="1"/>
      <c r="B53" s="1"/>
      <c r="C53" s="1"/>
      <c r="D53" s="1"/>
      <c r="E53" s="1"/>
      <c r="F53" s="1"/>
      <c r="G53" s="1"/>
      <c r="H53" s="1"/>
      <c r="I53" s="1"/>
      <c r="J53" s="4"/>
      <c r="K53" s="5"/>
      <c r="L53" s="5"/>
      <c r="M53" s="5"/>
      <c r="Y53" s="2"/>
      <c r="Z53" s="1"/>
    </row>
    <row r="54" spans="1:26" s="3" customFormat="1" x14ac:dyDescent="0.2">
      <c r="A54" s="1"/>
      <c r="B54" s="1"/>
      <c r="C54" s="1"/>
      <c r="D54" s="1"/>
      <c r="E54" s="1"/>
      <c r="F54" s="1"/>
      <c r="G54" s="1"/>
      <c r="H54" s="1"/>
      <c r="I54" s="1"/>
      <c r="J54" s="4"/>
      <c r="K54" s="5"/>
      <c r="L54" s="5"/>
      <c r="M54" s="5"/>
      <c r="Y54" s="2"/>
      <c r="Z54" s="1"/>
    </row>
    <row r="55" spans="1:26" s="3" customFormat="1" x14ac:dyDescent="0.2">
      <c r="A55" s="1"/>
      <c r="B55" s="1"/>
      <c r="C55" s="1"/>
      <c r="D55" s="1"/>
      <c r="E55" s="1"/>
      <c r="F55" s="1"/>
      <c r="G55" s="1"/>
      <c r="H55" s="1"/>
      <c r="I55" s="1"/>
      <c r="J55" s="4"/>
      <c r="K55" s="5"/>
      <c r="L55" s="5"/>
      <c r="M55" s="5"/>
      <c r="Y55" s="2"/>
      <c r="Z55" s="1"/>
    </row>
    <row r="56" spans="1:26" s="3" customFormat="1" x14ac:dyDescent="0.2">
      <c r="A56" s="1"/>
      <c r="B56" s="1"/>
      <c r="C56" s="1"/>
      <c r="D56" s="1"/>
      <c r="E56" s="1"/>
      <c r="F56" s="1"/>
      <c r="G56" s="1"/>
      <c r="H56" s="1"/>
      <c r="I56" s="1"/>
      <c r="J56" s="4"/>
      <c r="K56" s="5"/>
      <c r="L56" s="5"/>
      <c r="M56" s="5"/>
      <c r="Y56" s="2"/>
      <c r="Z56" s="1"/>
    </row>
    <row r="57" spans="1:26" s="3" customFormat="1" x14ac:dyDescent="0.2">
      <c r="A57" s="1"/>
      <c r="B57" s="1"/>
      <c r="C57" s="1"/>
      <c r="D57" s="1"/>
      <c r="E57" s="1"/>
      <c r="F57" s="1"/>
      <c r="G57" s="1"/>
      <c r="H57" s="1"/>
      <c r="I57" s="1"/>
      <c r="J57" s="4"/>
      <c r="K57" s="5"/>
      <c r="L57" s="5"/>
      <c r="M57" s="5"/>
      <c r="Y57" s="2"/>
      <c r="Z57" s="1"/>
    </row>
    <row r="58" spans="1:26" s="3" customFormat="1" x14ac:dyDescent="0.2">
      <c r="A58" s="1"/>
      <c r="B58" s="1"/>
      <c r="C58" s="1"/>
      <c r="D58" s="1"/>
      <c r="E58" s="1"/>
      <c r="F58" s="1"/>
      <c r="G58" s="1"/>
      <c r="H58" s="1"/>
      <c r="I58" s="1"/>
      <c r="J58" s="4"/>
      <c r="K58" s="5"/>
      <c r="L58" s="5"/>
      <c r="M58" s="5"/>
      <c r="Y58" s="2"/>
      <c r="Z58" s="1"/>
    </row>
    <row r="59" spans="1:26" s="3" customFormat="1" x14ac:dyDescent="0.2">
      <c r="A59" s="1"/>
      <c r="B59" s="1"/>
      <c r="C59" s="1"/>
      <c r="D59" s="1"/>
      <c r="E59" s="1"/>
      <c r="F59" s="1"/>
      <c r="G59" s="1"/>
      <c r="H59" s="1"/>
      <c r="I59" s="1"/>
      <c r="J59" s="4"/>
      <c r="K59" s="5"/>
      <c r="L59" s="5"/>
      <c r="M59" s="5"/>
      <c r="Y59" s="2"/>
      <c r="Z59" s="1"/>
    </row>
    <row r="60" spans="1:26" s="3" customFormat="1" x14ac:dyDescent="0.2">
      <c r="A60" s="1"/>
      <c r="B60" s="1"/>
      <c r="C60" s="1"/>
      <c r="D60" s="1"/>
      <c r="E60" s="1"/>
      <c r="F60" s="1"/>
      <c r="G60" s="1"/>
      <c r="H60" s="1"/>
      <c r="I60" s="1"/>
      <c r="J60" s="4"/>
      <c r="K60" s="5"/>
      <c r="L60" s="5"/>
      <c r="M60" s="5"/>
      <c r="Y60" s="2"/>
      <c r="Z60" s="1"/>
    </row>
    <row r="61" spans="1:26" s="3" customFormat="1" x14ac:dyDescent="0.2">
      <c r="A61" s="1"/>
      <c r="B61" s="1"/>
      <c r="C61" s="1"/>
      <c r="D61" s="1"/>
      <c r="E61" s="1"/>
      <c r="F61" s="1"/>
      <c r="G61" s="1"/>
      <c r="H61" s="1"/>
      <c r="I61" s="1"/>
      <c r="J61" s="4"/>
      <c r="K61" s="5"/>
      <c r="L61" s="5"/>
      <c r="M61" s="5"/>
      <c r="Y61" s="2"/>
      <c r="Z61" s="1"/>
    </row>
    <row r="62" spans="1:26" s="3" customFormat="1" x14ac:dyDescent="0.2">
      <c r="A62" s="1"/>
      <c r="B62" s="1"/>
      <c r="C62" s="1"/>
      <c r="D62" s="1"/>
      <c r="E62" s="1"/>
      <c r="F62" s="1"/>
      <c r="G62" s="1"/>
      <c r="H62" s="1"/>
      <c r="I62" s="1"/>
      <c r="J62" s="4"/>
      <c r="K62" s="5"/>
      <c r="L62" s="5"/>
      <c r="M62" s="5"/>
      <c r="Y62" s="2"/>
      <c r="Z62" s="1"/>
    </row>
    <row r="63" spans="1:26" s="3" customFormat="1" x14ac:dyDescent="0.2">
      <c r="A63" s="1"/>
      <c r="B63" s="1"/>
      <c r="C63" s="1"/>
      <c r="D63" s="1"/>
      <c r="E63" s="1"/>
      <c r="F63" s="1"/>
      <c r="G63" s="1"/>
      <c r="H63" s="1"/>
      <c r="I63" s="1"/>
      <c r="J63" s="4"/>
      <c r="K63" s="5"/>
      <c r="L63" s="5"/>
      <c r="M63" s="5"/>
      <c r="Y63" s="2"/>
      <c r="Z63" s="1"/>
    </row>
    <row r="64" spans="1:26" s="3" customFormat="1" x14ac:dyDescent="0.2">
      <c r="A64" s="1"/>
      <c r="B64" s="1"/>
      <c r="C64" s="1"/>
      <c r="D64" s="1"/>
      <c r="E64" s="1"/>
      <c r="F64" s="1"/>
      <c r="G64" s="1"/>
      <c r="H64" s="1"/>
      <c r="I64" s="1"/>
      <c r="J64" s="4"/>
      <c r="K64" s="5"/>
      <c r="L64" s="5"/>
      <c r="M64" s="5"/>
      <c r="Y64" s="2"/>
      <c r="Z64" s="1"/>
    </row>
    <row r="65" spans="1:26" s="3" customFormat="1" x14ac:dyDescent="0.2">
      <c r="A65" s="1"/>
      <c r="B65" s="1"/>
      <c r="C65" s="1"/>
      <c r="D65" s="1"/>
      <c r="E65" s="1"/>
      <c r="F65" s="1"/>
      <c r="G65" s="1"/>
      <c r="H65" s="1"/>
      <c r="I65" s="1"/>
      <c r="J65" s="4"/>
      <c r="K65" s="5"/>
      <c r="L65" s="5"/>
      <c r="M65" s="5"/>
      <c r="Y65" s="2"/>
      <c r="Z65" s="1"/>
    </row>
    <row r="66" spans="1:26" s="3" customFormat="1" x14ac:dyDescent="0.2">
      <c r="A66" s="1"/>
      <c r="B66" s="1"/>
      <c r="C66" s="1"/>
      <c r="D66" s="1"/>
      <c r="E66" s="1"/>
      <c r="F66" s="1"/>
      <c r="G66" s="1"/>
      <c r="H66" s="1"/>
      <c r="I66" s="1"/>
      <c r="J66" s="4"/>
      <c r="K66" s="5"/>
      <c r="L66" s="5"/>
      <c r="M66" s="5"/>
      <c r="Y66" s="2"/>
      <c r="Z66" s="1"/>
    </row>
    <row r="67" spans="1:26" s="3" customFormat="1" x14ac:dyDescent="0.2">
      <c r="A67" s="1"/>
      <c r="B67" s="1"/>
      <c r="C67" s="1"/>
      <c r="D67" s="1"/>
      <c r="E67" s="1"/>
      <c r="F67" s="1"/>
      <c r="G67" s="1"/>
      <c r="H67" s="1"/>
      <c r="I67" s="1"/>
      <c r="J67" s="4"/>
      <c r="K67" s="5"/>
      <c r="L67" s="5"/>
      <c r="M67" s="5"/>
      <c r="Y67" s="2"/>
      <c r="Z67" s="1"/>
    </row>
    <row r="68" spans="1:26" s="3" customFormat="1" x14ac:dyDescent="0.2">
      <c r="A68" s="1"/>
      <c r="B68" s="1"/>
      <c r="C68" s="1"/>
      <c r="D68" s="1"/>
      <c r="E68" s="1"/>
      <c r="F68" s="1"/>
      <c r="G68" s="1"/>
      <c r="H68" s="1"/>
      <c r="I68" s="1"/>
      <c r="J68" s="4"/>
      <c r="K68" s="5"/>
      <c r="L68" s="5"/>
      <c r="M68" s="5"/>
      <c r="Y68" s="2"/>
      <c r="Z68" s="1"/>
    </row>
    <row r="69" spans="1:26" s="3" customFormat="1" x14ac:dyDescent="0.2">
      <c r="A69" s="1"/>
      <c r="B69" s="1"/>
      <c r="C69" s="1"/>
      <c r="D69" s="1"/>
      <c r="E69" s="1"/>
      <c r="F69" s="1"/>
      <c r="G69" s="1"/>
      <c r="H69" s="1"/>
      <c r="I69" s="1"/>
      <c r="J69" s="4"/>
      <c r="K69" s="5"/>
      <c r="L69" s="5"/>
      <c r="M69" s="5"/>
      <c r="Y69" s="2"/>
      <c r="Z69" s="1"/>
    </row>
    <row r="70" spans="1:26" s="3" customFormat="1" x14ac:dyDescent="0.2">
      <c r="A70" s="1"/>
      <c r="B70" s="1"/>
      <c r="C70" s="1"/>
      <c r="D70" s="1"/>
      <c r="E70" s="1"/>
      <c r="F70" s="1"/>
      <c r="G70" s="1"/>
      <c r="H70" s="1"/>
      <c r="I70" s="1"/>
      <c r="J70" s="4"/>
      <c r="K70" s="5"/>
      <c r="L70" s="5"/>
      <c r="M70" s="5"/>
      <c r="Y70" s="2"/>
      <c r="Z70" s="1"/>
    </row>
    <row r="71" spans="1:26" s="3" customFormat="1" x14ac:dyDescent="0.2">
      <c r="A71" s="1"/>
      <c r="B71" s="1"/>
      <c r="C71" s="1"/>
      <c r="D71" s="1"/>
      <c r="E71" s="1"/>
      <c r="F71" s="1"/>
      <c r="G71" s="1"/>
      <c r="H71" s="1"/>
      <c r="I71" s="1"/>
      <c r="J71" s="4"/>
      <c r="K71" s="5"/>
      <c r="L71" s="5"/>
      <c r="M71" s="5"/>
      <c r="Y71" s="2"/>
      <c r="Z71" s="1"/>
    </row>
    <row r="72" spans="1:26" s="3" customFormat="1" x14ac:dyDescent="0.2">
      <c r="A72" s="1"/>
      <c r="B72" s="1"/>
      <c r="C72" s="1"/>
      <c r="D72" s="1"/>
      <c r="E72" s="1"/>
      <c r="F72" s="1"/>
      <c r="G72" s="1"/>
      <c r="H72" s="1"/>
      <c r="I72" s="1"/>
      <c r="J72" s="4"/>
      <c r="K72" s="5"/>
      <c r="L72" s="5"/>
      <c r="M72" s="5"/>
      <c r="Y72" s="2"/>
      <c r="Z72" s="1"/>
    </row>
    <row r="73" spans="1:26" s="3" customFormat="1" x14ac:dyDescent="0.2">
      <c r="A73" s="1"/>
      <c r="B73" s="1"/>
      <c r="C73" s="1"/>
      <c r="D73" s="1"/>
      <c r="E73" s="1"/>
      <c r="F73" s="1"/>
      <c r="G73" s="1"/>
      <c r="H73" s="1"/>
      <c r="I73" s="1"/>
      <c r="J73" s="4"/>
      <c r="K73" s="5"/>
      <c r="L73" s="5"/>
      <c r="M73" s="5"/>
      <c r="Y73" s="2"/>
      <c r="Z73" s="1"/>
    </row>
    <row r="74" spans="1:26" s="3" customFormat="1" x14ac:dyDescent="0.2">
      <c r="A74" s="1"/>
      <c r="B74" s="1"/>
      <c r="C74" s="1"/>
      <c r="D74" s="1"/>
      <c r="E74" s="1"/>
      <c r="F74" s="1"/>
      <c r="G74" s="1"/>
      <c r="H74" s="1"/>
      <c r="I74" s="1"/>
      <c r="J74" s="4"/>
      <c r="K74" s="5"/>
      <c r="L74" s="5"/>
      <c r="M74" s="5"/>
      <c r="Y74" s="2"/>
      <c r="Z74" s="1"/>
    </row>
    <row r="75" spans="1:26" s="3" customFormat="1" x14ac:dyDescent="0.2">
      <c r="A75" s="1"/>
      <c r="B75" s="1"/>
      <c r="C75" s="1"/>
      <c r="D75" s="1"/>
      <c r="E75" s="1"/>
      <c r="F75" s="1"/>
      <c r="G75" s="1"/>
      <c r="H75" s="1"/>
      <c r="I75" s="1"/>
      <c r="J75" s="4"/>
      <c r="K75" s="5"/>
      <c r="L75" s="5"/>
      <c r="M75" s="5"/>
      <c r="Y75" s="2"/>
      <c r="Z75" s="1"/>
    </row>
    <row r="76" spans="1:26" s="3" customFormat="1" x14ac:dyDescent="0.2">
      <c r="A76" s="1"/>
      <c r="B76" s="1"/>
      <c r="C76" s="1"/>
      <c r="D76" s="1"/>
      <c r="E76" s="1"/>
      <c r="F76" s="1"/>
      <c r="G76" s="1"/>
      <c r="H76" s="1"/>
      <c r="I76" s="1"/>
      <c r="J76" s="4"/>
      <c r="K76" s="5"/>
      <c r="L76" s="5"/>
      <c r="M76" s="5"/>
      <c r="Y76" s="2"/>
      <c r="Z76" s="1"/>
    </row>
    <row r="77" spans="1:26" s="3" customFormat="1" x14ac:dyDescent="0.2">
      <c r="A77" s="1"/>
      <c r="B77" s="1"/>
      <c r="C77" s="1"/>
      <c r="D77" s="1"/>
      <c r="E77" s="1"/>
      <c r="F77" s="1"/>
      <c r="G77" s="1"/>
      <c r="H77" s="1"/>
      <c r="I77" s="1"/>
      <c r="J77" s="4"/>
      <c r="K77" s="5"/>
      <c r="L77" s="5"/>
      <c r="M77" s="5"/>
      <c r="Y77" s="2"/>
      <c r="Z77" s="1"/>
    </row>
  </sheetData>
  <mergeCells count="23">
    <mergeCell ref="N6:N8"/>
    <mergeCell ref="O6:O8"/>
    <mergeCell ref="I6:I8"/>
    <mergeCell ref="J6:J8"/>
    <mergeCell ref="K6:K8"/>
    <mergeCell ref="L6:L8"/>
    <mergeCell ref="M6:M8"/>
    <mergeCell ref="A5:U5"/>
    <mergeCell ref="V5:W5"/>
    <mergeCell ref="T7:T8"/>
    <mergeCell ref="P6:T6"/>
    <mergeCell ref="Y7:Y8"/>
    <mergeCell ref="C7:C8"/>
    <mergeCell ref="D7:D8"/>
    <mergeCell ref="F7:F8"/>
    <mergeCell ref="P7:P8"/>
    <mergeCell ref="Q7:Q8"/>
    <mergeCell ref="X6:X8"/>
    <mergeCell ref="A6:A8"/>
    <mergeCell ref="B6:B8"/>
    <mergeCell ref="E6:E8"/>
    <mergeCell ref="G6:G8"/>
    <mergeCell ref="H6:H8"/>
  </mergeCells>
  <printOptions horizontalCentered="1"/>
  <pageMargins left="0.78740157480314965" right="0.78740157480314965" top="0.6692913385826772" bottom="0.86614173228346458" header="0.27559055118110237" footer="0.39370078740157483"/>
  <pageSetup paperSize="9" scale="45" firstPageNumber="121"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rgb="FFFFFF00"/>
  </sheetPr>
  <dimension ref="A1:Z80"/>
  <sheetViews>
    <sheetView showGridLines="0" view="pageBreakPreview" zoomScale="80" zoomScaleNormal="70" zoomScaleSheetLayoutView="80" workbookViewId="0">
      <selection activeCell="I36" sqref="I36"/>
    </sheetView>
  </sheetViews>
  <sheetFormatPr defaultColWidth="9.140625" defaultRowHeight="12.75" outlineLevelCol="1" x14ac:dyDescent="0.2"/>
  <cols>
    <col min="1" max="1" width="5.42578125" style="1" customWidth="1"/>
    <col min="2" max="2" width="6" style="1" customWidth="1"/>
    <col min="3" max="4" width="6.42578125" style="1" hidden="1" customWidth="1" outlineLevel="1"/>
    <col min="5" max="5" width="7.28515625" style="1" customWidth="1" outlineLevel="1"/>
    <col min="6" max="6" width="15.5703125" style="1" hidden="1" customWidth="1" outlineLevel="1"/>
    <col min="7" max="7" width="50.7109375" style="1" customWidth="1" collapsed="1"/>
    <col min="8" max="8" width="60.42578125" style="1" customWidth="1"/>
    <col min="9" max="9" width="7.140625" style="1" customWidth="1"/>
    <col min="10" max="10" width="14.7109375" style="4" customWidth="1"/>
    <col min="11" max="13" width="13.5703125" style="3" customWidth="1"/>
    <col min="14" max="14" width="13.7109375" style="3" customWidth="1"/>
    <col min="15" max="15" width="12.42578125" style="3" customWidth="1"/>
    <col min="16" max="16" width="14.85546875" style="3" customWidth="1"/>
    <col min="17" max="18" width="17.140625" style="3" customWidth="1"/>
    <col min="19" max="20" width="14.7109375" style="3" hidden="1" customWidth="1"/>
    <col min="21" max="21" width="14.85546875" style="3" customWidth="1"/>
    <col min="22" max="23" width="14.7109375" style="3" hidden="1" customWidth="1"/>
    <col min="24" max="24" width="14.42578125" style="3" customWidth="1"/>
    <col min="25" max="25" width="22.7109375" style="2" hidden="1" customWidth="1"/>
    <col min="26" max="16384" width="9.140625" style="1"/>
  </cols>
  <sheetData>
    <row r="1" spans="1:26" ht="18" x14ac:dyDescent="0.25">
      <c r="A1" s="159" t="s">
        <v>144</v>
      </c>
      <c r="B1" s="160"/>
      <c r="C1" s="160"/>
      <c r="D1" s="160"/>
      <c r="E1" s="160"/>
      <c r="F1" s="161"/>
      <c r="G1" s="162"/>
      <c r="H1" s="163"/>
      <c r="I1" s="160"/>
      <c r="K1" s="164"/>
      <c r="N1" s="165"/>
      <c r="O1" s="165"/>
      <c r="R1" s="165"/>
      <c r="S1" s="165"/>
      <c r="T1" s="165"/>
      <c r="U1" s="38"/>
      <c r="V1" s="35"/>
      <c r="W1" s="1"/>
      <c r="X1" s="1"/>
      <c r="Y1" s="1"/>
    </row>
    <row r="2" spans="1:26" ht="15.75" x14ac:dyDescent="0.25">
      <c r="A2" s="223" t="s">
        <v>129</v>
      </c>
      <c r="B2" s="113"/>
      <c r="D2" s="113"/>
      <c r="E2" s="166"/>
      <c r="F2" s="167"/>
      <c r="G2" s="223" t="s">
        <v>131</v>
      </c>
      <c r="H2" s="168" t="s">
        <v>143</v>
      </c>
      <c r="I2" s="170"/>
      <c r="K2" s="164"/>
      <c r="N2" s="37"/>
      <c r="O2" s="37"/>
      <c r="R2" s="37"/>
      <c r="S2" s="37"/>
      <c r="T2" s="37"/>
      <c r="U2" s="36"/>
      <c r="V2" s="35"/>
      <c r="W2" s="1"/>
      <c r="X2" s="1"/>
      <c r="Y2" s="1"/>
    </row>
    <row r="3" spans="1:26" ht="17.25" customHeight="1" x14ac:dyDescent="0.35">
      <c r="A3" s="122"/>
      <c r="B3" s="113"/>
      <c r="D3" s="113"/>
      <c r="E3" s="87"/>
      <c r="F3" s="87"/>
      <c r="G3" s="221" t="s">
        <v>18</v>
      </c>
      <c r="H3" s="87"/>
      <c r="I3" s="87"/>
      <c r="J3" s="87"/>
      <c r="K3" s="88"/>
      <c r="L3" s="87"/>
      <c r="M3" s="88"/>
      <c r="N3" s="87"/>
      <c r="O3" s="87"/>
      <c r="P3" s="87"/>
      <c r="Q3" s="87"/>
      <c r="R3" s="87"/>
      <c r="S3" s="87"/>
      <c r="T3" s="87"/>
      <c r="U3" s="89"/>
      <c r="V3" s="87"/>
      <c r="W3" s="87"/>
      <c r="Y3" s="36"/>
      <c r="Z3" s="35"/>
    </row>
    <row r="4" spans="1:26" ht="17.25" customHeight="1" x14ac:dyDescent="0.35">
      <c r="A4" s="122"/>
      <c r="B4" s="113"/>
      <c r="C4" s="221"/>
      <c r="D4" s="113"/>
      <c r="E4" s="87"/>
      <c r="F4" s="87"/>
      <c r="G4" s="87"/>
      <c r="H4" s="87"/>
      <c r="I4" s="87"/>
      <c r="J4" s="87"/>
      <c r="K4" s="88"/>
      <c r="L4" s="87"/>
      <c r="M4" s="88"/>
      <c r="N4" s="87"/>
      <c r="O4" s="87"/>
      <c r="P4" s="87"/>
      <c r="Q4" s="87"/>
      <c r="R4" s="87"/>
      <c r="S4" s="87"/>
      <c r="T4" s="87"/>
      <c r="U4" s="89"/>
      <c r="V4" s="87"/>
      <c r="W4" s="87"/>
      <c r="X4" s="89" t="s">
        <v>46</v>
      </c>
      <c r="Y4" s="36"/>
      <c r="Z4" s="35"/>
    </row>
    <row r="5" spans="1:26" ht="25.5" customHeight="1" x14ac:dyDescent="0.2">
      <c r="A5" s="513" t="s">
        <v>329</v>
      </c>
      <c r="B5" s="514"/>
      <c r="C5" s="514"/>
      <c r="D5" s="514"/>
      <c r="E5" s="514"/>
      <c r="F5" s="514"/>
      <c r="G5" s="514"/>
      <c r="H5" s="514"/>
      <c r="I5" s="514"/>
      <c r="J5" s="514"/>
      <c r="K5" s="514"/>
      <c r="L5" s="514"/>
      <c r="M5" s="514"/>
      <c r="N5" s="514"/>
      <c r="O5" s="514"/>
      <c r="P5" s="514"/>
      <c r="Q5" s="514"/>
      <c r="R5" s="514"/>
      <c r="S5" s="514"/>
      <c r="T5" s="514"/>
      <c r="U5" s="514"/>
      <c r="V5" s="514"/>
      <c r="W5" s="513"/>
      <c r="X5" s="514"/>
      <c r="Y5" s="34"/>
    </row>
    <row r="6" spans="1:26" ht="25.5" customHeight="1" x14ac:dyDescent="0.2">
      <c r="A6" s="523" t="s">
        <v>17</v>
      </c>
      <c r="B6" s="523" t="s">
        <v>16</v>
      </c>
      <c r="C6" s="450"/>
      <c r="D6" s="450"/>
      <c r="E6" s="524" t="s">
        <v>114</v>
      </c>
      <c r="F6" s="450"/>
      <c r="G6" s="524" t="s">
        <v>134</v>
      </c>
      <c r="H6" s="508" t="s">
        <v>11</v>
      </c>
      <c r="I6" s="509" t="s">
        <v>10</v>
      </c>
      <c r="J6" s="508" t="s">
        <v>9</v>
      </c>
      <c r="K6" s="508" t="s">
        <v>8</v>
      </c>
      <c r="L6" s="508" t="s">
        <v>7</v>
      </c>
      <c r="M6" s="508" t="s">
        <v>6</v>
      </c>
      <c r="N6" s="508" t="s">
        <v>5</v>
      </c>
      <c r="O6" s="505" t="s">
        <v>206</v>
      </c>
      <c r="P6" s="511" t="s">
        <v>3</v>
      </c>
      <c r="Q6" s="517">
        <v>2019</v>
      </c>
      <c r="R6" s="518"/>
      <c r="S6" s="518"/>
      <c r="T6" s="518"/>
      <c r="U6" s="519"/>
      <c r="V6" s="440"/>
      <c r="W6" s="440"/>
      <c r="X6" s="520" t="s">
        <v>207</v>
      </c>
      <c r="Y6" s="34"/>
    </row>
    <row r="7" spans="1:26" ht="25.5" customHeight="1" x14ac:dyDescent="0.2">
      <c r="A7" s="506"/>
      <c r="B7" s="506"/>
      <c r="C7" s="516" t="s">
        <v>14</v>
      </c>
      <c r="D7" s="516" t="s">
        <v>13</v>
      </c>
      <c r="E7" s="506"/>
      <c r="F7" s="516" t="s">
        <v>15</v>
      </c>
      <c r="G7" s="506"/>
      <c r="H7" s="506"/>
      <c r="I7" s="506"/>
      <c r="J7" s="506"/>
      <c r="K7" s="506"/>
      <c r="L7" s="506"/>
      <c r="M7" s="506"/>
      <c r="N7" s="506"/>
      <c r="O7" s="506"/>
      <c r="P7" s="506"/>
      <c r="Q7" s="511" t="s">
        <v>354</v>
      </c>
      <c r="R7" s="511" t="s">
        <v>357</v>
      </c>
      <c r="S7" s="282"/>
      <c r="T7" s="282"/>
      <c r="U7" s="511" t="s">
        <v>310</v>
      </c>
      <c r="V7" s="280"/>
      <c r="W7" s="281"/>
      <c r="X7" s="521"/>
      <c r="Y7" s="552" t="s">
        <v>4</v>
      </c>
    </row>
    <row r="8" spans="1:26" ht="58.7" customHeight="1" x14ac:dyDescent="0.2">
      <c r="A8" s="507"/>
      <c r="B8" s="507"/>
      <c r="C8" s="516"/>
      <c r="D8" s="516"/>
      <c r="E8" s="507"/>
      <c r="F8" s="516"/>
      <c r="G8" s="507"/>
      <c r="H8" s="507"/>
      <c r="I8" s="507"/>
      <c r="J8" s="507"/>
      <c r="K8" s="507"/>
      <c r="L8" s="507"/>
      <c r="M8" s="507"/>
      <c r="N8" s="507"/>
      <c r="O8" s="507"/>
      <c r="P8" s="507"/>
      <c r="Q8" s="553"/>
      <c r="R8" s="512"/>
      <c r="S8" s="200" t="s">
        <v>88</v>
      </c>
      <c r="T8" s="200" t="s">
        <v>89</v>
      </c>
      <c r="U8" s="512"/>
      <c r="V8" s="283" t="s">
        <v>90</v>
      </c>
      <c r="W8" s="200" t="s">
        <v>91</v>
      </c>
      <c r="X8" s="522"/>
      <c r="Y8" s="552"/>
    </row>
    <row r="9" spans="1:26" s="30" customFormat="1" ht="25.5" customHeight="1" x14ac:dyDescent="0.3">
      <c r="A9" s="99" t="s">
        <v>251</v>
      </c>
      <c r="B9" s="100"/>
      <c r="C9" s="100"/>
      <c r="D9" s="100"/>
      <c r="E9" s="100"/>
      <c r="F9" s="100"/>
      <c r="G9" s="100"/>
      <c r="H9" s="100"/>
      <c r="I9" s="100"/>
      <c r="J9" s="100"/>
      <c r="K9" s="90">
        <f>SUM(K10:K11)</f>
        <v>5763</v>
      </c>
      <c r="L9" s="90">
        <f t="shared" ref="L9:X9" si="0">SUM(L10:L11)</f>
        <v>4490</v>
      </c>
      <c r="M9" s="90">
        <f t="shared" si="0"/>
        <v>1273</v>
      </c>
      <c r="N9" s="90"/>
      <c r="O9" s="90">
        <f t="shared" si="0"/>
        <v>3859</v>
      </c>
      <c r="P9" s="90">
        <f t="shared" si="0"/>
        <v>1395</v>
      </c>
      <c r="Q9" s="90">
        <f t="shared" si="0"/>
        <v>0</v>
      </c>
      <c r="R9" s="90">
        <f t="shared" si="0"/>
        <v>1178</v>
      </c>
      <c r="S9" s="90">
        <f t="shared" si="0"/>
        <v>0</v>
      </c>
      <c r="T9" s="90">
        <f t="shared" si="0"/>
        <v>0</v>
      </c>
      <c r="U9" s="90">
        <f t="shared" si="0"/>
        <v>217</v>
      </c>
      <c r="V9" s="90">
        <f t="shared" si="0"/>
        <v>3164</v>
      </c>
      <c r="W9" s="90">
        <f t="shared" si="0"/>
        <v>2990</v>
      </c>
      <c r="X9" s="90">
        <f t="shared" si="0"/>
        <v>509</v>
      </c>
      <c r="Y9" s="31"/>
    </row>
    <row r="10" spans="1:26" s="26" customFormat="1" ht="47.25" x14ac:dyDescent="0.2">
      <c r="A10" s="380">
        <v>1</v>
      </c>
      <c r="B10" s="380" t="s">
        <v>25</v>
      </c>
      <c r="C10" s="380">
        <v>3523</v>
      </c>
      <c r="D10" s="380">
        <v>6351</v>
      </c>
      <c r="E10" s="380">
        <v>63</v>
      </c>
      <c r="F10" s="381">
        <v>66014001700</v>
      </c>
      <c r="G10" s="43" t="s">
        <v>252</v>
      </c>
      <c r="H10" s="80" t="s">
        <v>335</v>
      </c>
      <c r="I10" s="45"/>
      <c r="J10" s="45" t="s">
        <v>0</v>
      </c>
      <c r="K10" s="387">
        <v>4446</v>
      </c>
      <c r="L10" s="387">
        <v>4001</v>
      </c>
      <c r="M10" s="387">
        <v>445</v>
      </c>
      <c r="N10" s="388" t="s">
        <v>242</v>
      </c>
      <c r="O10" s="444">
        <v>3140</v>
      </c>
      <c r="P10" s="445">
        <f t="shared" ref="P10:P11" si="1">R10+U10</f>
        <v>1306</v>
      </c>
      <c r="Q10" s="479">
        <v>0</v>
      </c>
      <c r="R10" s="444">
        <v>1175</v>
      </c>
      <c r="S10" s="444"/>
      <c r="T10" s="444"/>
      <c r="U10" s="480">
        <v>131</v>
      </c>
      <c r="V10" s="444">
        <f>3358-194</f>
        <v>3164</v>
      </c>
      <c r="W10" s="444">
        <v>2990</v>
      </c>
      <c r="X10" s="446">
        <f t="shared" ref="X10" si="2">K10-O10-P10</f>
        <v>0</v>
      </c>
      <c r="Y10" s="53"/>
    </row>
    <row r="11" spans="1:26" s="26" customFormat="1" ht="47.25" x14ac:dyDescent="0.2">
      <c r="A11" s="380">
        <v>2</v>
      </c>
      <c r="B11" s="380" t="s">
        <v>25</v>
      </c>
      <c r="C11" s="380">
        <v>3523</v>
      </c>
      <c r="D11" s="380">
        <v>5331</v>
      </c>
      <c r="E11" s="380">
        <v>53</v>
      </c>
      <c r="F11" s="381">
        <v>33014001700</v>
      </c>
      <c r="G11" s="43" t="s">
        <v>252</v>
      </c>
      <c r="H11" s="80" t="s">
        <v>335</v>
      </c>
      <c r="I11" s="45"/>
      <c r="J11" s="45" t="s">
        <v>0</v>
      </c>
      <c r="K11" s="387">
        <v>1317</v>
      </c>
      <c r="L11" s="387">
        <v>489</v>
      </c>
      <c r="M11" s="387">
        <f>55+773</f>
        <v>828</v>
      </c>
      <c r="N11" s="388" t="s">
        <v>242</v>
      </c>
      <c r="O11" s="444">
        <v>719</v>
      </c>
      <c r="P11" s="445">
        <f t="shared" si="1"/>
        <v>89</v>
      </c>
      <c r="Q11" s="479">
        <v>0</v>
      </c>
      <c r="R11" s="444">
        <v>3</v>
      </c>
      <c r="S11" s="444"/>
      <c r="T11" s="444"/>
      <c r="U11" s="480">
        <f>1+85</f>
        <v>86</v>
      </c>
      <c r="V11" s="444"/>
      <c r="W11" s="444"/>
      <c r="X11" s="446">
        <v>509</v>
      </c>
      <c r="Y11" s="53"/>
    </row>
    <row r="12" spans="1:26" s="30" customFormat="1" ht="25.5" customHeight="1" x14ac:dyDescent="0.3">
      <c r="A12" s="378" t="s">
        <v>253</v>
      </c>
      <c r="B12" s="379"/>
      <c r="C12" s="379"/>
      <c r="D12" s="379"/>
      <c r="E12" s="379"/>
      <c r="F12" s="379"/>
      <c r="G12" s="379"/>
      <c r="H12" s="379"/>
      <c r="I12" s="379"/>
      <c r="J12" s="93"/>
      <c r="K12" s="93">
        <f>SUM(K13:K13)</f>
        <v>627</v>
      </c>
      <c r="L12" s="93">
        <f>SUM(L13:L13)</f>
        <v>564</v>
      </c>
      <c r="M12" s="93">
        <f>SUM(M13:M13)</f>
        <v>63</v>
      </c>
      <c r="N12" s="268"/>
      <c r="O12" s="447">
        <f t="shared" ref="O12:X12" si="3">SUM(O13:O13)</f>
        <v>200</v>
      </c>
      <c r="P12" s="447">
        <f t="shared" si="3"/>
        <v>20</v>
      </c>
      <c r="Q12" s="447">
        <f t="shared" si="3"/>
        <v>180</v>
      </c>
      <c r="R12" s="447">
        <f t="shared" si="3"/>
        <v>0</v>
      </c>
      <c r="S12" s="447">
        <f t="shared" si="3"/>
        <v>0</v>
      </c>
      <c r="T12" s="447">
        <f t="shared" si="3"/>
        <v>0</v>
      </c>
      <c r="U12" s="447">
        <f t="shared" si="3"/>
        <v>20</v>
      </c>
      <c r="V12" s="447">
        <f t="shared" si="3"/>
        <v>1000</v>
      </c>
      <c r="W12" s="447">
        <f t="shared" si="3"/>
        <v>0</v>
      </c>
      <c r="X12" s="447">
        <f t="shared" si="3"/>
        <v>227</v>
      </c>
      <c r="Y12" s="106"/>
    </row>
    <row r="13" spans="1:26" ht="47.25" x14ac:dyDescent="0.2">
      <c r="A13" s="380">
        <v>1</v>
      </c>
      <c r="B13" s="380" t="s">
        <v>25</v>
      </c>
      <c r="C13" s="380">
        <v>3533</v>
      </c>
      <c r="D13" s="380">
        <v>5331</v>
      </c>
      <c r="E13" s="380">
        <v>53</v>
      </c>
      <c r="F13" s="381">
        <v>33014001704</v>
      </c>
      <c r="G13" s="46" t="s">
        <v>254</v>
      </c>
      <c r="H13" s="383" t="s">
        <v>344</v>
      </c>
      <c r="I13" s="45"/>
      <c r="J13" s="45" t="s">
        <v>0</v>
      </c>
      <c r="K13" s="375">
        <v>627</v>
      </c>
      <c r="L13" s="375">
        <v>564</v>
      </c>
      <c r="M13" s="375">
        <v>63</v>
      </c>
      <c r="N13" s="388" t="s">
        <v>255</v>
      </c>
      <c r="O13" s="444">
        <v>200</v>
      </c>
      <c r="P13" s="445">
        <f>R13+U13</f>
        <v>20</v>
      </c>
      <c r="Q13" s="479">
        <v>180</v>
      </c>
      <c r="R13" s="444">
        <v>0</v>
      </c>
      <c r="S13" s="444"/>
      <c r="T13" s="444"/>
      <c r="U13" s="480">
        <v>20</v>
      </c>
      <c r="V13" s="444">
        <v>1000</v>
      </c>
      <c r="W13" s="444"/>
      <c r="X13" s="446">
        <v>227</v>
      </c>
      <c r="Y13" s="53"/>
    </row>
    <row r="14" spans="1:26" ht="35.25" customHeight="1" x14ac:dyDescent="0.2">
      <c r="A14" s="211" t="s">
        <v>138</v>
      </c>
      <c r="B14" s="269"/>
      <c r="C14" s="269"/>
      <c r="D14" s="269"/>
      <c r="E14" s="269"/>
      <c r="F14" s="269"/>
      <c r="G14" s="269"/>
      <c r="H14" s="269"/>
      <c r="I14" s="269"/>
      <c r="J14" s="270"/>
      <c r="K14" s="23">
        <f>K9+K12</f>
        <v>6390</v>
      </c>
      <c r="L14" s="23">
        <f t="shared" ref="L14:X14" si="4">L9+L12</f>
        <v>5054</v>
      </c>
      <c r="M14" s="23">
        <f t="shared" si="4"/>
        <v>1336</v>
      </c>
      <c r="N14" s="23"/>
      <c r="O14" s="23">
        <f t="shared" si="4"/>
        <v>4059</v>
      </c>
      <c r="P14" s="23">
        <f t="shared" si="4"/>
        <v>1415</v>
      </c>
      <c r="Q14" s="23">
        <f t="shared" si="4"/>
        <v>180</v>
      </c>
      <c r="R14" s="23">
        <f t="shared" si="4"/>
        <v>1178</v>
      </c>
      <c r="S14" s="23">
        <f t="shared" si="4"/>
        <v>0</v>
      </c>
      <c r="T14" s="23">
        <f t="shared" si="4"/>
        <v>0</v>
      </c>
      <c r="U14" s="23">
        <f t="shared" si="4"/>
        <v>237</v>
      </c>
      <c r="V14" s="23">
        <f t="shared" si="4"/>
        <v>4164</v>
      </c>
      <c r="W14" s="23">
        <f t="shared" si="4"/>
        <v>2990</v>
      </c>
      <c r="X14" s="23">
        <f t="shared" si="4"/>
        <v>736</v>
      </c>
      <c r="Y14" s="21"/>
    </row>
    <row r="15" spans="1:26" s="3" customFormat="1" x14ac:dyDescent="0.2">
      <c r="A15" s="4"/>
      <c r="B15" s="4"/>
      <c r="C15" s="4"/>
      <c r="D15" s="4"/>
      <c r="E15" s="4"/>
      <c r="F15" s="4"/>
      <c r="G15" s="20"/>
      <c r="H15" s="4"/>
      <c r="I15" s="19"/>
      <c r="J15" s="18"/>
      <c r="K15" s="17"/>
      <c r="L15" s="17"/>
      <c r="M15" s="17"/>
      <c r="N15" s="16"/>
      <c r="O15" s="16"/>
      <c r="Y15" s="2"/>
      <c r="Z15" s="1"/>
    </row>
    <row r="16" spans="1:26" s="3" customFormat="1" x14ac:dyDescent="0.2">
      <c r="A16" s="4"/>
      <c r="B16" s="4"/>
      <c r="C16" s="4"/>
      <c r="D16" s="4"/>
      <c r="E16" s="4"/>
      <c r="F16" s="4"/>
      <c r="G16" s="4"/>
      <c r="H16" s="4"/>
      <c r="I16" s="15"/>
      <c r="J16" s="6"/>
      <c r="K16" s="5"/>
      <c r="L16" s="5"/>
      <c r="M16" s="5"/>
      <c r="Y16" s="2"/>
      <c r="Z16" s="1"/>
    </row>
    <row r="17" spans="1:26" s="3" customFormat="1" x14ac:dyDescent="0.2">
      <c r="A17" s="4"/>
      <c r="B17" s="4"/>
      <c r="C17" s="4"/>
      <c r="D17" s="4"/>
      <c r="E17" s="4"/>
      <c r="F17" s="4"/>
      <c r="G17" s="4"/>
      <c r="H17" s="4"/>
      <c r="I17" s="15"/>
      <c r="J17" s="6"/>
      <c r="K17" s="5"/>
      <c r="L17" s="5"/>
      <c r="M17" s="5"/>
      <c r="Y17" s="2"/>
      <c r="Z17" s="1"/>
    </row>
    <row r="18" spans="1:26" s="3" customFormat="1" x14ac:dyDescent="0.2">
      <c r="A18" s="4"/>
      <c r="B18" s="4"/>
      <c r="C18" s="4"/>
      <c r="D18" s="4"/>
      <c r="E18" s="4"/>
      <c r="F18" s="4"/>
      <c r="G18" s="4"/>
      <c r="H18" s="4"/>
      <c r="I18" s="1"/>
      <c r="J18" s="4"/>
      <c r="K18" s="5"/>
      <c r="L18" s="5"/>
      <c r="M18" s="5"/>
      <c r="Y18" s="2"/>
      <c r="Z18" s="1"/>
    </row>
    <row r="19" spans="1:26" s="3" customFormat="1" x14ac:dyDescent="0.2">
      <c r="A19" s="4"/>
      <c r="B19" s="4"/>
      <c r="C19" s="4"/>
      <c r="D19" s="4"/>
      <c r="E19" s="4"/>
      <c r="F19" s="4"/>
      <c r="G19" s="4"/>
      <c r="H19" s="4"/>
      <c r="I19" s="1"/>
      <c r="J19" s="4"/>
      <c r="K19" s="5"/>
      <c r="L19" s="5"/>
      <c r="M19" s="5"/>
      <c r="Y19" s="2"/>
      <c r="Z19" s="1"/>
    </row>
    <row r="20" spans="1:26" s="3" customFormat="1" x14ac:dyDescent="0.2">
      <c r="A20" s="4"/>
      <c r="B20" s="4"/>
      <c r="C20" s="4"/>
      <c r="D20" s="4"/>
      <c r="E20" s="4"/>
      <c r="F20" s="4"/>
      <c r="G20" s="4"/>
      <c r="H20" s="4"/>
      <c r="I20" s="1"/>
      <c r="J20" s="4"/>
      <c r="K20" s="5"/>
      <c r="L20" s="5"/>
      <c r="M20" s="5"/>
      <c r="Y20" s="2"/>
      <c r="Z20" s="1"/>
    </row>
    <row r="21" spans="1:26" s="3" customFormat="1" x14ac:dyDescent="0.2">
      <c r="A21" s="4"/>
      <c r="B21" s="4"/>
      <c r="C21" s="4"/>
      <c r="D21" s="4"/>
      <c r="E21" s="4"/>
      <c r="F21" s="4"/>
      <c r="G21" s="4"/>
      <c r="H21" s="4"/>
      <c r="I21" s="1"/>
      <c r="J21" s="4"/>
      <c r="K21" s="5"/>
      <c r="L21" s="5"/>
      <c r="M21" s="5"/>
      <c r="Y21" s="2"/>
      <c r="Z21" s="1"/>
    </row>
    <row r="22" spans="1:26" s="3" customFormat="1" x14ac:dyDescent="0.2">
      <c r="A22" s="4"/>
      <c r="B22" s="4"/>
      <c r="C22" s="4"/>
      <c r="D22" s="4"/>
      <c r="E22" s="4"/>
      <c r="F22" s="4"/>
      <c r="G22" s="4"/>
      <c r="H22" s="4"/>
      <c r="I22" s="1"/>
      <c r="J22" s="4"/>
      <c r="K22" s="5"/>
      <c r="L22" s="5"/>
      <c r="M22" s="5"/>
      <c r="Y22" s="2"/>
      <c r="Z22" s="1"/>
    </row>
    <row r="23" spans="1:26" s="3" customFormat="1" x14ac:dyDescent="0.2">
      <c r="A23" s="4"/>
      <c r="B23" s="4"/>
      <c r="C23" s="4"/>
      <c r="D23" s="4"/>
      <c r="E23" s="4"/>
      <c r="F23" s="4"/>
      <c r="G23" s="4"/>
      <c r="H23" s="4"/>
      <c r="I23" s="1"/>
      <c r="J23" s="4"/>
      <c r="K23" s="5"/>
      <c r="L23" s="5"/>
      <c r="M23" s="5"/>
      <c r="Y23" s="2"/>
      <c r="Z23" s="1"/>
    </row>
    <row r="24" spans="1:26" s="3" customFormat="1" x14ac:dyDescent="0.2">
      <c r="A24" s="4"/>
      <c r="B24" s="4"/>
      <c r="C24" s="4"/>
      <c r="D24" s="4"/>
      <c r="E24" s="4"/>
      <c r="F24" s="4"/>
      <c r="G24" s="4"/>
      <c r="H24" s="4"/>
      <c r="I24" s="1"/>
      <c r="J24" s="4"/>
      <c r="K24" s="5"/>
      <c r="L24" s="5"/>
      <c r="M24" s="5"/>
      <c r="Y24" s="2"/>
      <c r="Z24" s="1"/>
    </row>
    <row r="25" spans="1:26" s="3" customFormat="1" x14ac:dyDescent="0.2">
      <c r="A25" s="4"/>
      <c r="B25" s="4"/>
      <c r="C25" s="4"/>
      <c r="D25" s="4"/>
      <c r="E25" s="4"/>
      <c r="F25" s="4"/>
      <c r="G25" s="4"/>
      <c r="H25" s="4"/>
      <c r="I25" s="1"/>
      <c r="J25" s="4"/>
      <c r="K25" s="5"/>
      <c r="L25" s="5"/>
      <c r="M25" s="5"/>
      <c r="Y25" s="2"/>
      <c r="Z25" s="1"/>
    </row>
    <row r="26" spans="1:26" s="3" customFormat="1" x14ac:dyDescent="0.2">
      <c r="A26" s="4"/>
      <c r="B26" s="4"/>
      <c r="C26" s="4"/>
      <c r="D26" s="4"/>
      <c r="E26" s="4"/>
      <c r="F26" s="4"/>
      <c r="G26" s="4"/>
      <c r="H26" s="4"/>
      <c r="I26" s="1"/>
      <c r="J26" s="4"/>
      <c r="K26" s="5"/>
      <c r="L26" s="5"/>
      <c r="M26" s="5"/>
      <c r="Y26" s="2"/>
      <c r="Z26" s="1"/>
    </row>
    <row r="27" spans="1:26" s="3" customFormat="1" x14ac:dyDescent="0.2">
      <c r="A27" s="4"/>
      <c r="B27" s="4"/>
      <c r="C27" s="4"/>
      <c r="D27" s="4"/>
      <c r="E27" s="4"/>
      <c r="F27" s="4"/>
      <c r="G27" s="4"/>
      <c r="H27" s="4"/>
      <c r="I27" s="1"/>
      <c r="J27" s="4"/>
      <c r="K27" s="5"/>
      <c r="L27" s="5"/>
      <c r="M27" s="5"/>
      <c r="Y27" s="2"/>
      <c r="Z27" s="1"/>
    </row>
    <row r="28" spans="1:26" s="3" customFormat="1" x14ac:dyDescent="0.2">
      <c r="A28" s="4"/>
      <c r="B28" s="4"/>
      <c r="C28" s="4"/>
      <c r="D28" s="4"/>
      <c r="E28" s="4"/>
      <c r="F28" s="4"/>
      <c r="G28" s="4"/>
      <c r="H28" s="4"/>
      <c r="I28" s="1"/>
      <c r="J28" s="4"/>
      <c r="K28" s="5"/>
      <c r="L28" s="5"/>
      <c r="M28" s="5"/>
      <c r="Y28" s="2"/>
      <c r="Z28" s="1"/>
    </row>
    <row r="29" spans="1:26" s="3" customFormat="1" x14ac:dyDescent="0.2">
      <c r="A29" s="1"/>
      <c r="B29" s="1"/>
      <c r="C29" s="1"/>
      <c r="D29" s="1"/>
      <c r="E29" s="1"/>
      <c r="F29" s="1"/>
      <c r="G29" s="1"/>
      <c r="H29" s="1"/>
      <c r="I29" s="1"/>
      <c r="J29" s="4"/>
      <c r="K29" s="5"/>
      <c r="L29" s="5"/>
      <c r="M29" s="5"/>
      <c r="Y29" s="2"/>
      <c r="Z29" s="1"/>
    </row>
    <row r="30" spans="1:26" s="3" customFormat="1" x14ac:dyDescent="0.2">
      <c r="A30" s="1"/>
      <c r="B30" s="1"/>
      <c r="C30" s="1"/>
      <c r="D30" s="1"/>
      <c r="E30" s="1"/>
      <c r="F30" s="1"/>
      <c r="G30" s="1"/>
      <c r="H30" s="1"/>
      <c r="I30" s="1"/>
      <c r="J30" s="4"/>
      <c r="K30" s="5"/>
      <c r="L30" s="5"/>
      <c r="M30" s="5"/>
      <c r="Y30" s="2"/>
      <c r="Z30" s="1"/>
    </row>
    <row r="31" spans="1:26" s="3" customFormat="1" x14ac:dyDescent="0.2">
      <c r="A31" s="1"/>
      <c r="B31" s="1"/>
      <c r="C31" s="1"/>
      <c r="D31" s="1"/>
      <c r="E31" s="1"/>
      <c r="F31" s="1"/>
      <c r="G31" s="1"/>
      <c r="H31" s="1"/>
      <c r="I31" s="1"/>
      <c r="J31" s="4"/>
      <c r="K31" s="5"/>
      <c r="L31" s="5"/>
      <c r="M31" s="5"/>
      <c r="Y31" s="2"/>
      <c r="Z31" s="1"/>
    </row>
    <row r="32" spans="1:26" s="3" customFormat="1" x14ac:dyDescent="0.2">
      <c r="A32" s="1"/>
      <c r="B32" s="1"/>
      <c r="C32" s="1"/>
      <c r="D32" s="1"/>
      <c r="E32" s="1"/>
      <c r="F32" s="1"/>
      <c r="G32" s="1"/>
      <c r="H32" s="1"/>
      <c r="I32" s="1"/>
      <c r="J32" s="4"/>
      <c r="K32" s="5"/>
      <c r="L32" s="5"/>
      <c r="M32" s="5"/>
      <c r="Y32" s="2"/>
      <c r="Z32" s="1"/>
    </row>
    <row r="33" spans="1:26" s="3" customFormat="1" x14ac:dyDescent="0.2">
      <c r="A33" s="1"/>
      <c r="B33" s="1"/>
      <c r="C33" s="1"/>
      <c r="D33" s="1"/>
      <c r="E33" s="1"/>
      <c r="F33" s="1"/>
      <c r="G33" s="1"/>
      <c r="H33" s="1"/>
      <c r="I33" s="1"/>
      <c r="J33" s="4"/>
      <c r="K33" s="5"/>
      <c r="L33" s="5"/>
      <c r="M33" s="5"/>
      <c r="Y33" s="2"/>
      <c r="Z33" s="1"/>
    </row>
    <row r="34" spans="1:26" s="3" customFormat="1" x14ac:dyDescent="0.2">
      <c r="A34" s="1"/>
      <c r="B34" s="1"/>
      <c r="C34" s="1"/>
      <c r="D34" s="1"/>
      <c r="E34" s="1"/>
      <c r="F34" s="1"/>
      <c r="G34" s="1"/>
      <c r="H34" s="1"/>
      <c r="I34" s="1"/>
      <c r="J34" s="4"/>
      <c r="K34" s="5"/>
      <c r="L34" s="5"/>
      <c r="M34" s="5"/>
      <c r="Y34" s="2"/>
      <c r="Z34" s="1"/>
    </row>
    <row r="35" spans="1:26" s="3" customFormat="1" x14ac:dyDescent="0.2">
      <c r="A35" s="1"/>
      <c r="B35" s="1"/>
      <c r="C35" s="1"/>
      <c r="D35" s="1"/>
      <c r="E35" s="1"/>
      <c r="F35" s="1"/>
      <c r="G35" s="1"/>
      <c r="H35" s="1"/>
      <c r="I35" s="1"/>
      <c r="J35" s="4"/>
      <c r="K35" s="5"/>
      <c r="L35" s="5"/>
      <c r="M35" s="5"/>
      <c r="Y35" s="2"/>
      <c r="Z35" s="1"/>
    </row>
    <row r="36" spans="1:26" s="3" customFormat="1" x14ac:dyDescent="0.2">
      <c r="A36" s="1"/>
      <c r="B36" s="1"/>
      <c r="C36" s="1"/>
      <c r="D36" s="1"/>
      <c r="E36" s="1"/>
      <c r="F36" s="1"/>
      <c r="G36" s="1"/>
      <c r="H36" s="1"/>
      <c r="I36" s="1"/>
      <c r="J36" s="4"/>
      <c r="K36" s="5"/>
      <c r="L36" s="5"/>
      <c r="M36" s="5"/>
      <c r="Y36" s="2"/>
      <c r="Z36" s="1"/>
    </row>
    <row r="37" spans="1:26" s="3" customFormat="1" x14ac:dyDescent="0.2">
      <c r="A37" s="1"/>
      <c r="B37" s="1"/>
      <c r="C37" s="1"/>
      <c r="D37" s="1"/>
      <c r="E37" s="1"/>
      <c r="F37" s="1"/>
      <c r="G37" s="1"/>
      <c r="H37" s="1"/>
      <c r="I37" s="1"/>
      <c r="J37" s="4"/>
      <c r="K37" s="5"/>
      <c r="L37" s="5"/>
      <c r="M37" s="5"/>
      <c r="Y37" s="2"/>
      <c r="Z37" s="1"/>
    </row>
    <row r="38" spans="1:26" s="3" customFormat="1" x14ac:dyDescent="0.2">
      <c r="A38" s="1"/>
      <c r="B38" s="1"/>
      <c r="C38" s="1"/>
      <c r="D38" s="1"/>
      <c r="E38" s="1"/>
      <c r="F38" s="1"/>
      <c r="G38" s="1"/>
      <c r="H38" s="1"/>
      <c r="I38" s="1"/>
      <c r="J38" s="4"/>
      <c r="K38" s="5"/>
      <c r="L38" s="5"/>
      <c r="M38" s="5"/>
      <c r="Y38" s="2"/>
      <c r="Z38" s="1"/>
    </row>
    <row r="39" spans="1:26" s="3" customFormat="1" x14ac:dyDescent="0.2">
      <c r="A39" s="1"/>
      <c r="B39" s="1"/>
      <c r="C39" s="1"/>
      <c r="D39" s="1"/>
      <c r="E39" s="1"/>
      <c r="F39" s="1"/>
      <c r="G39" s="1"/>
      <c r="H39" s="1"/>
      <c r="I39" s="1"/>
      <c r="J39" s="4"/>
      <c r="K39" s="5"/>
      <c r="L39" s="5"/>
      <c r="M39" s="5"/>
      <c r="Y39" s="2"/>
      <c r="Z39" s="1"/>
    </row>
    <row r="40" spans="1:26" s="3" customFormat="1" x14ac:dyDescent="0.2">
      <c r="A40" s="1"/>
      <c r="B40" s="1"/>
      <c r="C40" s="1"/>
      <c r="D40" s="1"/>
      <c r="E40" s="1"/>
      <c r="F40" s="1"/>
      <c r="G40" s="1"/>
      <c r="H40" s="1"/>
      <c r="I40" s="1"/>
      <c r="J40" s="4"/>
      <c r="K40" s="5"/>
      <c r="L40" s="5"/>
      <c r="M40" s="5"/>
      <c r="Y40" s="2"/>
      <c r="Z40" s="1"/>
    </row>
    <row r="41" spans="1:26" s="3" customFormat="1" x14ac:dyDescent="0.2">
      <c r="A41" s="1"/>
      <c r="B41" s="1"/>
      <c r="C41" s="1"/>
      <c r="D41" s="1"/>
      <c r="E41" s="1"/>
      <c r="F41" s="1"/>
      <c r="G41" s="1"/>
      <c r="H41" s="1"/>
      <c r="I41" s="1"/>
      <c r="J41" s="4"/>
      <c r="K41" s="5"/>
      <c r="L41" s="5"/>
      <c r="M41" s="5"/>
      <c r="Y41" s="2"/>
      <c r="Z41" s="1"/>
    </row>
    <row r="42" spans="1:26" s="3" customFormat="1" x14ac:dyDescent="0.2">
      <c r="A42" s="1"/>
      <c r="B42" s="1"/>
      <c r="C42" s="1"/>
      <c r="D42" s="1"/>
      <c r="E42" s="1"/>
      <c r="F42" s="1"/>
      <c r="G42" s="1"/>
      <c r="H42" s="1"/>
      <c r="I42" s="1"/>
      <c r="J42" s="4"/>
      <c r="K42" s="5"/>
      <c r="L42" s="5"/>
      <c r="M42" s="5"/>
      <c r="Y42" s="2"/>
      <c r="Z42" s="1"/>
    </row>
    <row r="43" spans="1:26" s="3" customFormat="1" x14ac:dyDescent="0.2">
      <c r="A43" s="1"/>
      <c r="B43" s="1"/>
      <c r="C43" s="1"/>
      <c r="D43" s="1"/>
      <c r="E43" s="1"/>
      <c r="F43" s="1"/>
      <c r="G43" s="1"/>
      <c r="H43" s="1"/>
      <c r="I43" s="1"/>
      <c r="J43" s="4"/>
      <c r="K43" s="5"/>
      <c r="L43" s="5"/>
      <c r="M43" s="5"/>
      <c r="Y43" s="2"/>
      <c r="Z43" s="1"/>
    </row>
    <row r="44" spans="1:26" s="3" customFormat="1" x14ac:dyDescent="0.2">
      <c r="A44" s="1"/>
      <c r="B44" s="1"/>
      <c r="C44" s="1"/>
      <c r="D44" s="1"/>
      <c r="E44" s="1"/>
      <c r="F44" s="1"/>
      <c r="G44" s="1"/>
      <c r="H44" s="1"/>
      <c r="I44" s="1"/>
      <c r="J44" s="4"/>
      <c r="K44" s="5"/>
      <c r="L44" s="5"/>
      <c r="M44" s="5"/>
      <c r="Y44" s="2"/>
      <c r="Z44" s="1"/>
    </row>
    <row r="45" spans="1:26" s="3" customFormat="1" x14ac:dyDescent="0.2">
      <c r="A45" s="1"/>
      <c r="B45" s="1"/>
      <c r="C45" s="1"/>
      <c r="D45" s="1"/>
      <c r="E45" s="1"/>
      <c r="F45" s="1"/>
      <c r="G45" s="1"/>
      <c r="H45" s="1"/>
      <c r="I45" s="1"/>
      <c r="J45" s="4"/>
      <c r="K45" s="5"/>
      <c r="L45" s="5"/>
      <c r="M45" s="5"/>
      <c r="Y45" s="2"/>
      <c r="Z45" s="1"/>
    </row>
    <row r="46" spans="1:26" s="3" customFormat="1" x14ac:dyDescent="0.2">
      <c r="A46" s="1"/>
      <c r="B46" s="1"/>
      <c r="C46" s="1"/>
      <c r="D46" s="1"/>
      <c r="E46" s="1"/>
      <c r="F46" s="1"/>
      <c r="G46" s="1"/>
      <c r="H46" s="1"/>
      <c r="I46" s="1"/>
      <c r="J46" s="4"/>
      <c r="K46" s="5"/>
      <c r="L46" s="5"/>
      <c r="M46" s="5"/>
      <c r="Y46" s="2"/>
      <c r="Z46" s="1"/>
    </row>
    <row r="47" spans="1:26" s="3" customFormat="1" x14ac:dyDescent="0.2">
      <c r="A47" s="1"/>
      <c r="B47" s="1"/>
      <c r="C47" s="1"/>
      <c r="D47" s="1"/>
      <c r="E47" s="1"/>
      <c r="F47" s="1"/>
      <c r="G47" s="1"/>
      <c r="H47" s="1"/>
      <c r="I47" s="1"/>
      <c r="J47" s="4"/>
      <c r="K47" s="5"/>
      <c r="L47" s="5"/>
      <c r="M47" s="5"/>
      <c r="Y47" s="2"/>
      <c r="Z47" s="1"/>
    </row>
    <row r="48" spans="1:26" s="3" customFormat="1" x14ac:dyDescent="0.2">
      <c r="A48" s="1"/>
      <c r="B48" s="1"/>
      <c r="C48" s="1"/>
      <c r="D48" s="1"/>
      <c r="E48" s="1"/>
      <c r="F48" s="1"/>
      <c r="G48" s="1"/>
      <c r="H48" s="1"/>
      <c r="I48" s="1"/>
      <c r="J48" s="4"/>
      <c r="K48" s="5"/>
      <c r="L48" s="5"/>
      <c r="M48" s="5"/>
      <c r="Y48" s="2"/>
      <c r="Z48" s="1"/>
    </row>
    <row r="49" spans="1:26" s="3" customFormat="1" x14ac:dyDescent="0.2">
      <c r="A49" s="1"/>
      <c r="B49" s="1"/>
      <c r="C49" s="1"/>
      <c r="D49" s="1"/>
      <c r="E49" s="1"/>
      <c r="F49" s="1"/>
      <c r="G49" s="1"/>
      <c r="H49" s="1"/>
      <c r="I49" s="1"/>
      <c r="J49" s="4"/>
      <c r="K49" s="5"/>
      <c r="L49" s="5"/>
      <c r="M49" s="5"/>
      <c r="Y49" s="2"/>
      <c r="Z49" s="1"/>
    </row>
    <row r="50" spans="1:26" s="3" customFormat="1" x14ac:dyDescent="0.2">
      <c r="A50" s="1"/>
      <c r="B50" s="1"/>
      <c r="C50" s="1"/>
      <c r="D50" s="1"/>
      <c r="E50" s="1"/>
      <c r="F50" s="1"/>
      <c r="G50" s="1"/>
      <c r="H50" s="1"/>
      <c r="I50" s="1"/>
      <c r="J50" s="4"/>
      <c r="K50" s="5"/>
      <c r="L50" s="5"/>
      <c r="M50" s="5"/>
      <c r="Y50" s="2"/>
      <c r="Z50" s="1"/>
    </row>
    <row r="51" spans="1:26" s="3" customFormat="1" x14ac:dyDescent="0.2">
      <c r="A51" s="1"/>
      <c r="B51" s="1"/>
      <c r="C51" s="1"/>
      <c r="D51" s="1"/>
      <c r="E51" s="1"/>
      <c r="F51" s="1"/>
      <c r="G51" s="1"/>
      <c r="H51" s="1"/>
      <c r="I51" s="1"/>
      <c r="J51" s="4"/>
      <c r="K51" s="5"/>
      <c r="L51" s="5"/>
      <c r="M51" s="5"/>
      <c r="Y51" s="2"/>
      <c r="Z51" s="1"/>
    </row>
    <row r="52" spans="1:26" s="3" customFormat="1" x14ac:dyDescent="0.2">
      <c r="A52" s="1"/>
      <c r="B52" s="1"/>
      <c r="C52" s="1"/>
      <c r="D52" s="1"/>
      <c r="E52" s="1"/>
      <c r="F52" s="1"/>
      <c r="G52" s="1"/>
      <c r="H52" s="1"/>
      <c r="I52" s="1"/>
      <c r="J52" s="4"/>
      <c r="K52" s="5"/>
      <c r="L52" s="5"/>
      <c r="M52" s="5"/>
      <c r="Y52" s="2"/>
      <c r="Z52" s="1"/>
    </row>
    <row r="53" spans="1:26" s="3" customFormat="1" x14ac:dyDescent="0.2">
      <c r="A53" s="1"/>
      <c r="B53" s="1"/>
      <c r="C53" s="1"/>
      <c r="D53" s="1"/>
      <c r="E53" s="1"/>
      <c r="F53" s="1"/>
      <c r="G53" s="1"/>
      <c r="H53" s="1"/>
      <c r="I53" s="1"/>
      <c r="J53" s="4"/>
      <c r="K53" s="5"/>
      <c r="L53" s="5"/>
      <c r="M53" s="5"/>
      <c r="Y53" s="2"/>
      <c r="Z53" s="1"/>
    </row>
    <row r="54" spans="1:26" s="3" customFormat="1" x14ac:dyDescent="0.2">
      <c r="A54" s="1"/>
      <c r="B54" s="1"/>
      <c r="C54" s="1"/>
      <c r="D54" s="1"/>
      <c r="E54" s="1"/>
      <c r="F54" s="1"/>
      <c r="G54" s="1"/>
      <c r="H54" s="1"/>
      <c r="I54" s="1"/>
      <c r="J54" s="4"/>
      <c r="K54" s="5"/>
      <c r="L54" s="5"/>
      <c r="M54" s="5"/>
      <c r="Y54" s="2"/>
      <c r="Z54" s="1"/>
    </row>
    <row r="55" spans="1:26" s="3" customFormat="1" x14ac:dyDescent="0.2">
      <c r="A55" s="1"/>
      <c r="B55" s="1"/>
      <c r="C55" s="1"/>
      <c r="D55" s="1"/>
      <c r="E55" s="1"/>
      <c r="F55" s="1"/>
      <c r="G55" s="1"/>
      <c r="H55" s="1"/>
      <c r="I55" s="1"/>
      <c r="J55" s="4"/>
      <c r="K55" s="5"/>
      <c r="L55" s="5"/>
      <c r="M55" s="5"/>
      <c r="Y55" s="2"/>
      <c r="Z55" s="1"/>
    </row>
    <row r="56" spans="1:26" s="3" customFormat="1" x14ac:dyDescent="0.2">
      <c r="A56" s="1"/>
      <c r="B56" s="1"/>
      <c r="C56" s="1"/>
      <c r="D56" s="1"/>
      <c r="E56" s="1"/>
      <c r="F56" s="1"/>
      <c r="G56" s="1"/>
      <c r="H56" s="1"/>
      <c r="I56" s="1"/>
      <c r="J56" s="4"/>
      <c r="K56" s="5"/>
      <c r="L56" s="5"/>
      <c r="M56" s="5"/>
      <c r="Y56" s="2"/>
      <c r="Z56" s="1"/>
    </row>
    <row r="57" spans="1:26" s="3" customFormat="1" x14ac:dyDescent="0.2">
      <c r="A57" s="1"/>
      <c r="B57" s="1"/>
      <c r="C57" s="1"/>
      <c r="D57" s="1"/>
      <c r="E57" s="1"/>
      <c r="F57" s="1"/>
      <c r="G57" s="1"/>
      <c r="H57" s="1"/>
      <c r="I57" s="1"/>
      <c r="J57" s="4"/>
      <c r="K57" s="5"/>
      <c r="L57" s="5"/>
      <c r="M57" s="5"/>
      <c r="Y57" s="2"/>
      <c r="Z57" s="1"/>
    </row>
    <row r="58" spans="1:26" s="3" customFormat="1" x14ac:dyDescent="0.2">
      <c r="A58" s="1"/>
      <c r="B58" s="1"/>
      <c r="C58" s="1"/>
      <c r="D58" s="1"/>
      <c r="E58" s="1"/>
      <c r="F58" s="1"/>
      <c r="G58" s="1"/>
      <c r="H58" s="1"/>
      <c r="I58" s="1"/>
      <c r="J58" s="4"/>
      <c r="K58" s="5"/>
      <c r="L58" s="5"/>
      <c r="M58" s="5"/>
      <c r="Y58" s="2"/>
      <c r="Z58" s="1"/>
    </row>
    <row r="59" spans="1:26" s="3" customFormat="1" x14ac:dyDescent="0.2">
      <c r="A59" s="1"/>
      <c r="B59" s="1"/>
      <c r="C59" s="1"/>
      <c r="D59" s="1"/>
      <c r="E59" s="1"/>
      <c r="F59" s="1"/>
      <c r="G59" s="1"/>
      <c r="H59" s="1"/>
      <c r="I59" s="1"/>
      <c r="J59" s="4"/>
      <c r="K59" s="5"/>
      <c r="L59" s="5"/>
      <c r="M59" s="5"/>
      <c r="Y59" s="2"/>
      <c r="Z59" s="1"/>
    </row>
    <row r="60" spans="1:26" s="3" customFormat="1" x14ac:dyDescent="0.2">
      <c r="A60" s="1"/>
      <c r="B60" s="1"/>
      <c r="C60" s="1"/>
      <c r="D60" s="1"/>
      <c r="E60" s="1"/>
      <c r="F60" s="1"/>
      <c r="G60" s="1"/>
      <c r="H60" s="1"/>
      <c r="I60" s="1"/>
      <c r="J60" s="4"/>
      <c r="K60" s="5"/>
      <c r="L60" s="5"/>
      <c r="M60" s="5"/>
      <c r="Y60" s="2"/>
      <c r="Z60" s="1"/>
    </row>
    <row r="61" spans="1:26" s="3" customFormat="1" x14ac:dyDescent="0.2">
      <c r="A61" s="1"/>
      <c r="B61" s="1"/>
      <c r="C61" s="1"/>
      <c r="D61" s="1"/>
      <c r="E61" s="1"/>
      <c r="F61" s="1"/>
      <c r="G61" s="1"/>
      <c r="H61" s="1"/>
      <c r="I61" s="1"/>
      <c r="J61" s="4"/>
      <c r="K61" s="5"/>
      <c r="L61" s="5"/>
      <c r="M61" s="5"/>
      <c r="Y61" s="2"/>
      <c r="Z61" s="1"/>
    </row>
    <row r="62" spans="1:26" s="3" customFormat="1" x14ac:dyDescent="0.2">
      <c r="A62" s="1"/>
      <c r="B62" s="1"/>
      <c r="C62" s="1"/>
      <c r="D62" s="1"/>
      <c r="E62" s="1"/>
      <c r="F62" s="1"/>
      <c r="G62" s="1"/>
      <c r="H62" s="1"/>
      <c r="I62" s="1"/>
      <c r="J62" s="4"/>
      <c r="K62" s="5"/>
      <c r="L62" s="5"/>
      <c r="M62" s="5"/>
      <c r="Y62" s="2"/>
      <c r="Z62" s="1"/>
    </row>
    <row r="63" spans="1:26" s="3" customFormat="1" x14ac:dyDescent="0.2">
      <c r="A63" s="1"/>
      <c r="B63" s="1"/>
      <c r="C63" s="1"/>
      <c r="D63" s="1"/>
      <c r="E63" s="1"/>
      <c r="F63" s="1"/>
      <c r="G63" s="1"/>
      <c r="H63" s="1"/>
      <c r="I63" s="1"/>
      <c r="J63" s="4"/>
      <c r="K63" s="5"/>
      <c r="L63" s="5"/>
      <c r="M63" s="5"/>
      <c r="Y63" s="2"/>
      <c r="Z63" s="1"/>
    </row>
    <row r="64" spans="1:26" s="3" customFormat="1" x14ac:dyDescent="0.2">
      <c r="A64" s="1"/>
      <c r="B64" s="1"/>
      <c r="C64" s="1"/>
      <c r="D64" s="1"/>
      <c r="E64" s="1"/>
      <c r="F64" s="1"/>
      <c r="G64" s="1"/>
      <c r="H64" s="1"/>
      <c r="I64" s="1"/>
      <c r="J64" s="4"/>
      <c r="K64" s="5"/>
      <c r="L64" s="5"/>
      <c r="M64" s="5"/>
      <c r="Y64" s="2"/>
      <c r="Z64" s="1"/>
    </row>
    <row r="65" spans="1:26" s="3" customFormat="1" x14ac:dyDescent="0.2">
      <c r="A65" s="1"/>
      <c r="B65" s="1"/>
      <c r="C65" s="1"/>
      <c r="D65" s="1"/>
      <c r="E65" s="1"/>
      <c r="F65" s="1"/>
      <c r="G65" s="1"/>
      <c r="H65" s="1"/>
      <c r="I65" s="1"/>
      <c r="J65" s="4"/>
      <c r="K65" s="5"/>
      <c r="L65" s="5"/>
      <c r="M65" s="5"/>
      <c r="Y65" s="2"/>
      <c r="Z65" s="1"/>
    </row>
    <row r="66" spans="1:26" s="3" customFormat="1" x14ac:dyDescent="0.2">
      <c r="A66" s="1"/>
      <c r="B66" s="1"/>
      <c r="C66" s="1"/>
      <c r="D66" s="1"/>
      <c r="E66" s="1"/>
      <c r="F66" s="1"/>
      <c r="G66" s="1"/>
      <c r="H66" s="1"/>
      <c r="I66" s="1"/>
      <c r="J66" s="4"/>
      <c r="K66" s="5"/>
      <c r="L66" s="5"/>
      <c r="M66" s="5"/>
      <c r="Y66" s="2"/>
      <c r="Z66" s="1"/>
    </row>
    <row r="67" spans="1:26" s="3" customFormat="1" x14ac:dyDescent="0.2">
      <c r="A67" s="1"/>
      <c r="B67" s="1"/>
      <c r="C67" s="1"/>
      <c r="D67" s="1"/>
      <c r="E67" s="1"/>
      <c r="F67" s="1"/>
      <c r="G67" s="1"/>
      <c r="H67" s="1"/>
      <c r="I67" s="1"/>
      <c r="J67" s="4"/>
      <c r="K67" s="5"/>
      <c r="L67" s="5"/>
      <c r="M67" s="5"/>
      <c r="Y67" s="2"/>
      <c r="Z67" s="1"/>
    </row>
    <row r="68" spans="1:26" s="3" customFormat="1" x14ac:dyDescent="0.2">
      <c r="A68" s="1"/>
      <c r="B68" s="1"/>
      <c r="C68" s="1"/>
      <c r="D68" s="1"/>
      <c r="E68" s="1"/>
      <c r="F68" s="1"/>
      <c r="G68" s="1"/>
      <c r="H68" s="1"/>
      <c r="I68" s="1"/>
      <c r="J68" s="4"/>
      <c r="K68" s="5"/>
      <c r="L68" s="5"/>
      <c r="M68" s="5"/>
      <c r="Y68" s="2"/>
      <c r="Z68" s="1"/>
    </row>
    <row r="69" spans="1:26" s="3" customFormat="1" x14ac:dyDescent="0.2">
      <c r="A69" s="1"/>
      <c r="B69" s="1"/>
      <c r="C69" s="1"/>
      <c r="D69" s="1"/>
      <c r="E69" s="1"/>
      <c r="F69" s="1"/>
      <c r="G69" s="1"/>
      <c r="H69" s="1"/>
      <c r="I69" s="1"/>
      <c r="J69" s="4"/>
      <c r="K69" s="5"/>
      <c r="L69" s="5"/>
      <c r="M69" s="5"/>
      <c r="Y69" s="2"/>
      <c r="Z69" s="1"/>
    </row>
    <row r="70" spans="1:26" s="3" customFormat="1" x14ac:dyDescent="0.2">
      <c r="A70" s="1"/>
      <c r="B70" s="1"/>
      <c r="C70" s="1"/>
      <c r="D70" s="1"/>
      <c r="E70" s="1"/>
      <c r="F70" s="1"/>
      <c r="G70" s="1"/>
      <c r="H70" s="1"/>
      <c r="I70" s="1"/>
      <c r="J70" s="4"/>
      <c r="K70" s="5"/>
      <c r="L70" s="5"/>
      <c r="M70" s="5"/>
      <c r="Y70" s="2"/>
      <c r="Z70" s="1"/>
    </row>
    <row r="71" spans="1:26" s="3" customFormat="1" x14ac:dyDescent="0.2">
      <c r="A71" s="1"/>
      <c r="B71" s="1"/>
      <c r="C71" s="1"/>
      <c r="D71" s="1"/>
      <c r="E71" s="1"/>
      <c r="F71" s="1"/>
      <c r="G71" s="1"/>
      <c r="H71" s="1"/>
      <c r="I71" s="1"/>
      <c r="J71" s="4"/>
      <c r="K71" s="5"/>
      <c r="L71" s="5"/>
      <c r="M71" s="5"/>
      <c r="Y71" s="2"/>
      <c r="Z71" s="1"/>
    </row>
    <row r="72" spans="1:26" s="3" customFormat="1" x14ac:dyDescent="0.2">
      <c r="A72" s="1"/>
      <c r="B72" s="1"/>
      <c r="C72" s="1"/>
      <c r="D72" s="1"/>
      <c r="E72" s="1"/>
      <c r="F72" s="1"/>
      <c r="G72" s="1"/>
      <c r="H72" s="1"/>
      <c r="I72" s="1"/>
      <c r="J72" s="4"/>
      <c r="K72" s="5"/>
      <c r="L72" s="5"/>
      <c r="M72" s="5"/>
      <c r="Y72" s="2"/>
      <c r="Z72" s="1"/>
    </row>
    <row r="73" spans="1:26" s="3" customFormat="1" x14ac:dyDescent="0.2">
      <c r="A73" s="1"/>
      <c r="B73" s="1"/>
      <c r="C73" s="1"/>
      <c r="D73" s="1"/>
      <c r="E73" s="1"/>
      <c r="F73" s="1"/>
      <c r="G73" s="1"/>
      <c r="H73" s="1"/>
      <c r="I73" s="1"/>
      <c r="J73" s="4"/>
      <c r="K73" s="5"/>
      <c r="L73" s="5"/>
      <c r="M73" s="5"/>
      <c r="Y73" s="2"/>
      <c r="Z73" s="1"/>
    </row>
    <row r="74" spans="1:26" s="3" customFormat="1" x14ac:dyDescent="0.2">
      <c r="A74" s="1"/>
      <c r="B74" s="1"/>
      <c r="C74" s="1"/>
      <c r="D74" s="1"/>
      <c r="E74" s="1"/>
      <c r="F74" s="1"/>
      <c r="G74" s="1"/>
      <c r="H74" s="1"/>
      <c r="I74" s="1"/>
      <c r="J74" s="4"/>
      <c r="K74" s="5"/>
      <c r="L74" s="5"/>
      <c r="M74" s="5"/>
      <c r="Y74" s="2"/>
      <c r="Z74" s="1"/>
    </row>
    <row r="75" spans="1:26" s="3" customFormat="1" x14ac:dyDescent="0.2">
      <c r="A75" s="1"/>
      <c r="B75" s="1"/>
      <c r="C75" s="1"/>
      <c r="D75" s="1"/>
      <c r="E75" s="1"/>
      <c r="F75" s="1"/>
      <c r="G75" s="1"/>
      <c r="H75" s="1"/>
      <c r="I75" s="1"/>
      <c r="J75" s="4"/>
      <c r="K75" s="5"/>
      <c r="L75" s="5"/>
      <c r="M75" s="5"/>
      <c r="Y75" s="2"/>
      <c r="Z75" s="1"/>
    </row>
    <row r="76" spans="1:26" s="3" customFormat="1" x14ac:dyDescent="0.2">
      <c r="A76" s="1"/>
      <c r="B76" s="1"/>
      <c r="C76" s="1"/>
      <c r="D76" s="1"/>
      <c r="E76" s="1"/>
      <c r="F76" s="1"/>
      <c r="G76" s="1"/>
      <c r="H76" s="1"/>
      <c r="I76" s="1"/>
      <c r="J76" s="4"/>
      <c r="K76" s="5"/>
      <c r="L76" s="5"/>
      <c r="M76" s="5"/>
      <c r="Y76" s="2"/>
      <c r="Z76" s="1"/>
    </row>
    <row r="77" spans="1:26" s="3" customFormat="1" x14ac:dyDescent="0.2">
      <c r="A77" s="1"/>
      <c r="B77" s="1"/>
      <c r="C77" s="1"/>
      <c r="D77" s="1"/>
      <c r="E77" s="1"/>
      <c r="F77" s="1"/>
      <c r="G77" s="1"/>
      <c r="H77" s="1"/>
      <c r="I77" s="1"/>
      <c r="J77" s="4"/>
      <c r="K77" s="5"/>
      <c r="L77" s="5"/>
      <c r="M77" s="5"/>
      <c r="Y77" s="2"/>
      <c r="Z77" s="1"/>
    </row>
    <row r="78" spans="1:26" s="3" customFormat="1" x14ac:dyDescent="0.2">
      <c r="A78" s="1"/>
      <c r="B78" s="1"/>
      <c r="C78" s="1"/>
      <c r="D78" s="1"/>
      <c r="E78" s="1"/>
      <c r="F78" s="1"/>
      <c r="G78" s="1"/>
      <c r="H78" s="1"/>
      <c r="I78" s="1"/>
      <c r="J78" s="4"/>
      <c r="K78" s="5"/>
      <c r="L78" s="5"/>
      <c r="M78" s="5"/>
      <c r="Y78" s="2"/>
      <c r="Z78" s="1"/>
    </row>
    <row r="79" spans="1:26" s="3" customFormat="1" x14ac:dyDescent="0.2">
      <c r="A79" s="1"/>
      <c r="B79" s="1"/>
      <c r="C79" s="1"/>
      <c r="D79" s="1"/>
      <c r="E79" s="1"/>
      <c r="F79" s="1"/>
      <c r="G79" s="1"/>
      <c r="H79" s="1"/>
      <c r="I79" s="1"/>
      <c r="J79" s="4"/>
      <c r="K79" s="5"/>
      <c r="L79" s="5"/>
      <c r="M79" s="5"/>
      <c r="Y79" s="2"/>
      <c r="Z79" s="1"/>
    </row>
    <row r="80" spans="1:26" s="3" customFormat="1" x14ac:dyDescent="0.2">
      <c r="A80" s="1"/>
      <c r="B80" s="1"/>
      <c r="C80" s="1"/>
      <c r="D80" s="1"/>
      <c r="E80" s="1"/>
      <c r="F80" s="1"/>
      <c r="G80" s="1"/>
      <c r="H80" s="1"/>
      <c r="I80" s="1"/>
      <c r="J80" s="4"/>
      <c r="K80" s="5"/>
      <c r="L80" s="5"/>
      <c r="M80" s="5"/>
      <c r="Y80" s="2"/>
      <c r="Z80" s="1"/>
    </row>
  </sheetData>
  <mergeCells count="24">
    <mergeCell ref="N6:N8"/>
    <mergeCell ref="O6:O8"/>
    <mergeCell ref="P6:P8"/>
    <mergeCell ref="H6:H8"/>
    <mergeCell ref="I6:I8"/>
    <mergeCell ref="J6:J8"/>
    <mergeCell ref="K6:K8"/>
    <mergeCell ref="L6:L8"/>
    <mergeCell ref="Y7:Y8"/>
    <mergeCell ref="Q7:Q8"/>
    <mergeCell ref="R7:R8"/>
    <mergeCell ref="U7:U8"/>
    <mergeCell ref="A5:V5"/>
    <mergeCell ref="W5:X5"/>
    <mergeCell ref="C7:C8"/>
    <mergeCell ref="D7:D8"/>
    <mergeCell ref="F7:F8"/>
    <mergeCell ref="Q6:U6"/>
    <mergeCell ref="X6:X8"/>
    <mergeCell ref="A6:A8"/>
    <mergeCell ref="B6:B8"/>
    <mergeCell ref="E6:E8"/>
    <mergeCell ref="G6:G8"/>
    <mergeCell ref="M6:M8"/>
  </mergeCells>
  <printOptions horizontalCentered="1"/>
  <pageMargins left="0.78740157480314965" right="0.78740157480314965" top="0.6692913385826772" bottom="0.86614173228346458" header="0.27559055118110237" footer="0.39370078740157483"/>
  <pageSetup paperSize="9" scale="44" firstPageNumber="122"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tabColor theme="9" tint="-0.249977111117893"/>
  </sheetPr>
  <dimension ref="A1:U96"/>
  <sheetViews>
    <sheetView showGridLines="0" view="pageBreakPreview" zoomScale="80" zoomScaleNormal="70" zoomScaleSheetLayoutView="80" workbookViewId="0">
      <selection activeCell="I36" sqref="I36"/>
    </sheetView>
  </sheetViews>
  <sheetFormatPr defaultColWidth="9.140625" defaultRowHeight="12.75" outlineLevelCol="1" x14ac:dyDescent="0.2"/>
  <cols>
    <col min="1" max="1" width="5.42578125" style="1" customWidth="1"/>
    <col min="2" max="2" width="9" style="1" customWidth="1"/>
    <col min="3" max="3" width="15.5703125" style="1" hidden="1" customWidth="1" outlineLevel="1"/>
    <col min="4" max="5" width="6.42578125" style="1" hidden="1" customWidth="1" outlineLevel="1"/>
    <col min="6" max="6" width="7.28515625" style="1" customWidth="1" outlineLevel="1"/>
    <col min="7" max="7" width="41.42578125" style="1" customWidth="1"/>
    <col min="8" max="8" width="60.42578125" style="1" customWidth="1"/>
    <col min="9" max="9" width="7.140625" style="1" customWidth="1"/>
    <col min="10" max="10" width="14.7109375" style="4" customWidth="1"/>
    <col min="11" max="15" width="14.5703125" style="164" customWidth="1"/>
    <col min="16" max="16" width="14.5703125" style="3" customWidth="1"/>
    <col min="17" max="17" width="17.28515625" style="3" customWidth="1"/>
    <col min="18" max="19" width="14.5703125" style="3" customWidth="1"/>
    <col min="20" max="20" width="25.140625" style="2" hidden="1" customWidth="1"/>
    <col min="21" max="16384" width="9.140625" style="1"/>
  </cols>
  <sheetData>
    <row r="1" spans="1:21" ht="18" x14ac:dyDescent="0.25">
      <c r="A1" s="159" t="s">
        <v>141</v>
      </c>
      <c r="B1" s="160"/>
      <c r="C1" s="160"/>
      <c r="D1" s="160"/>
      <c r="E1" s="160"/>
      <c r="F1" s="160"/>
      <c r="G1" s="162"/>
      <c r="H1" s="163"/>
      <c r="I1" s="160"/>
      <c r="N1" s="175"/>
      <c r="O1" s="175"/>
      <c r="Q1" s="165"/>
      <c r="R1" s="165"/>
      <c r="S1" s="165"/>
      <c r="T1" s="38"/>
      <c r="U1" s="35"/>
    </row>
    <row r="2" spans="1:21" ht="15.75" x14ac:dyDescent="0.25">
      <c r="A2" s="223" t="s">
        <v>129</v>
      </c>
      <c r="B2" s="113"/>
      <c r="D2" s="166"/>
      <c r="E2" s="166"/>
      <c r="F2" s="166"/>
      <c r="G2" s="223" t="s">
        <v>108</v>
      </c>
      <c r="H2" s="168" t="s">
        <v>142</v>
      </c>
      <c r="I2" s="170"/>
      <c r="N2" s="176"/>
      <c r="O2" s="176"/>
      <c r="Q2" s="37"/>
      <c r="R2" s="37"/>
      <c r="S2" s="37"/>
      <c r="T2" s="36"/>
      <c r="U2" s="35"/>
    </row>
    <row r="3" spans="1:21" ht="23.25" x14ac:dyDescent="0.35">
      <c r="A3" s="122"/>
      <c r="B3" s="113"/>
      <c r="D3" s="166"/>
      <c r="E3" s="166"/>
      <c r="F3" s="166"/>
      <c r="G3" s="221" t="s">
        <v>18</v>
      </c>
      <c r="H3" s="169"/>
      <c r="I3" s="170"/>
      <c r="N3" s="176"/>
      <c r="O3" s="176"/>
      <c r="Q3" s="37"/>
      <c r="R3" s="37"/>
      <c r="S3" s="37"/>
      <c r="T3" s="36"/>
      <c r="U3" s="35"/>
    </row>
    <row r="4" spans="1:21" ht="17.45" customHeight="1" x14ac:dyDescent="0.2">
      <c r="A4" s="166"/>
      <c r="B4" s="166"/>
      <c r="C4" s="166"/>
      <c r="D4" s="166"/>
      <c r="E4" s="166"/>
      <c r="F4" s="166"/>
      <c r="G4" s="166"/>
      <c r="H4" s="171"/>
      <c r="I4" s="166"/>
      <c r="N4" s="176"/>
      <c r="O4" s="176"/>
      <c r="Q4" s="37"/>
      <c r="R4" s="37"/>
      <c r="S4" s="89" t="s">
        <v>46</v>
      </c>
      <c r="T4" s="36"/>
      <c r="U4" s="35"/>
    </row>
    <row r="5" spans="1:21" ht="25.5" customHeight="1" x14ac:dyDescent="0.2">
      <c r="A5" s="513" t="s">
        <v>330</v>
      </c>
      <c r="B5" s="514"/>
      <c r="C5" s="514"/>
      <c r="D5" s="514"/>
      <c r="E5" s="514"/>
      <c r="F5" s="514"/>
      <c r="G5" s="514"/>
      <c r="H5" s="514"/>
      <c r="I5" s="514"/>
      <c r="J5" s="514"/>
      <c r="K5" s="514"/>
      <c r="L5" s="514"/>
      <c r="M5" s="514"/>
      <c r="N5" s="514"/>
      <c r="O5" s="514"/>
      <c r="P5" s="514"/>
      <c r="Q5" s="514"/>
      <c r="R5" s="514"/>
      <c r="S5" s="515"/>
      <c r="T5" s="34"/>
    </row>
    <row r="6" spans="1:21" ht="25.5" customHeight="1" x14ac:dyDescent="0.2">
      <c r="A6" s="529" t="s">
        <v>17</v>
      </c>
      <c r="B6" s="529" t="s">
        <v>16</v>
      </c>
      <c r="C6" s="516" t="s">
        <v>15</v>
      </c>
      <c r="D6" s="516" t="s">
        <v>14</v>
      </c>
      <c r="E6" s="516" t="s">
        <v>13</v>
      </c>
      <c r="F6" s="516" t="s">
        <v>114</v>
      </c>
      <c r="G6" s="516" t="s">
        <v>12</v>
      </c>
      <c r="H6" s="526" t="s">
        <v>11</v>
      </c>
      <c r="I6" s="531" t="s">
        <v>10</v>
      </c>
      <c r="J6" s="526" t="s">
        <v>9</v>
      </c>
      <c r="K6" s="526" t="s">
        <v>8</v>
      </c>
      <c r="L6" s="508" t="s">
        <v>7</v>
      </c>
      <c r="M6" s="508" t="s">
        <v>6</v>
      </c>
      <c r="N6" s="526" t="s">
        <v>5</v>
      </c>
      <c r="O6" s="528" t="s">
        <v>206</v>
      </c>
      <c r="P6" s="566">
        <v>2019</v>
      </c>
      <c r="Q6" s="566"/>
      <c r="R6" s="566"/>
      <c r="S6" s="528" t="s">
        <v>207</v>
      </c>
      <c r="T6" s="552" t="s">
        <v>4</v>
      </c>
    </row>
    <row r="7" spans="1:21" ht="68.25" customHeight="1" x14ac:dyDescent="0.2">
      <c r="A7" s="529"/>
      <c r="B7" s="529"/>
      <c r="C7" s="516"/>
      <c r="D7" s="516"/>
      <c r="E7" s="516"/>
      <c r="F7" s="516"/>
      <c r="G7" s="516"/>
      <c r="H7" s="526"/>
      <c r="I7" s="531"/>
      <c r="J7" s="526"/>
      <c r="K7" s="526"/>
      <c r="L7" s="527"/>
      <c r="M7" s="527"/>
      <c r="N7" s="526"/>
      <c r="O7" s="528"/>
      <c r="P7" s="200" t="s">
        <v>109</v>
      </c>
      <c r="Q7" s="200" t="s">
        <v>358</v>
      </c>
      <c r="R7" s="200" t="s">
        <v>310</v>
      </c>
      <c r="S7" s="528"/>
      <c r="T7" s="552"/>
    </row>
    <row r="8" spans="1:21" ht="30.2" customHeight="1" x14ac:dyDescent="0.2">
      <c r="A8" s="99" t="s">
        <v>1</v>
      </c>
      <c r="B8" s="208"/>
      <c r="C8" s="209"/>
      <c r="D8" s="209"/>
      <c r="E8" s="202"/>
      <c r="F8" s="209"/>
      <c r="G8" s="209"/>
      <c r="H8" s="203"/>
      <c r="I8" s="204"/>
      <c r="J8" s="205"/>
      <c r="K8" s="93">
        <f>SUM(K9:K11)</f>
        <v>31391</v>
      </c>
      <c r="L8" s="93">
        <f t="shared" ref="L8:S8" si="0">SUM(L9:L11)</f>
        <v>27613</v>
      </c>
      <c r="M8" s="93">
        <f t="shared" si="0"/>
        <v>3778</v>
      </c>
      <c r="N8" s="93"/>
      <c r="O8" s="93">
        <f t="shared" si="0"/>
        <v>2329</v>
      </c>
      <c r="P8" s="93">
        <f t="shared" si="0"/>
        <v>29062</v>
      </c>
      <c r="Q8" s="93">
        <f t="shared" si="0"/>
        <v>26155</v>
      </c>
      <c r="R8" s="93">
        <f t="shared" si="0"/>
        <v>2907</v>
      </c>
      <c r="S8" s="93">
        <f t="shared" si="0"/>
        <v>0</v>
      </c>
      <c r="T8" s="374"/>
    </row>
    <row r="9" spans="1:21" ht="64.150000000000006" customHeight="1" x14ac:dyDescent="0.2">
      <c r="A9" s="177">
        <v>1</v>
      </c>
      <c r="B9" s="178" t="s">
        <v>25</v>
      </c>
      <c r="C9" s="179">
        <v>60009101244</v>
      </c>
      <c r="D9" s="179">
        <v>6172</v>
      </c>
      <c r="E9" s="180">
        <v>6111</v>
      </c>
      <c r="F9" s="179">
        <v>61</v>
      </c>
      <c r="G9" s="181" t="s">
        <v>269</v>
      </c>
      <c r="H9" s="182" t="s">
        <v>335</v>
      </c>
      <c r="I9" s="183"/>
      <c r="J9" s="184" t="s">
        <v>0</v>
      </c>
      <c r="K9" s="385">
        <v>3441</v>
      </c>
      <c r="L9" s="385">
        <v>2458</v>
      </c>
      <c r="M9" s="385">
        <v>983</v>
      </c>
      <c r="N9" s="398">
        <v>2019</v>
      </c>
      <c r="O9" s="446">
        <v>171</v>
      </c>
      <c r="P9" s="445">
        <v>3270</v>
      </c>
      <c r="Q9" s="445">
        <v>2943</v>
      </c>
      <c r="R9" s="480">
        <v>327</v>
      </c>
      <c r="S9" s="446">
        <v>0</v>
      </c>
      <c r="T9" s="374"/>
    </row>
    <row r="10" spans="1:21" ht="29.25" customHeight="1" x14ac:dyDescent="0.2">
      <c r="A10" s="554">
        <v>2</v>
      </c>
      <c r="B10" s="554" t="s">
        <v>25</v>
      </c>
      <c r="C10" s="556">
        <v>60009101135</v>
      </c>
      <c r="D10" s="554">
        <v>6172</v>
      </c>
      <c r="E10" s="111">
        <v>6125</v>
      </c>
      <c r="F10" s="554">
        <v>61</v>
      </c>
      <c r="G10" s="558" t="s">
        <v>270</v>
      </c>
      <c r="H10" s="560" t="s">
        <v>335</v>
      </c>
      <c r="I10" s="569"/>
      <c r="J10" s="562" t="s">
        <v>0</v>
      </c>
      <c r="K10" s="564">
        <v>27950</v>
      </c>
      <c r="L10" s="564">
        <v>25155</v>
      </c>
      <c r="M10" s="564">
        <v>2795</v>
      </c>
      <c r="N10" s="572" t="s">
        <v>242</v>
      </c>
      <c r="O10" s="567">
        <v>2158</v>
      </c>
      <c r="P10" s="445">
        <f>SUM(Q10:R10)</f>
        <v>24070</v>
      </c>
      <c r="Q10" s="445">
        <v>21663</v>
      </c>
      <c r="R10" s="480">
        <v>2407</v>
      </c>
      <c r="S10" s="567">
        <v>0</v>
      </c>
      <c r="T10" s="374"/>
    </row>
    <row r="11" spans="1:21" ht="29.25" customHeight="1" x14ac:dyDescent="0.2">
      <c r="A11" s="555"/>
      <c r="B11" s="555"/>
      <c r="C11" s="557"/>
      <c r="D11" s="555"/>
      <c r="E11" s="111">
        <v>6111</v>
      </c>
      <c r="F11" s="555"/>
      <c r="G11" s="559"/>
      <c r="H11" s="561"/>
      <c r="I11" s="570"/>
      <c r="J11" s="563"/>
      <c r="K11" s="565"/>
      <c r="L11" s="565"/>
      <c r="M11" s="565"/>
      <c r="N11" s="557"/>
      <c r="O11" s="568"/>
      <c r="P11" s="445">
        <f>SUM(Q11:R11)</f>
        <v>1722</v>
      </c>
      <c r="Q11" s="445">
        <v>1549</v>
      </c>
      <c r="R11" s="480">
        <v>173</v>
      </c>
      <c r="S11" s="571"/>
      <c r="T11" s="27"/>
    </row>
    <row r="12" spans="1:21" ht="35.450000000000003" customHeight="1" x14ac:dyDescent="0.2">
      <c r="A12" s="455" t="s">
        <v>331</v>
      </c>
      <c r="B12" s="456"/>
      <c r="C12" s="456"/>
      <c r="D12" s="456"/>
      <c r="E12" s="456"/>
      <c r="F12" s="456"/>
      <c r="G12" s="456"/>
      <c r="H12" s="456"/>
      <c r="I12" s="456"/>
      <c r="J12" s="456"/>
      <c r="K12" s="458">
        <f>SUM(K9:K11)</f>
        <v>31391</v>
      </c>
      <c r="L12" s="458">
        <f t="shared" ref="L12:M12" si="1">SUM(L9:L11)</f>
        <v>27613</v>
      </c>
      <c r="M12" s="458">
        <f t="shared" si="1"/>
        <v>3778</v>
      </c>
      <c r="N12" s="459"/>
      <c r="O12" s="23">
        <f>SUM(O9:O11)</f>
        <v>2329</v>
      </c>
      <c r="P12" s="23">
        <f>SUM(P9:P11)</f>
        <v>29062</v>
      </c>
      <c r="Q12" s="23">
        <f>SUM(Q9:Q11)</f>
        <v>26155</v>
      </c>
      <c r="R12" s="23">
        <f>SUM(R9:R11)</f>
        <v>2907</v>
      </c>
      <c r="S12" s="22">
        <f>SUM(S9:S11)</f>
        <v>0</v>
      </c>
      <c r="T12" s="21"/>
    </row>
    <row r="13" spans="1:21" s="3" customFormat="1" x14ac:dyDescent="0.2">
      <c r="A13" s="4"/>
      <c r="B13" s="4"/>
      <c r="C13" s="4"/>
      <c r="D13" s="4"/>
      <c r="E13" s="4"/>
      <c r="F13" s="4"/>
      <c r="G13" s="20"/>
      <c r="H13" s="4"/>
      <c r="I13" s="19"/>
      <c r="J13" s="18"/>
      <c r="K13" s="173"/>
      <c r="L13" s="173"/>
      <c r="M13" s="173"/>
      <c r="N13" s="173"/>
      <c r="O13" s="173"/>
      <c r="T13" s="2"/>
      <c r="U13" s="1"/>
    </row>
    <row r="14" spans="1:21" s="3" customFormat="1" x14ac:dyDescent="0.2">
      <c r="A14" s="4"/>
      <c r="B14" s="4"/>
      <c r="C14" s="4"/>
      <c r="D14" s="4"/>
      <c r="E14" s="4"/>
      <c r="F14" s="4"/>
      <c r="G14" s="4"/>
      <c r="H14" s="4"/>
      <c r="I14" s="15"/>
      <c r="J14" s="6"/>
      <c r="K14" s="164"/>
      <c r="L14" s="164"/>
      <c r="M14" s="164"/>
      <c r="N14" s="164"/>
      <c r="O14" s="164"/>
      <c r="T14" s="2"/>
      <c r="U14" s="1"/>
    </row>
    <row r="15" spans="1:21" s="3" customFormat="1" x14ac:dyDescent="0.2">
      <c r="A15" s="4"/>
      <c r="B15" s="4"/>
      <c r="C15" s="4"/>
      <c r="D15" s="4"/>
      <c r="E15" s="4"/>
      <c r="F15" s="4"/>
      <c r="G15" s="4"/>
      <c r="H15" s="4"/>
      <c r="I15" s="15"/>
      <c r="J15" s="6"/>
      <c r="K15" s="164"/>
      <c r="L15" s="164"/>
      <c r="M15" s="164"/>
      <c r="N15" s="164"/>
      <c r="O15" s="164"/>
      <c r="T15" s="2"/>
      <c r="U15" s="1"/>
    </row>
    <row r="16" spans="1:21" s="7" customFormat="1" ht="15" x14ac:dyDescent="0.2">
      <c r="A16" s="13"/>
      <c r="B16" s="13"/>
      <c r="C16" s="13"/>
      <c r="D16" s="14"/>
      <c r="E16" s="13"/>
      <c r="F16" s="13"/>
      <c r="G16" s="13"/>
      <c r="H16" s="13"/>
      <c r="I16" s="12"/>
      <c r="J16" s="11"/>
      <c r="K16" s="174"/>
      <c r="L16" s="174"/>
      <c r="M16" s="174"/>
      <c r="N16" s="174"/>
      <c r="O16" s="174"/>
      <c r="T16" s="9"/>
      <c r="U16" s="8"/>
    </row>
    <row r="17" spans="1:21" s="3" customFormat="1" x14ac:dyDescent="0.2">
      <c r="A17" s="4"/>
      <c r="B17" s="4"/>
      <c r="C17" s="4"/>
      <c r="D17" s="4"/>
      <c r="E17" s="4"/>
      <c r="F17" s="4"/>
      <c r="G17" s="4"/>
      <c r="H17" s="4"/>
      <c r="I17" s="1"/>
      <c r="J17" s="6"/>
      <c r="K17" s="164"/>
      <c r="L17" s="164"/>
      <c r="M17" s="164"/>
      <c r="N17" s="164"/>
      <c r="O17" s="164"/>
      <c r="T17" s="2"/>
      <c r="U17" s="1"/>
    </row>
    <row r="18" spans="1:21" s="3" customFormat="1" x14ac:dyDescent="0.2">
      <c r="A18" s="4"/>
      <c r="B18" s="4"/>
      <c r="C18" s="4"/>
      <c r="D18" s="4"/>
      <c r="E18" s="4"/>
      <c r="F18" s="4"/>
      <c r="G18" s="4"/>
      <c r="H18" s="4"/>
      <c r="I18" s="1"/>
      <c r="J18" s="6"/>
      <c r="K18" s="164"/>
      <c r="L18" s="164"/>
      <c r="M18" s="164"/>
      <c r="N18" s="164"/>
      <c r="O18" s="164"/>
      <c r="T18" s="2"/>
      <c r="U18" s="1"/>
    </row>
    <row r="19" spans="1:21" s="3" customFormat="1" x14ac:dyDescent="0.2">
      <c r="A19" s="4"/>
      <c r="B19" s="4"/>
      <c r="C19" s="4"/>
      <c r="D19" s="4"/>
      <c r="E19" s="4"/>
      <c r="F19" s="4"/>
      <c r="G19" s="4"/>
      <c r="H19" s="4"/>
      <c r="I19" s="1"/>
      <c r="J19" s="6"/>
      <c r="K19" s="164"/>
      <c r="L19" s="164"/>
      <c r="M19" s="164"/>
      <c r="N19" s="164"/>
      <c r="O19" s="164"/>
      <c r="T19" s="2"/>
      <c r="U19" s="1"/>
    </row>
    <row r="20" spans="1:21" s="3" customFormat="1" x14ac:dyDescent="0.2">
      <c r="A20" s="4"/>
      <c r="B20" s="4"/>
      <c r="C20" s="4"/>
      <c r="D20" s="4"/>
      <c r="E20" s="4"/>
      <c r="F20" s="4"/>
      <c r="G20" s="4"/>
      <c r="H20" s="4"/>
      <c r="I20" s="1"/>
      <c r="J20" s="6"/>
      <c r="K20" s="164"/>
      <c r="L20" s="164"/>
      <c r="M20" s="164"/>
      <c r="N20" s="164"/>
      <c r="O20" s="164"/>
      <c r="T20" s="2"/>
      <c r="U20" s="1"/>
    </row>
    <row r="21" spans="1:21" s="3" customFormat="1" x14ac:dyDescent="0.2">
      <c r="A21" s="4"/>
      <c r="B21" s="4"/>
      <c r="C21" s="4"/>
      <c r="D21" s="4"/>
      <c r="E21" s="4"/>
      <c r="F21" s="4"/>
      <c r="G21" s="4"/>
      <c r="H21" s="4"/>
      <c r="I21" s="1"/>
      <c r="J21" s="6"/>
      <c r="K21" s="164"/>
      <c r="L21" s="164"/>
      <c r="M21" s="164"/>
      <c r="N21" s="164"/>
      <c r="O21" s="164"/>
      <c r="T21" s="2"/>
      <c r="U21" s="1"/>
    </row>
    <row r="22" spans="1:21" s="3" customFormat="1" x14ac:dyDescent="0.2">
      <c r="A22" s="4"/>
      <c r="B22" s="4"/>
      <c r="C22" s="4"/>
      <c r="D22" s="4"/>
      <c r="E22" s="4"/>
      <c r="F22" s="4"/>
      <c r="G22" s="4"/>
      <c r="H22" s="4"/>
      <c r="I22" s="1"/>
      <c r="J22" s="6"/>
      <c r="K22" s="164"/>
      <c r="L22" s="164"/>
      <c r="M22" s="164"/>
      <c r="N22" s="164"/>
      <c r="O22" s="164"/>
      <c r="T22" s="2"/>
      <c r="U22" s="1"/>
    </row>
    <row r="23" spans="1:21" s="3" customFormat="1" x14ac:dyDescent="0.2">
      <c r="A23" s="4"/>
      <c r="B23" s="4"/>
      <c r="C23" s="4"/>
      <c r="D23" s="4"/>
      <c r="E23" s="4"/>
      <c r="F23" s="4"/>
      <c r="G23" s="4"/>
      <c r="H23" s="4"/>
      <c r="I23" s="1"/>
      <c r="J23" s="6"/>
      <c r="K23" s="164"/>
      <c r="L23" s="164"/>
      <c r="M23" s="164"/>
      <c r="N23" s="164"/>
      <c r="O23" s="164"/>
      <c r="T23" s="2"/>
      <c r="U23" s="1"/>
    </row>
    <row r="24" spans="1:21" s="3" customFormat="1" x14ac:dyDescent="0.2">
      <c r="A24" s="4"/>
      <c r="B24" s="4"/>
      <c r="C24" s="4"/>
      <c r="D24" s="4"/>
      <c r="E24" s="4"/>
      <c r="F24" s="4"/>
      <c r="G24" s="4"/>
      <c r="H24" s="4"/>
      <c r="I24" s="1"/>
      <c r="J24" s="6"/>
      <c r="K24" s="164"/>
      <c r="L24" s="164"/>
      <c r="M24" s="164"/>
      <c r="N24" s="164"/>
      <c r="O24" s="164"/>
      <c r="T24" s="2"/>
      <c r="U24" s="1"/>
    </row>
    <row r="25" spans="1:21" s="3" customFormat="1" x14ac:dyDescent="0.2">
      <c r="A25" s="4"/>
      <c r="B25" s="4"/>
      <c r="C25" s="4"/>
      <c r="D25" s="4"/>
      <c r="E25" s="4"/>
      <c r="F25" s="4"/>
      <c r="G25" s="4"/>
      <c r="H25" s="4"/>
      <c r="I25" s="1"/>
      <c r="J25" s="6"/>
      <c r="K25" s="164"/>
      <c r="L25" s="164"/>
      <c r="M25" s="164"/>
      <c r="N25" s="164"/>
      <c r="O25" s="164"/>
      <c r="T25" s="2"/>
      <c r="U25" s="1"/>
    </row>
    <row r="26" spans="1:21" s="3" customFormat="1" x14ac:dyDescent="0.2">
      <c r="A26" s="4"/>
      <c r="B26" s="4"/>
      <c r="C26" s="4"/>
      <c r="D26" s="4"/>
      <c r="E26" s="4"/>
      <c r="F26" s="4"/>
      <c r="G26" s="4"/>
      <c r="H26" s="4"/>
      <c r="I26" s="1"/>
      <c r="J26" s="6"/>
      <c r="K26" s="164"/>
      <c r="L26" s="164"/>
      <c r="M26" s="164"/>
      <c r="N26" s="164"/>
      <c r="O26" s="164"/>
      <c r="T26" s="2"/>
      <c r="U26" s="1"/>
    </row>
    <row r="27" spans="1:21" s="3" customFormat="1" x14ac:dyDescent="0.2">
      <c r="A27" s="4"/>
      <c r="B27" s="4"/>
      <c r="C27" s="4"/>
      <c r="D27" s="4"/>
      <c r="E27" s="4"/>
      <c r="F27" s="4"/>
      <c r="G27" s="4"/>
      <c r="H27" s="4"/>
      <c r="I27" s="1"/>
      <c r="J27" s="6"/>
      <c r="K27" s="164"/>
      <c r="L27" s="164"/>
      <c r="M27" s="164"/>
      <c r="N27" s="164"/>
      <c r="O27" s="164"/>
      <c r="T27" s="2"/>
      <c r="U27" s="1"/>
    </row>
    <row r="28" spans="1:21" s="3" customFormat="1" x14ac:dyDescent="0.2">
      <c r="A28" s="4"/>
      <c r="B28" s="4"/>
      <c r="C28" s="4"/>
      <c r="D28" s="4"/>
      <c r="E28" s="4"/>
      <c r="F28" s="4"/>
      <c r="G28" s="4"/>
      <c r="H28" s="4"/>
      <c r="I28" s="1"/>
      <c r="J28" s="6"/>
      <c r="K28" s="164"/>
      <c r="L28" s="164"/>
      <c r="M28" s="164"/>
      <c r="N28" s="164"/>
      <c r="O28" s="164"/>
      <c r="T28" s="2"/>
      <c r="U28" s="1"/>
    </row>
    <row r="29" spans="1:21" s="3" customFormat="1" x14ac:dyDescent="0.2">
      <c r="A29" s="4"/>
      <c r="B29" s="4"/>
      <c r="C29" s="4"/>
      <c r="D29" s="4"/>
      <c r="E29" s="4"/>
      <c r="F29" s="4"/>
      <c r="G29" s="4"/>
      <c r="H29" s="4"/>
      <c r="I29" s="1"/>
      <c r="J29" s="6"/>
      <c r="K29" s="164"/>
      <c r="L29" s="164"/>
      <c r="M29" s="164"/>
      <c r="N29" s="164"/>
      <c r="O29" s="164"/>
      <c r="T29" s="2"/>
      <c r="U29" s="1"/>
    </row>
    <row r="30" spans="1:21" s="3" customFormat="1" x14ac:dyDescent="0.2">
      <c r="A30" s="4"/>
      <c r="B30" s="4"/>
      <c r="C30" s="4"/>
      <c r="D30" s="4"/>
      <c r="E30" s="4"/>
      <c r="F30" s="4"/>
      <c r="G30" s="4"/>
      <c r="H30" s="4"/>
      <c r="I30" s="1"/>
      <c r="J30" s="6"/>
      <c r="K30" s="164"/>
      <c r="L30" s="164"/>
      <c r="M30" s="164"/>
      <c r="N30" s="164"/>
      <c r="O30" s="164"/>
      <c r="T30" s="2"/>
      <c r="U30" s="1"/>
    </row>
    <row r="31" spans="1:21" s="3" customFormat="1" x14ac:dyDescent="0.2">
      <c r="A31" s="4"/>
      <c r="B31" s="4"/>
      <c r="C31" s="4"/>
      <c r="D31" s="4"/>
      <c r="E31" s="4"/>
      <c r="F31" s="4"/>
      <c r="G31" s="4"/>
      <c r="H31" s="4"/>
      <c r="I31" s="1"/>
      <c r="J31" s="6"/>
      <c r="K31" s="164"/>
      <c r="L31" s="164"/>
      <c r="M31" s="164"/>
      <c r="N31" s="164"/>
      <c r="O31" s="164"/>
      <c r="T31" s="2"/>
      <c r="U31" s="1"/>
    </row>
    <row r="32" spans="1:21" s="3" customFormat="1" x14ac:dyDescent="0.2">
      <c r="A32" s="4"/>
      <c r="B32" s="4"/>
      <c r="C32" s="4"/>
      <c r="D32" s="4"/>
      <c r="E32" s="4"/>
      <c r="F32" s="4"/>
      <c r="G32" s="4"/>
      <c r="H32" s="4"/>
      <c r="I32" s="1"/>
      <c r="J32" s="6"/>
      <c r="K32" s="164"/>
      <c r="L32" s="164"/>
      <c r="M32" s="164"/>
      <c r="N32" s="164"/>
      <c r="O32" s="164"/>
      <c r="T32" s="2"/>
      <c r="U32" s="1"/>
    </row>
    <row r="33" spans="1:21" s="3" customFormat="1" x14ac:dyDescent="0.2">
      <c r="A33" s="4"/>
      <c r="B33" s="4"/>
      <c r="C33" s="4"/>
      <c r="D33" s="4"/>
      <c r="E33" s="4"/>
      <c r="F33" s="4"/>
      <c r="G33" s="4"/>
      <c r="H33" s="4"/>
      <c r="I33" s="1"/>
      <c r="J33" s="6"/>
      <c r="K33" s="164"/>
      <c r="L33" s="164"/>
      <c r="M33" s="164"/>
      <c r="N33" s="164"/>
      <c r="O33" s="164"/>
      <c r="T33" s="2"/>
      <c r="U33" s="1"/>
    </row>
    <row r="34" spans="1:21" s="3" customFormat="1" x14ac:dyDescent="0.2">
      <c r="A34" s="4"/>
      <c r="B34" s="4"/>
      <c r="C34" s="4"/>
      <c r="D34" s="4"/>
      <c r="E34" s="4"/>
      <c r="F34" s="4"/>
      <c r="G34" s="4"/>
      <c r="H34" s="4"/>
      <c r="I34" s="1"/>
      <c r="J34" s="4"/>
      <c r="K34" s="164"/>
      <c r="L34" s="164"/>
      <c r="M34" s="164"/>
      <c r="N34" s="164"/>
      <c r="O34" s="164"/>
      <c r="T34" s="2"/>
      <c r="U34" s="1"/>
    </row>
    <row r="35" spans="1:21" s="3" customFormat="1" x14ac:dyDescent="0.2">
      <c r="A35" s="4"/>
      <c r="B35" s="4"/>
      <c r="C35" s="4"/>
      <c r="D35" s="4"/>
      <c r="E35" s="4"/>
      <c r="F35" s="4"/>
      <c r="G35" s="4"/>
      <c r="H35" s="4"/>
      <c r="I35" s="1"/>
      <c r="J35" s="4"/>
      <c r="K35" s="164"/>
      <c r="L35" s="164"/>
      <c r="M35" s="164"/>
      <c r="N35" s="164"/>
      <c r="O35" s="164"/>
      <c r="T35" s="2"/>
      <c r="U35" s="1"/>
    </row>
    <row r="36" spans="1:21" s="3" customFormat="1" x14ac:dyDescent="0.2">
      <c r="A36" s="4"/>
      <c r="B36" s="4"/>
      <c r="C36" s="4"/>
      <c r="D36" s="4"/>
      <c r="E36" s="4"/>
      <c r="F36" s="4"/>
      <c r="G36" s="4"/>
      <c r="H36" s="4"/>
      <c r="I36" s="1"/>
      <c r="J36" s="4"/>
      <c r="K36" s="164"/>
      <c r="L36" s="164"/>
      <c r="M36" s="164"/>
      <c r="N36" s="164"/>
      <c r="O36" s="164"/>
      <c r="T36" s="2"/>
      <c r="U36" s="1"/>
    </row>
    <row r="37" spans="1:21" s="3" customFormat="1" x14ac:dyDescent="0.2">
      <c r="A37" s="4"/>
      <c r="B37" s="4"/>
      <c r="C37" s="4"/>
      <c r="D37" s="4"/>
      <c r="E37" s="4"/>
      <c r="F37" s="4"/>
      <c r="G37" s="4"/>
      <c r="H37" s="4"/>
      <c r="I37" s="1"/>
      <c r="J37" s="4"/>
      <c r="K37" s="164"/>
      <c r="L37" s="164"/>
      <c r="M37" s="164"/>
      <c r="N37" s="164"/>
      <c r="O37" s="164"/>
      <c r="T37" s="2"/>
      <c r="U37" s="1"/>
    </row>
    <row r="38" spans="1:21" s="3" customFormat="1" x14ac:dyDescent="0.2">
      <c r="A38" s="4"/>
      <c r="B38" s="4"/>
      <c r="C38" s="4"/>
      <c r="D38" s="4"/>
      <c r="E38" s="4"/>
      <c r="F38" s="4"/>
      <c r="G38" s="4"/>
      <c r="H38" s="4"/>
      <c r="I38" s="1"/>
      <c r="J38" s="4"/>
      <c r="K38" s="164"/>
      <c r="L38" s="164"/>
      <c r="M38" s="164"/>
      <c r="N38" s="164"/>
      <c r="O38" s="164"/>
      <c r="T38" s="2"/>
      <c r="U38" s="1"/>
    </row>
    <row r="39" spans="1:21" s="3" customFormat="1" x14ac:dyDescent="0.2">
      <c r="A39" s="4"/>
      <c r="B39" s="4"/>
      <c r="C39" s="4"/>
      <c r="D39" s="4"/>
      <c r="E39" s="4"/>
      <c r="F39" s="4"/>
      <c r="G39" s="4"/>
      <c r="H39" s="4"/>
      <c r="I39" s="1"/>
      <c r="J39" s="4"/>
      <c r="K39" s="164"/>
      <c r="L39" s="164"/>
      <c r="M39" s="164"/>
      <c r="N39" s="164"/>
      <c r="O39" s="164"/>
      <c r="T39" s="2"/>
      <c r="U39" s="1"/>
    </row>
    <row r="40" spans="1:21" s="3" customFormat="1" x14ac:dyDescent="0.2">
      <c r="A40" s="4"/>
      <c r="B40" s="4"/>
      <c r="C40" s="4"/>
      <c r="D40" s="4"/>
      <c r="E40" s="4"/>
      <c r="F40" s="4"/>
      <c r="G40" s="4"/>
      <c r="H40" s="4"/>
      <c r="I40" s="1"/>
      <c r="J40" s="4"/>
      <c r="K40" s="164"/>
      <c r="L40" s="164"/>
      <c r="M40" s="164"/>
      <c r="N40" s="164"/>
      <c r="O40" s="164"/>
      <c r="T40" s="2"/>
      <c r="U40" s="1"/>
    </row>
    <row r="41" spans="1:21" s="3" customFormat="1" x14ac:dyDescent="0.2">
      <c r="A41" s="4"/>
      <c r="B41" s="4"/>
      <c r="C41" s="4"/>
      <c r="D41" s="4"/>
      <c r="E41" s="4"/>
      <c r="F41" s="4"/>
      <c r="G41" s="4"/>
      <c r="H41" s="4"/>
      <c r="I41" s="1"/>
      <c r="J41" s="4"/>
      <c r="K41" s="164"/>
      <c r="L41" s="164"/>
      <c r="M41" s="164"/>
      <c r="N41" s="164"/>
      <c r="O41" s="164"/>
      <c r="T41" s="2"/>
      <c r="U41" s="1"/>
    </row>
    <row r="42" spans="1:21" s="3" customFormat="1" x14ac:dyDescent="0.2">
      <c r="A42" s="4"/>
      <c r="B42" s="4"/>
      <c r="C42" s="4"/>
      <c r="D42" s="4"/>
      <c r="E42" s="4"/>
      <c r="F42" s="4"/>
      <c r="G42" s="4"/>
      <c r="H42" s="4"/>
      <c r="I42" s="1"/>
      <c r="J42" s="4"/>
      <c r="K42" s="164"/>
      <c r="L42" s="164"/>
      <c r="M42" s="164"/>
      <c r="N42" s="164"/>
      <c r="O42" s="164"/>
      <c r="T42" s="2"/>
      <c r="U42" s="1"/>
    </row>
    <row r="43" spans="1:21" s="3" customFormat="1" x14ac:dyDescent="0.2">
      <c r="A43" s="4"/>
      <c r="B43" s="4"/>
      <c r="C43" s="4"/>
      <c r="D43" s="4"/>
      <c r="E43" s="4"/>
      <c r="F43" s="4"/>
      <c r="G43" s="4"/>
      <c r="H43" s="4"/>
      <c r="I43" s="1"/>
      <c r="J43" s="4"/>
      <c r="K43" s="164"/>
      <c r="L43" s="164"/>
      <c r="M43" s="164"/>
      <c r="N43" s="164"/>
      <c r="O43" s="164"/>
      <c r="T43" s="2"/>
      <c r="U43" s="1"/>
    </row>
    <row r="44" spans="1:21" s="3" customFormat="1" x14ac:dyDescent="0.2">
      <c r="A44" s="4"/>
      <c r="B44" s="4"/>
      <c r="C44" s="4"/>
      <c r="D44" s="4"/>
      <c r="E44" s="4"/>
      <c r="F44" s="4"/>
      <c r="G44" s="4"/>
      <c r="H44" s="4"/>
      <c r="I44" s="1"/>
      <c r="J44" s="4"/>
      <c r="K44" s="164"/>
      <c r="L44" s="164"/>
      <c r="M44" s="164"/>
      <c r="N44" s="164"/>
      <c r="O44" s="164"/>
      <c r="T44" s="2"/>
      <c r="U44" s="1"/>
    </row>
    <row r="45" spans="1:21" s="3" customFormat="1" x14ac:dyDescent="0.2">
      <c r="A45" s="1"/>
      <c r="B45" s="1"/>
      <c r="C45" s="1"/>
      <c r="D45" s="1"/>
      <c r="E45" s="1"/>
      <c r="F45" s="1"/>
      <c r="G45" s="1"/>
      <c r="H45" s="1"/>
      <c r="I45" s="1"/>
      <c r="J45" s="4"/>
      <c r="K45" s="164"/>
      <c r="L45" s="164"/>
      <c r="M45" s="164"/>
      <c r="N45" s="164"/>
      <c r="O45" s="164"/>
      <c r="T45" s="2"/>
      <c r="U45" s="1"/>
    </row>
    <row r="46" spans="1:21" s="3" customFormat="1" x14ac:dyDescent="0.2">
      <c r="A46" s="1"/>
      <c r="B46" s="1"/>
      <c r="C46" s="1"/>
      <c r="D46" s="1"/>
      <c r="E46" s="1"/>
      <c r="F46" s="1"/>
      <c r="G46" s="1"/>
      <c r="H46" s="1"/>
      <c r="I46" s="1"/>
      <c r="J46" s="4"/>
      <c r="K46" s="164"/>
      <c r="L46" s="164"/>
      <c r="M46" s="164"/>
      <c r="N46" s="164"/>
      <c r="O46" s="164"/>
      <c r="T46" s="2"/>
      <c r="U46" s="1"/>
    </row>
    <row r="47" spans="1:21" s="3" customFormat="1" x14ac:dyDescent="0.2">
      <c r="A47" s="1"/>
      <c r="B47" s="1"/>
      <c r="C47" s="1"/>
      <c r="D47" s="1"/>
      <c r="E47" s="1"/>
      <c r="F47" s="1"/>
      <c r="G47" s="1"/>
      <c r="H47" s="1"/>
      <c r="I47" s="1"/>
      <c r="J47" s="4"/>
      <c r="K47" s="164"/>
      <c r="L47" s="164"/>
      <c r="M47" s="164"/>
      <c r="N47" s="164"/>
      <c r="O47" s="164"/>
      <c r="T47" s="2"/>
      <c r="U47" s="1"/>
    </row>
    <row r="48" spans="1:21" s="3" customFormat="1" x14ac:dyDescent="0.2">
      <c r="A48" s="1"/>
      <c r="B48" s="1"/>
      <c r="C48" s="1"/>
      <c r="D48" s="1"/>
      <c r="E48" s="1"/>
      <c r="F48" s="1"/>
      <c r="G48" s="1"/>
      <c r="H48" s="1"/>
      <c r="I48" s="1"/>
      <c r="J48" s="4"/>
      <c r="K48" s="164"/>
      <c r="L48" s="164"/>
      <c r="M48" s="164"/>
      <c r="N48" s="164"/>
      <c r="O48" s="164"/>
      <c r="T48" s="2"/>
      <c r="U48" s="1"/>
    </row>
    <row r="49" spans="1:21" s="3" customFormat="1" x14ac:dyDescent="0.2">
      <c r="A49" s="1"/>
      <c r="B49" s="1"/>
      <c r="C49" s="1"/>
      <c r="D49" s="1"/>
      <c r="E49" s="1"/>
      <c r="F49" s="1"/>
      <c r="G49" s="1"/>
      <c r="H49" s="1"/>
      <c r="I49" s="1"/>
      <c r="J49" s="4"/>
      <c r="K49" s="164"/>
      <c r="L49" s="164"/>
      <c r="M49" s="164"/>
      <c r="N49" s="164"/>
      <c r="O49" s="164"/>
      <c r="T49" s="2"/>
      <c r="U49" s="1"/>
    </row>
    <row r="50" spans="1:21" s="3" customFormat="1" x14ac:dyDescent="0.2">
      <c r="A50" s="1"/>
      <c r="B50" s="1"/>
      <c r="C50" s="1"/>
      <c r="D50" s="1"/>
      <c r="E50" s="1"/>
      <c r="F50" s="1"/>
      <c r="G50" s="1"/>
      <c r="H50" s="1"/>
      <c r="I50" s="1"/>
      <c r="J50" s="4"/>
      <c r="K50" s="164"/>
      <c r="L50" s="164"/>
      <c r="M50" s="164"/>
      <c r="N50" s="164"/>
      <c r="O50" s="164"/>
      <c r="T50" s="2"/>
      <c r="U50" s="1"/>
    </row>
    <row r="51" spans="1:21" s="3" customFormat="1" x14ac:dyDescent="0.2">
      <c r="A51" s="1"/>
      <c r="B51" s="1"/>
      <c r="C51" s="1"/>
      <c r="D51" s="1"/>
      <c r="E51" s="1"/>
      <c r="F51" s="1"/>
      <c r="G51" s="1"/>
      <c r="H51" s="1"/>
      <c r="I51" s="1"/>
      <c r="J51" s="4"/>
      <c r="K51" s="164"/>
      <c r="L51" s="164"/>
      <c r="M51" s="164"/>
      <c r="N51" s="164"/>
      <c r="O51" s="164"/>
      <c r="T51" s="2"/>
      <c r="U51" s="1"/>
    </row>
    <row r="52" spans="1:21" s="3" customFormat="1" x14ac:dyDescent="0.2">
      <c r="A52" s="1"/>
      <c r="B52" s="1"/>
      <c r="C52" s="1"/>
      <c r="D52" s="1"/>
      <c r="E52" s="1"/>
      <c r="F52" s="1"/>
      <c r="G52" s="1"/>
      <c r="H52" s="1"/>
      <c r="I52" s="1"/>
      <c r="J52" s="4"/>
      <c r="K52" s="164"/>
      <c r="L52" s="164"/>
      <c r="M52" s="164"/>
      <c r="N52" s="164"/>
      <c r="O52" s="164"/>
      <c r="T52" s="2"/>
      <c r="U52" s="1"/>
    </row>
    <row r="53" spans="1:21" s="3" customFormat="1" x14ac:dyDescent="0.2">
      <c r="A53" s="1"/>
      <c r="B53" s="1"/>
      <c r="C53" s="1"/>
      <c r="D53" s="1"/>
      <c r="E53" s="1"/>
      <c r="F53" s="1"/>
      <c r="G53" s="1"/>
      <c r="H53" s="1"/>
      <c r="I53" s="1"/>
      <c r="J53" s="4"/>
      <c r="K53" s="164"/>
      <c r="L53" s="164"/>
      <c r="M53" s="164"/>
      <c r="N53" s="164"/>
      <c r="O53" s="164"/>
      <c r="T53" s="2"/>
      <c r="U53" s="1"/>
    </row>
    <row r="54" spans="1:21" s="3" customFormat="1" x14ac:dyDescent="0.2">
      <c r="A54" s="1"/>
      <c r="B54" s="1"/>
      <c r="C54" s="1"/>
      <c r="D54" s="1"/>
      <c r="E54" s="1"/>
      <c r="F54" s="1"/>
      <c r="G54" s="1"/>
      <c r="H54" s="1"/>
      <c r="I54" s="1"/>
      <c r="J54" s="4"/>
      <c r="K54" s="164"/>
      <c r="L54" s="164"/>
      <c r="M54" s="164"/>
      <c r="N54" s="164"/>
      <c r="O54" s="164"/>
      <c r="T54" s="2"/>
      <c r="U54" s="1"/>
    </row>
    <row r="55" spans="1:21" s="3" customFormat="1" x14ac:dyDescent="0.2">
      <c r="A55" s="1"/>
      <c r="B55" s="1"/>
      <c r="C55" s="1"/>
      <c r="D55" s="1"/>
      <c r="E55" s="1"/>
      <c r="F55" s="1"/>
      <c r="G55" s="1"/>
      <c r="H55" s="1"/>
      <c r="I55" s="1"/>
      <c r="J55" s="4"/>
      <c r="K55" s="164"/>
      <c r="L55" s="164"/>
      <c r="M55" s="164"/>
      <c r="N55" s="164"/>
      <c r="O55" s="164"/>
      <c r="T55" s="2"/>
      <c r="U55" s="1"/>
    </row>
    <row r="56" spans="1:21" s="3" customFormat="1" x14ac:dyDescent="0.2">
      <c r="A56" s="1"/>
      <c r="B56" s="1"/>
      <c r="C56" s="1"/>
      <c r="D56" s="1"/>
      <c r="E56" s="1"/>
      <c r="F56" s="1"/>
      <c r="G56" s="1"/>
      <c r="H56" s="1"/>
      <c r="I56" s="1"/>
      <c r="J56" s="4"/>
      <c r="K56" s="164"/>
      <c r="L56" s="164"/>
      <c r="M56" s="164"/>
      <c r="N56" s="164"/>
      <c r="O56" s="164"/>
      <c r="T56" s="2"/>
      <c r="U56" s="1"/>
    </row>
    <row r="57" spans="1:21" s="3" customFormat="1" x14ac:dyDescent="0.2">
      <c r="A57" s="1"/>
      <c r="B57" s="1"/>
      <c r="C57" s="1"/>
      <c r="D57" s="1"/>
      <c r="E57" s="1"/>
      <c r="F57" s="1"/>
      <c r="G57" s="1"/>
      <c r="H57" s="1"/>
      <c r="I57" s="1"/>
      <c r="J57" s="4"/>
      <c r="K57" s="164"/>
      <c r="L57" s="164"/>
      <c r="M57" s="164"/>
      <c r="N57" s="164"/>
      <c r="O57" s="164"/>
      <c r="T57" s="2"/>
      <c r="U57" s="1"/>
    </row>
    <row r="58" spans="1:21" s="3" customFormat="1" x14ac:dyDescent="0.2">
      <c r="A58" s="1"/>
      <c r="B58" s="1"/>
      <c r="C58" s="1"/>
      <c r="D58" s="1"/>
      <c r="E58" s="1"/>
      <c r="F58" s="1"/>
      <c r="G58" s="1"/>
      <c r="H58" s="1"/>
      <c r="I58" s="1"/>
      <c r="J58" s="4"/>
      <c r="K58" s="164"/>
      <c r="L58" s="164"/>
      <c r="M58" s="164"/>
      <c r="N58" s="164"/>
      <c r="O58" s="164"/>
      <c r="T58" s="2"/>
      <c r="U58" s="1"/>
    </row>
    <row r="59" spans="1:21" s="3" customFormat="1" x14ac:dyDescent="0.2">
      <c r="A59" s="1"/>
      <c r="B59" s="1"/>
      <c r="C59" s="1"/>
      <c r="D59" s="1"/>
      <c r="E59" s="1"/>
      <c r="F59" s="1"/>
      <c r="G59" s="1"/>
      <c r="H59" s="1"/>
      <c r="I59" s="1"/>
      <c r="J59" s="4"/>
      <c r="K59" s="164"/>
      <c r="L59" s="164"/>
      <c r="M59" s="164"/>
      <c r="N59" s="164"/>
      <c r="O59" s="164"/>
      <c r="T59" s="2"/>
      <c r="U59" s="1"/>
    </row>
    <row r="60" spans="1:21" s="3" customFormat="1" x14ac:dyDescent="0.2">
      <c r="A60" s="1"/>
      <c r="B60" s="1"/>
      <c r="C60" s="1"/>
      <c r="D60" s="1"/>
      <c r="E60" s="1"/>
      <c r="F60" s="1"/>
      <c r="G60" s="1"/>
      <c r="H60" s="1"/>
      <c r="I60" s="1"/>
      <c r="J60" s="4"/>
      <c r="K60" s="164"/>
      <c r="L60" s="164"/>
      <c r="M60" s="164"/>
      <c r="N60" s="164"/>
      <c r="O60" s="164"/>
      <c r="T60" s="2"/>
      <c r="U60" s="1"/>
    </row>
    <row r="61" spans="1:21" s="3" customFormat="1" x14ac:dyDescent="0.2">
      <c r="A61" s="1"/>
      <c r="B61" s="1"/>
      <c r="C61" s="1"/>
      <c r="D61" s="1"/>
      <c r="E61" s="1"/>
      <c r="F61" s="1"/>
      <c r="G61" s="1"/>
      <c r="H61" s="1"/>
      <c r="I61" s="1"/>
      <c r="J61" s="4"/>
      <c r="K61" s="164"/>
      <c r="L61" s="164"/>
      <c r="M61" s="164"/>
      <c r="N61" s="164"/>
      <c r="O61" s="164"/>
      <c r="T61" s="2"/>
      <c r="U61" s="1"/>
    </row>
    <row r="62" spans="1:21" s="3" customFormat="1" x14ac:dyDescent="0.2">
      <c r="A62" s="1"/>
      <c r="B62" s="1"/>
      <c r="C62" s="1"/>
      <c r="D62" s="1"/>
      <c r="E62" s="1"/>
      <c r="F62" s="1"/>
      <c r="G62" s="1"/>
      <c r="H62" s="1"/>
      <c r="I62" s="1"/>
      <c r="J62" s="4"/>
      <c r="K62" s="164"/>
      <c r="L62" s="164"/>
      <c r="M62" s="164"/>
      <c r="N62" s="164"/>
      <c r="O62" s="164"/>
      <c r="T62" s="2"/>
      <c r="U62" s="1"/>
    </row>
    <row r="63" spans="1:21" s="3" customFormat="1" x14ac:dyDescent="0.2">
      <c r="A63" s="1"/>
      <c r="B63" s="1"/>
      <c r="C63" s="1"/>
      <c r="D63" s="1"/>
      <c r="E63" s="1"/>
      <c r="F63" s="1"/>
      <c r="G63" s="1"/>
      <c r="H63" s="1"/>
      <c r="I63" s="1"/>
      <c r="J63" s="4"/>
      <c r="K63" s="164"/>
      <c r="L63" s="164"/>
      <c r="M63" s="164"/>
      <c r="N63" s="164"/>
      <c r="O63" s="164"/>
      <c r="T63" s="2"/>
      <c r="U63" s="1"/>
    </row>
    <row r="64" spans="1:21" s="3" customFormat="1" x14ac:dyDescent="0.2">
      <c r="A64" s="1"/>
      <c r="B64" s="1"/>
      <c r="C64" s="1"/>
      <c r="D64" s="1"/>
      <c r="E64" s="1"/>
      <c r="F64" s="1"/>
      <c r="G64" s="1"/>
      <c r="H64" s="1"/>
      <c r="I64" s="1"/>
      <c r="J64" s="4"/>
      <c r="K64" s="164"/>
      <c r="L64" s="164"/>
      <c r="M64" s="164"/>
      <c r="N64" s="164"/>
      <c r="O64" s="164"/>
      <c r="T64" s="2"/>
      <c r="U64" s="1"/>
    </row>
    <row r="65" spans="1:21" s="3" customFormat="1" x14ac:dyDescent="0.2">
      <c r="A65" s="1"/>
      <c r="B65" s="1"/>
      <c r="C65" s="1"/>
      <c r="D65" s="1"/>
      <c r="E65" s="1"/>
      <c r="F65" s="1"/>
      <c r="G65" s="1"/>
      <c r="H65" s="1"/>
      <c r="I65" s="1"/>
      <c r="J65" s="4"/>
      <c r="K65" s="164"/>
      <c r="L65" s="164"/>
      <c r="M65" s="164"/>
      <c r="N65" s="164"/>
      <c r="O65" s="164"/>
      <c r="T65" s="2"/>
      <c r="U65" s="1"/>
    </row>
    <row r="66" spans="1:21" s="3" customFormat="1" x14ac:dyDescent="0.2">
      <c r="A66" s="1"/>
      <c r="B66" s="1"/>
      <c r="C66" s="1"/>
      <c r="D66" s="1"/>
      <c r="E66" s="1"/>
      <c r="F66" s="1"/>
      <c r="G66" s="1"/>
      <c r="H66" s="1"/>
      <c r="I66" s="1"/>
      <c r="J66" s="4"/>
      <c r="K66" s="164"/>
      <c r="L66" s="164"/>
      <c r="M66" s="164"/>
      <c r="N66" s="164"/>
      <c r="O66" s="164"/>
      <c r="T66" s="2"/>
      <c r="U66" s="1"/>
    </row>
    <row r="67" spans="1:21" s="3" customFormat="1" x14ac:dyDescent="0.2">
      <c r="A67" s="1"/>
      <c r="B67" s="1"/>
      <c r="C67" s="1"/>
      <c r="D67" s="1"/>
      <c r="E67" s="1"/>
      <c r="F67" s="1"/>
      <c r="G67" s="1"/>
      <c r="H67" s="1"/>
      <c r="I67" s="1"/>
      <c r="J67" s="4"/>
      <c r="K67" s="164"/>
      <c r="L67" s="164"/>
      <c r="M67" s="164"/>
      <c r="N67" s="164"/>
      <c r="O67" s="164"/>
      <c r="T67" s="2"/>
      <c r="U67" s="1"/>
    </row>
    <row r="68" spans="1:21" s="3" customFormat="1" x14ac:dyDescent="0.2">
      <c r="A68" s="1"/>
      <c r="B68" s="1"/>
      <c r="C68" s="1"/>
      <c r="D68" s="1"/>
      <c r="E68" s="1"/>
      <c r="F68" s="1"/>
      <c r="G68" s="1"/>
      <c r="H68" s="1"/>
      <c r="I68" s="1"/>
      <c r="J68" s="4"/>
      <c r="K68" s="164"/>
      <c r="L68" s="164"/>
      <c r="M68" s="164"/>
      <c r="N68" s="164"/>
      <c r="O68" s="164"/>
      <c r="T68" s="2"/>
      <c r="U68" s="1"/>
    </row>
    <row r="69" spans="1:21" s="3" customFormat="1" x14ac:dyDescent="0.2">
      <c r="A69" s="1"/>
      <c r="B69" s="1"/>
      <c r="C69" s="1"/>
      <c r="D69" s="1"/>
      <c r="E69" s="1"/>
      <c r="F69" s="1"/>
      <c r="G69" s="1"/>
      <c r="H69" s="1"/>
      <c r="I69" s="1"/>
      <c r="J69" s="4"/>
      <c r="K69" s="164"/>
      <c r="L69" s="164"/>
      <c r="M69" s="164"/>
      <c r="N69" s="164"/>
      <c r="O69" s="164"/>
      <c r="T69" s="2"/>
      <c r="U69" s="1"/>
    </row>
    <row r="70" spans="1:21" s="3" customFormat="1" x14ac:dyDescent="0.2">
      <c r="A70" s="1"/>
      <c r="B70" s="1"/>
      <c r="C70" s="1"/>
      <c r="D70" s="1"/>
      <c r="E70" s="1"/>
      <c r="F70" s="1"/>
      <c r="G70" s="1"/>
      <c r="H70" s="1"/>
      <c r="I70" s="1"/>
      <c r="J70" s="4"/>
      <c r="K70" s="164"/>
      <c r="L70" s="164"/>
      <c r="M70" s="164"/>
      <c r="N70" s="164"/>
      <c r="O70" s="164"/>
      <c r="T70" s="2"/>
      <c r="U70" s="1"/>
    </row>
    <row r="71" spans="1:21" s="3" customFormat="1" x14ac:dyDescent="0.2">
      <c r="A71" s="1"/>
      <c r="B71" s="1"/>
      <c r="C71" s="1"/>
      <c r="D71" s="1"/>
      <c r="E71" s="1"/>
      <c r="F71" s="1"/>
      <c r="G71" s="1"/>
      <c r="H71" s="1"/>
      <c r="I71" s="1"/>
      <c r="J71" s="4"/>
      <c r="K71" s="164"/>
      <c r="L71" s="164"/>
      <c r="M71" s="164"/>
      <c r="N71" s="164"/>
      <c r="O71" s="164"/>
      <c r="T71" s="2"/>
      <c r="U71" s="1"/>
    </row>
    <row r="72" spans="1:21" s="3" customFormat="1" x14ac:dyDescent="0.2">
      <c r="A72" s="1"/>
      <c r="B72" s="1"/>
      <c r="C72" s="1"/>
      <c r="D72" s="1"/>
      <c r="E72" s="1"/>
      <c r="F72" s="1"/>
      <c r="G72" s="1"/>
      <c r="H72" s="1"/>
      <c r="I72" s="1"/>
      <c r="J72" s="4"/>
      <c r="K72" s="164"/>
      <c r="L72" s="164"/>
      <c r="M72" s="164"/>
      <c r="N72" s="164"/>
      <c r="O72" s="164"/>
      <c r="T72" s="2"/>
      <c r="U72" s="1"/>
    </row>
    <row r="73" spans="1:21" s="3" customFormat="1" x14ac:dyDescent="0.2">
      <c r="A73" s="1"/>
      <c r="B73" s="1"/>
      <c r="C73" s="1"/>
      <c r="D73" s="1"/>
      <c r="E73" s="1"/>
      <c r="F73" s="1"/>
      <c r="G73" s="1"/>
      <c r="H73" s="1"/>
      <c r="I73" s="1"/>
      <c r="J73" s="4"/>
      <c r="K73" s="164"/>
      <c r="L73" s="164"/>
      <c r="M73" s="164"/>
      <c r="N73" s="164"/>
      <c r="O73" s="164"/>
      <c r="T73" s="2"/>
      <c r="U73" s="1"/>
    </row>
    <row r="74" spans="1:21" s="3" customFormat="1" x14ac:dyDescent="0.2">
      <c r="A74" s="1"/>
      <c r="B74" s="1"/>
      <c r="C74" s="1"/>
      <c r="D74" s="1"/>
      <c r="E74" s="1"/>
      <c r="F74" s="1"/>
      <c r="G74" s="1"/>
      <c r="H74" s="1"/>
      <c r="I74" s="1"/>
      <c r="J74" s="4"/>
      <c r="K74" s="164"/>
      <c r="L74" s="164"/>
      <c r="M74" s="164"/>
      <c r="N74" s="164"/>
      <c r="O74" s="164"/>
      <c r="T74" s="2"/>
      <c r="U74" s="1"/>
    </row>
    <row r="75" spans="1:21" s="3" customFormat="1" x14ac:dyDescent="0.2">
      <c r="A75" s="1"/>
      <c r="B75" s="1"/>
      <c r="C75" s="1"/>
      <c r="D75" s="1"/>
      <c r="E75" s="1"/>
      <c r="F75" s="1"/>
      <c r="G75" s="1"/>
      <c r="H75" s="1"/>
      <c r="I75" s="1"/>
      <c r="J75" s="4"/>
      <c r="K75" s="164"/>
      <c r="L75" s="164"/>
      <c r="M75" s="164"/>
      <c r="N75" s="164"/>
      <c r="O75" s="164"/>
      <c r="T75" s="2"/>
      <c r="U75" s="1"/>
    </row>
    <row r="76" spans="1:21" s="3" customFormat="1" x14ac:dyDescent="0.2">
      <c r="A76" s="1"/>
      <c r="B76" s="1"/>
      <c r="C76" s="1"/>
      <c r="D76" s="1"/>
      <c r="E76" s="1"/>
      <c r="F76" s="1"/>
      <c r="G76" s="1"/>
      <c r="H76" s="1"/>
      <c r="I76" s="1"/>
      <c r="J76" s="4"/>
      <c r="K76" s="164"/>
      <c r="L76" s="164"/>
      <c r="M76" s="164"/>
      <c r="N76" s="164"/>
      <c r="O76" s="164"/>
      <c r="T76" s="2"/>
      <c r="U76" s="1"/>
    </row>
    <row r="77" spans="1:21" s="3" customFormat="1" x14ac:dyDescent="0.2">
      <c r="A77" s="1"/>
      <c r="B77" s="1"/>
      <c r="C77" s="1"/>
      <c r="D77" s="1"/>
      <c r="E77" s="1"/>
      <c r="F77" s="1"/>
      <c r="G77" s="1"/>
      <c r="H77" s="1"/>
      <c r="I77" s="1"/>
      <c r="J77" s="4"/>
      <c r="K77" s="164"/>
      <c r="L77" s="164"/>
      <c r="M77" s="164"/>
      <c r="N77" s="164"/>
      <c r="O77" s="164"/>
      <c r="T77" s="2"/>
      <c r="U77" s="1"/>
    </row>
    <row r="78" spans="1:21" s="3" customFormat="1" x14ac:dyDescent="0.2">
      <c r="A78" s="1"/>
      <c r="B78" s="1"/>
      <c r="C78" s="1"/>
      <c r="D78" s="1"/>
      <c r="E78" s="1"/>
      <c r="F78" s="1"/>
      <c r="G78" s="1"/>
      <c r="H78" s="1"/>
      <c r="I78" s="1"/>
      <c r="J78" s="4"/>
      <c r="K78" s="164"/>
      <c r="L78" s="164"/>
      <c r="M78" s="164"/>
      <c r="N78" s="164"/>
      <c r="O78" s="164"/>
      <c r="T78" s="2"/>
      <c r="U78" s="1"/>
    </row>
    <row r="79" spans="1:21" s="3" customFormat="1" x14ac:dyDescent="0.2">
      <c r="A79" s="1"/>
      <c r="B79" s="1"/>
      <c r="C79" s="1"/>
      <c r="D79" s="1"/>
      <c r="E79" s="1"/>
      <c r="F79" s="1"/>
      <c r="G79" s="1"/>
      <c r="H79" s="1"/>
      <c r="I79" s="1"/>
      <c r="J79" s="4"/>
      <c r="K79" s="164"/>
      <c r="L79" s="164"/>
      <c r="M79" s="164"/>
      <c r="N79" s="164"/>
      <c r="O79" s="164"/>
      <c r="T79" s="2"/>
      <c r="U79" s="1"/>
    </row>
    <row r="80" spans="1:21" s="3" customFormat="1" x14ac:dyDescent="0.2">
      <c r="A80" s="1"/>
      <c r="B80" s="1"/>
      <c r="C80" s="1"/>
      <c r="D80" s="1"/>
      <c r="E80" s="1"/>
      <c r="F80" s="1"/>
      <c r="G80" s="1"/>
      <c r="H80" s="1"/>
      <c r="I80" s="1"/>
      <c r="J80" s="4"/>
      <c r="K80" s="164"/>
      <c r="L80" s="164"/>
      <c r="M80" s="164"/>
      <c r="N80" s="164"/>
      <c r="O80" s="164"/>
      <c r="T80" s="2"/>
      <c r="U80" s="1"/>
    </row>
    <row r="81" spans="1:21" s="3" customFormat="1" x14ac:dyDescent="0.2">
      <c r="A81" s="1"/>
      <c r="B81" s="1"/>
      <c r="C81" s="1"/>
      <c r="D81" s="1"/>
      <c r="E81" s="1"/>
      <c r="F81" s="1"/>
      <c r="G81" s="1"/>
      <c r="H81" s="1"/>
      <c r="I81" s="1"/>
      <c r="J81" s="4"/>
      <c r="K81" s="164"/>
      <c r="L81" s="164"/>
      <c r="M81" s="164"/>
      <c r="N81" s="164"/>
      <c r="O81" s="164"/>
      <c r="T81" s="2"/>
      <c r="U81" s="1"/>
    </row>
    <row r="82" spans="1:21" s="3" customFormat="1" x14ac:dyDescent="0.2">
      <c r="A82" s="1"/>
      <c r="B82" s="1"/>
      <c r="C82" s="1"/>
      <c r="D82" s="1"/>
      <c r="E82" s="1"/>
      <c r="F82" s="1"/>
      <c r="G82" s="1"/>
      <c r="H82" s="1"/>
      <c r="I82" s="1"/>
      <c r="J82" s="4"/>
      <c r="K82" s="164"/>
      <c r="L82" s="164"/>
      <c r="M82" s="164"/>
      <c r="N82" s="164"/>
      <c r="O82" s="164"/>
      <c r="T82" s="2"/>
      <c r="U82" s="1"/>
    </row>
    <row r="83" spans="1:21" s="3" customFormat="1" x14ac:dyDescent="0.2">
      <c r="A83" s="1"/>
      <c r="B83" s="1"/>
      <c r="C83" s="1"/>
      <c r="D83" s="1"/>
      <c r="E83" s="1"/>
      <c r="F83" s="1"/>
      <c r="G83" s="1"/>
      <c r="H83" s="1"/>
      <c r="I83" s="1"/>
      <c r="J83" s="4"/>
      <c r="K83" s="164"/>
      <c r="L83" s="164"/>
      <c r="M83" s="164"/>
      <c r="N83" s="164"/>
      <c r="O83" s="164"/>
      <c r="T83" s="2"/>
      <c r="U83" s="1"/>
    </row>
    <row r="84" spans="1:21" s="3" customFormat="1" x14ac:dyDescent="0.2">
      <c r="A84" s="1"/>
      <c r="B84" s="1"/>
      <c r="C84" s="1"/>
      <c r="D84" s="1"/>
      <c r="E84" s="1"/>
      <c r="F84" s="1"/>
      <c r="G84" s="1"/>
      <c r="H84" s="1"/>
      <c r="I84" s="1"/>
      <c r="J84" s="4"/>
      <c r="K84" s="164"/>
      <c r="L84" s="164"/>
      <c r="M84" s="164"/>
      <c r="N84" s="164"/>
      <c r="O84" s="164"/>
      <c r="T84" s="2"/>
      <c r="U84" s="1"/>
    </row>
    <row r="85" spans="1:21" s="3" customFormat="1" x14ac:dyDescent="0.2">
      <c r="A85" s="1"/>
      <c r="B85" s="1"/>
      <c r="C85" s="1"/>
      <c r="D85" s="1"/>
      <c r="E85" s="1"/>
      <c r="F85" s="1"/>
      <c r="G85" s="1"/>
      <c r="H85" s="1"/>
      <c r="I85" s="1"/>
      <c r="J85" s="4"/>
      <c r="K85" s="164"/>
      <c r="L85" s="164"/>
      <c r="M85" s="164"/>
      <c r="N85" s="164"/>
      <c r="O85" s="164"/>
      <c r="T85" s="2"/>
      <c r="U85" s="1"/>
    </row>
    <row r="86" spans="1:21" s="3" customFormat="1" x14ac:dyDescent="0.2">
      <c r="A86" s="1"/>
      <c r="B86" s="1"/>
      <c r="C86" s="1"/>
      <c r="D86" s="1"/>
      <c r="E86" s="1"/>
      <c r="F86" s="1"/>
      <c r="G86" s="1"/>
      <c r="H86" s="1"/>
      <c r="I86" s="1"/>
      <c r="J86" s="4"/>
      <c r="K86" s="164"/>
      <c r="L86" s="164"/>
      <c r="M86" s="164"/>
      <c r="N86" s="164"/>
      <c r="O86" s="164"/>
      <c r="T86" s="2"/>
      <c r="U86" s="1"/>
    </row>
    <row r="87" spans="1:21" s="3" customFormat="1" x14ac:dyDescent="0.2">
      <c r="A87" s="1"/>
      <c r="B87" s="1"/>
      <c r="C87" s="1"/>
      <c r="D87" s="1"/>
      <c r="E87" s="1"/>
      <c r="F87" s="1"/>
      <c r="G87" s="1"/>
      <c r="H87" s="1"/>
      <c r="I87" s="1"/>
      <c r="J87" s="4"/>
      <c r="K87" s="164"/>
      <c r="L87" s="164"/>
      <c r="M87" s="164"/>
      <c r="N87" s="164"/>
      <c r="O87" s="164"/>
      <c r="T87" s="2"/>
      <c r="U87" s="1"/>
    </row>
    <row r="88" spans="1:21" s="3" customFormat="1" x14ac:dyDescent="0.2">
      <c r="A88" s="1"/>
      <c r="B88" s="1"/>
      <c r="C88" s="1"/>
      <c r="D88" s="1"/>
      <c r="E88" s="1"/>
      <c r="F88" s="1"/>
      <c r="G88" s="1"/>
      <c r="H88" s="1"/>
      <c r="I88" s="1"/>
      <c r="J88" s="4"/>
      <c r="K88" s="164"/>
      <c r="L88" s="164"/>
      <c r="M88" s="164"/>
      <c r="N88" s="164"/>
      <c r="O88" s="164"/>
      <c r="T88" s="2"/>
      <c r="U88" s="1"/>
    </row>
    <row r="89" spans="1:21" s="3" customFormat="1" x14ac:dyDescent="0.2">
      <c r="A89" s="1"/>
      <c r="B89" s="1"/>
      <c r="C89" s="1"/>
      <c r="D89" s="1"/>
      <c r="E89" s="1"/>
      <c r="F89" s="1"/>
      <c r="G89" s="1"/>
      <c r="H89" s="1"/>
      <c r="I89" s="1"/>
      <c r="J89" s="4"/>
      <c r="K89" s="164"/>
      <c r="L89" s="164"/>
      <c r="M89" s="164"/>
      <c r="N89" s="164"/>
      <c r="O89" s="164"/>
      <c r="T89" s="2"/>
      <c r="U89" s="1"/>
    </row>
    <row r="90" spans="1:21" s="3" customFormat="1" x14ac:dyDescent="0.2">
      <c r="A90" s="1"/>
      <c r="B90" s="1"/>
      <c r="C90" s="1"/>
      <c r="D90" s="1"/>
      <c r="E90" s="1"/>
      <c r="F90" s="1"/>
      <c r="G90" s="1"/>
      <c r="H90" s="1"/>
      <c r="I90" s="1"/>
      <c r="J90" s="4"/>
      <c r="K90" s="164"/>
      <c r="L90" s="164"/>
      <c r="M90" s="164"/>
      <c r="N90" s="164"/>
      <c r="O90" s="164"/>
      <c r="T90" s="2"/>
      <c r="U90" s="1"/>
    </row>
    <row r="91" spans="1:21" s="3" customFormat="1" x14ac:dyDescent="0.2">
      <c r="A91" s="1"/>
      <c r="B91" s="1"/>
      <c r="C91" s="1"/>
      <c r="D91" s="1"/>
      <c r="E91" s="1"/>
      <c r="F91" s="1"/>
      <c r="G91" s="1"/>
      <c r="H91" s="1"/>
      <c r="I91" s="1"/>
      <c r="J91" s="4"/>
      <c r="K91" s="164"/>
      <c r="L91" s="164"/>
      <c r="M91" s="164"/>
      <c r="N91" s="164"/>
      <c r="O91" s="164"/>
      <c r="T91" s="2"/>
      <c r="U91" s="1"/>
    </row>
    <row r="92" spans="1:21" s="3" customFormat="1" x14ac:dyDescent="0.2">
      <c r="A92" s="1"/>
      <c r="B92" s="1"/>
      <c r="C92" s="1"/>
      <c r="D92" s="1"/>
      <c r="E92" s="1"/>
      <c r="F92" s="1"/>
      <c r="G92" s="1"/>
      <c r="H92" s="1"/>
      <c r="I92" s="1"/>
      <c r="J92" s="4"/>
      <c r="K92" s="164"/>
      <c r="L92" s="164"/>
      <c r="M92" s="164"/>
      <c r="N92" s="164"/>
      <c r="O92" s="164"/>
      <c r="T92" s="2"/>
      <c r="U92" s="1"/>
    </row>
    <row r="93" spans="1:21" s="3" customFormat="1" x14ac:dyDescent="0.2">
      <c r="A93" s="1"/>
      <c r="B93" s="1"/>
      <c r="C93" s="1"/>
      <c r="D93" s="1"/>
      <c r="E93" s="1"/>
      <c r="F93" s="1"/>
      <c r="G93" s="1"/>
      <c r="H93" s="1"/>
      <c r="I93" s="1"/>
      <c r="J93" s="4"/>
      <c r="K93" s="164"/>
      <c r="L93" s="164"/>
      <c r="M93" s="164"/>
      <c r="N93" s="164"/>
      <c r="O93" s="164"/>
      <c r="T93" s="2"/>
      <c r="U93" s="1"/>
    </row>
    <row r="94" spans="1:21" s="3" customFormat="1" x14ac:dyDescent="0.2">
      <c r="A94" s="1"/>
      <c r="B94" s="1"/>
      <c r="C94" s="1"/>
      <c r="D94" s="1"/>
      <c r="E94" s="1"/>
      <c r="F94" s="1"/>
      <c r="G94" s="1"/>
      <c r="H94" s="1"/>
      <c r="I94" s="1"/>
      <c r="J94" s="4"/>
      <c r="K94" s="164"/>
      <c r="L94" s="164"/>
      <c r="M94" s="164"/>
      <c r="N94" s="164"/>
      <c r="O94" s="164"/>
      <c r="T94" s="2"/>
      <c r="U94" s="1"/>
    </row>
    <row r="95" spans="1:21" s="3" customFormat="1" x14ac:dyDescent="0.2">
      <c r="A95" s="1"/>
      <c r="B95" s="1"/>
      <c r="C95" s="1"/>
      <c r="D95" s="1"/>
      <c r="E95" s="1"/>
      <c r="F95" s="1"/>
      <c r="G95" s="1"/>
      <c r="H95" s="1"/>
      <c r="I95" s="1"/>
      <c r="J95" s="4"/>
      <c r="K95" s="164"/>
      <c r="L95" s="164"/>
      <c r="M95" s="164"/>
      <c r="N95" s="164"/>
      <c r="O95" s="164"/>
      <c r="T95" s="2"/>
      <c r="U95" s="1"/>
    </row>
    <row r="96" spans="1:21" s="3" customFormat="1" x14ac:dyDescent="0.2">
      <c r="A96" s="1"/>
      <c r="B96" s="1"/>
      <c r="C96" s="1"/>
      <c r="D96" s="1"/>
      <c r="E96" s="1"/>
      <c r="F96" s="1"/>
      <c r="G96" s="1"/>
      <c r="H96" s="1"/>
      <c r="I96" s="1"/>
      <c r="J96" s="4"/>
      <c r="K96" s="164"/>
      <c r="L96" s="164"/>
      <c r="M96" s="164"/>
      <c r="N96" s="164"/>
      <c r="O96" s="164"/>
      <c r="T96" s="2"/>
      <c r="U96" s="1"/>
    </row>
  </sheetData>
  <mergeCells count="34">
    <mergeCell ref="O10:O11"/>
    <mergeCell ref="I10:I11"/>
    <mergeCell ref="S10:S11"/>
    <mergeCell ref="N10:N11"/>
    <mergeCell ref="L10:L11"/>
    <mergeCell ref="M10:M11"/>
    <mergeCell ref="A5:S5"/>
    <mergeCell ref="A6:A7"/>
    <mergeCell ref="B6:B7"/>
    <mergeCell ref="C6:C7"/>
    <mergeCell ref="D6:D7"/>
    <mergeCell ref="E6:E7"/>
    <mergeCell ref="F6:F7"/>
    <mergeCell ref="G6:G7"/>
    <mergeCell ref="H6:H7"/>
    <mergeCell ref="I6:I7"/>
    <mergeCell ref="P6:R6"/>
    <mergeCell ref="S6:S7"/>
    <mergeCell ref="T6:T7"/>
    <mergeCell ref="A10:A11"/>
    <mergeCell ref="B10:B11"/>
    <mergeCell ref="C10:C11"/>
    <mergeCell ref="D10:D11"/>
    <mergeCell ref="F10:F11"/>
    <mergeCell ref="G10:G11"/>
    <mergeCell ref="H10:H11"/>
    <mergeCell ref="J6:J7"/>
    <mergeCell ref="K6:K7"/>
    <mergeCell ref="L6:L7"/>
    <mergeCell ref="M6:M7"/>
    <mergeCell ref="N6:N7"/>
    <mergeCell ref="O6:O7"/>
    <mergeCell ref="J10:J11"/>
    <mergeCell ref="K10:K11"/>
  </mergeCells>
  <printOptions horizontalCentered="1"/>
  <pageMargins left="0.78740157480314965" right="0.78740157480314965" top="0.6692913385826772" bottom="0.86614173228346458" header="0.27559055118110237" footer="0.39370078740157483"/>
  <pageSetup paperSize="9" scale="47" firstPageNumber="123"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theme="9" tint="-0.249977111117893"/>
  </sheetPr>
  <dimension ref="A1:V97"/>
  <sheetViews>
    <sheetView showGridLines="0" view="pageBreakPreview" zoomScale="80" zoomScaleNormal="70" zoomScaleSheetLayoutView="80" workbookViewId="0">
      <selection activeCell="I36" sqref="I36"/>
    </sheetView>
  </sheetViews>
  <sheetFormatPr defaultColWidth="9.140625" defaultRowHeight="12.75" outlineLevelCol="1" x14ac:dyDescent="0.2"/>
  <cols>
    <col min="1" max="1" width="5.42578125" style="1" customWidth="1"/>
    <col min="2" max="2" width="9" style="1" customWidth="1"/>
    <col min="3" max="3" width="17.7109375" style="1" hidden="1" customWidth="1" outlineLevel="1"/>
    <col min="4" max="4" width="7.7109375" style="1" hidden="1" customWidth="1" outlineLevel="1"/>
    <col min="5" max="5" width="7.28515625" style="1" hidden="1" customWidth="1" outlineLevel="1"/>
    <col min="6" max="6" width="7.28515625" style="1" customWidth="1" outlineLevel="1"/>
    <col min="7" max="7" width="41.42578125" style="1" customWidth="1"/>
    <col min="8" max="8" width="40" style="1" customWidth="1"/>
    <col min="9" max="9" width="7.140625" style="1" customWidth="1"/>
    <col min="10" max="10" width="12.85546875" style="4" customWidth="1"/>
    <col min="11" max="15" width="14.7109375" style="3" customWidth="1"/>
    <col min="16" max="16" width="13.42578125" style="3" customWidth="1"/>
    <col min="17" max="18" width="17.28515625" style="3" customWidth="1"/>
    <col min="19" max="20" width="14.7109375" style="3" customWidth="1"/>
    <col min="21" max="21" width="38.5703125" style="2" hidden="1" customWidth="1"/>
    <col min="22" max="16384" width="9.140625" style="1"/>
  </cols>
  <sheetData>
    <row r="1" spans="1:22" ht="18" x14ac:dyDescent="0.25">
      <c r="A1" s="159" t="s">
        <v>141</v>
      </c>
      <c r="B1" s="160"/>
      <c r="C1" s="160"/>
      <c r="D1" s="160"/>
      <c r="E1" s="160"/>
      <c r="F1" s="160"/>
      <c r="G1" s="162"/>
      <c r="H1" s="163"/>
      <c r="I1" s="160"/>
      <c r="N1" s="165"/>
      <c r="O1" s="165"/>
      <c r="Q1" s="165"/>
      <c r="R1" s="165"/>
      <c r="S1" s="165"/>
      <c r="T1" s="165"/>
      <c r="U1" s="38"/>
      <c r="V1" s="35"/>
    </row>
    <row r="2" spans="1:22" ht="15.75" x14ac:dyDescent="0.25">
      <c r="A2" s="223" t="s">
        <v>129</v>
      </c>
      <c r="B2" s="113"/>
      <c r="D2" s="166"/>
      <c r="E2" s="166"/>
      <c r="F2" s="166"/>
      <c r="G2" s="223" t="s">
        <v>108</v>
      </c>
      <c r="H2" s="168" t="s">
        <v>142</v>
      </c>
      <c r="I2" s="170"/>
      <c r="N2" s="37"/>
      <c r="O2" s="37"/>
      <c r="Q2" s="37"/>
      <c r="R2" s="37"/>
      <c r="S2" s="37"/>
      <c r="T2" s="37"/>
      <c r="U2" s="36"/>
      <c r="V2" s="35"/>
    </row>
    <row r="3" spans="1:22" ht="23.25" x14ac:dyDescent="0.35">
      <c r="A3" s="122"/>
      <c r="B3" s="113"/>
      <c r="D3" s="166"/>
      <c r="E3" s="166"/>
      <c r="F3" s="166"/>
      <c r="G3" s="221" t="s">
        <v>18</v>
      </c>
      <c r="H3" s="169"/>
      <c r="I3" s="170"/>
      <c r="N3" s="37"/>
      <c r="O3" s="37"/>
      <c r="Q3" s="37"/>
      <c r="R3" s="37"/>
      <c r="S3" s="37"/>
      <c r="T3" s="37"/>
      <c r="U3" s="36"/>
      <c r="V3" s="35"/>
    </row>
    <row r="4" spans="1:22" ht="17.45" customHeight="1" x14ac:dyDescent="0.2">
      <c r="A4" s="166"/>
      <c r="B4" s="166"/>
      <c r="C4" s="166"/>
      <c r="D4" s="166"/>
      <c r="E4" s="166"/>
      <c r="F4" s="166"/>
      <c r="G4" s="166"/>
      <c r="H4" s="171"/>
      <c r="I4" s="166"/>
      <c r="N4" s="37"/>
      <c r="O4" s="37"/>
      <c r="Q4" s="37"/>
      <c r="R4" s="37"/>
      <c r="S4" s="37"/>
      <c r="T4" s="89" t="s">
        <v>46</v>
      </c>
      <c r="U4" s="36"/>
      <c r="V4" s="35"/>
    </row>
    <row r="5" spans="1:22" ht="25.5" customHeight="1" x14ac:dyDescent="0.2">
      <c r="A5" s="513" t="s">
        <v>332</v>
      </c>
      <c r="B5" s="514"/>
      <c r="C5" s="514"/>
      <c r="D5" s="514"/>
      <c r="E5" s="514"/>
      <c r="F5" s="514"/>
      <c r="G5" s="514"/>
      <c r="H5" s="514"/>
      <c r="I5" s="514"/>
      <c r="J5" s="514"/>
      <c r="K5" s="514"/>
      <c r="L5" s="514"/>
      <c r="M5" s="514"/>
      <c r="N5" s="514"/>
      <c r="O5" s="514"/>
      <c r="P5" s="514"/>
      <c r="Q5" s="514"/>
      <c r="R5" s="514"/>
      <c r="S5" s="514"/>
      <c r="T5" s="515"/>
      <c r="U5" s="34"/>
    </row>
    <row r="6" spans="1:22" ht="25.5" customHeight="1" x14ac:dyDescent="0.2">
      <c r="A6" s="529" t="s">
        <v>17</v>
      </c>
      <c r="B6" s="529" t="s">
        <v>16</v>
      </c>
      <c r="C6" s="516" t="s">
        <v>15</v>
      </c>
      <c r="D6" s="516" t="s">
        <v>14</v>
      </c>
      <c r="E6" s="516" t="s">
        <v>13</v>
      </c>
      <c r="F6" s="516" t="s">
        <v>114</v>
      </c>
      <c r="G6" s="516" t="s">
        <v>12</v>
      </c>
      <c r="H6" s="526" t="s">
        <v>11</v>
      </c>
      <c r="I6" s="531" t="s">
        <v>10</v>
      </c>
      <c r="J6" s="526" t="s">
        <v>9</v>
      </c>
      <c r="K6" s="526" t="s">
        <v>8</v>
      </c>
      <c r="L6" s="508" t="s">
        <v>7</v>
      </c>
      <c r="M6" s="508" t="s">
        <v>6</v>
      </c>
      <c r="N6" s="526" t="s">
        <v>5</v>
      </c>
      <c r="O6" s="528" t="s">
        <v>206</v>
      </c>
      <c r="P6" s="590">
        <v>2019</v>
      </c>
      <c r="Q6" s="590"/>
      <c r="R6" s="590"/>
      <c r="S6" s="590"/>
      <c r="T6" s="528" t="s">
        <v>207</v>
      </c>
      <c r="U6" s="552" t="s">
        <v>4</v>
      </c>
    </row>
    <row r="7" spans="1:22" ht="72.75" customHeight="1" x14ac:dyDescent="0.2">
      <c r="A7" s="529"/>
      <c r="B7" s="529"/>
      <c r="C7" s="516"/>
      <c r="D7" s="516"/>
      <c r="E7" s="516"/>
      <c r="F7" s="516"/>
      <c r="G7" s="516"/>
      <c r="H7" s="526"/>
      <c r="I7" s="531"/>
      <c r="J7" s="526"/>
      <c r="K7" s="526"/>
      <c r="L7" s="527"/>
      <c r="M7" s="527"/>
      <c r="N7" s="526"/>
      <c r="O7" s="528"/>
      <c r="P7" s="200" t="s">
        <v>109</v>
      </c>
      <c r="Q7" s="200" t="s">
        <v>113</v>
      </c>
      <c r="R7" s="200" t="s">
        <v>359</v>
      </c>
      <c r="S7" s="200" t="s">
        <v>310</v>
      </c>
      <c r="T7" s="528"/>
      <c r="U7" s="552"/>
    </row>
    <row r="8" spans="1:22" ht="30.2" customHeight="1" x14ac:dyDescent="0.2">
      <c r="A8" s="573" t="s">
        <v>1</v>
      </c>
      <c r="B8" s="574"/>
      <c r="C8" s="574"/>
      <c r="D8" s="574"/>
      <c r="E8" s="574"/>
      <c r="F8" s="574"/>
      <c r="G8" s="574"/>
      <c r="H8" s="575"/>
      <c r="I8" s="204"/>
      <c r="J8" s="205"/>
      <c r="K8" s="93">
        <f>SUM(K9)</f>
        <v>5942</v>
      </c>
      <c r="L8" s="93">
        <f t="shared" ref="L8:O8" si="0">SUM(L9)</f>
        <v>5288</v>
      </c>
      <c r="M8" s="93">
        <f t="shared" si="0"/>
        <v>654</v>
      </c>
      <c r="N8" s="93">
        <f t="shared" si="0"/>
        <v>2019</v>
      </c>
      <c r="O8" s="93">
        <f t="shared" si="0"/>
        <v>60</v>
      </c>
      <c r="P8" s="447">
        <f>SUM(P9:P12)</f>
        <v>5882</v>
      </c>
      <c r="Q8" s="447">
        <f>SUM(Q9:Q12)</f>
        <v>5234</v>
      </c>
      <c r="R8" s="447">
        <f>SUM(R9:R12)</f>
        <v>0</v>
      </c>
      <c r="S8" s="447">
        <f>SUM(S9:S12)</f>
        <v>648</v>
      </c>
      <c r="T8" s="447">
        <f>SUM(T9:T12)</f>
        <v>0</v>
      </c>
      <c r="U8" s="374"/>
    </row>
    <row r="9" spans="1:22" ht="26.45" customHeight="1" x14ac:dyDescent="0.2">
      <c r="A9" s="576">
        <v>1</v>
      </c>
      <c r="B9" s="576" t="s">
        <v>25</v>
      </c>
      <c r="C9" s="556">
        <v>60008101234</v>
      </c>
      <c r="D9" s="576">
        <v>5273</v>
      </c>
      <c r="E9" s="380">
        <v>6125</v>
      </c>
      <c r="F9" s="576">
        <v>61</v>
      </c>
      <c r="G9" s="580" t="s">
        <v>271</v>
      </c>
      <c r="H9" s="583" t="s">
        <v>345</v>
      </c>
      <c r="I9" s="576"/>
      <c r="J9" s="576" t="s">
        <v>0</v>
      </c>
      <c r="K9" s="588">
        <v>5942</v>
      </c>
      <c r="L9" s="588">
        <v>5288</v>
      </c>
      <c r="M9" s="588">
        <v>654</v>
      </c>
      <c r="N9" s="572">
        <v>2019</v>
      </c>
      <c r="O9" s="585">
        <v>60</v>
      </c>
      <c r="P9" s="445">
        <f>SUM(Q9:S9)</f>
        <v>1647</v>
      </c>
      <c r="Q9" s="451">
        <v>1482</v>
      </c>
      <c r="R9" s="451">
        <v>0</v>
      </c>
      <c r="S9" s="480">
        <v>165</v>
      </c>
      <c r="T9" s="446">
        <v>0</v>
      </c>
      <c r="U9" s="172"/>
    </row>
    <row r="10" spans="1:22" ht="26.45" customHeight="1" x14ac:dyDescent="0.2">
      <c r="A10" s="577"/>
      <c r="B10" s="577"/>
      <c r="C10" s="578"/>
      <c r="D10" s="577"/>
      <c r="E10" s="380">
        <v>6111</v>
      </c>
      <c r="F10" s="579"/>
      <c r="G10" s="581"/>
      <c r="H10" s="584"/>
      <c r="I10" s="589"/>
      <c r="J10" s="589"/>
      <c r="K10" s="586"/>
      <c r="L10" s="586"/>
      <c r="M10" s="586"/>
      <c r="N10" s="578"/>
      <c r="O10" s="586"/>
      <c r="P10" s="445">
        <f t="shared" ref="P10:P12" si="1">SUM(Q10:S10)</f>
        <v>3916</v>
      </c>
      <c r="Q10" s="451">
        <v>3524</v>
      </c>
      <c r="R10" s="451">
        <v>0</v>
      </c>
      <c r="S10" s="480">
        <v>392</v>
      </c>
      <c r="T10" s="446">
        <v>0</v>
      </c>
      <c r="U10" s="172"/>
    </row>
    <row r="11" spans="1:22" ht="26.45" customHeight="1" x14ac:dyDescent="0.2">
      <c r="A11" s="577"/>
      <c r="B11" s="577"/>
      <c r="C11" s="578"/>
      <c r="D11" s="577"/>
      <c r="E11" s="380">
        <v>5172</v>
      </c>
      <c r="F11" s="576">
        <v>51</v>
      </c>
      <c r="G11" s="581"/>
      <c r="H11" s="584"/>
      <c r="I11" s="589"/>
      <c r="J11" s="589"/>
      <c r="K11" s="586"/>
      <c r="L11" s="586"/>
      <c r="M11" s="586"/>
      <c r="N11" s="578"/>
      <c r="O11" s="586"/>
      <c r="P11" s="445">
        <f t="shared" si="1"/>
        <v>251</v>
      </c>
      <c r="Q11" s="451">
        <v>226</v>
      </c>
      <c r="R11" s="451">
        <v>0</v>
      </c>
      <c r="S11" s="480">
        <v>25</v>
      </c>
      <c r="T11" s="446">
        <v>0</v>
      </c>
      <c r="U11" s="172"/>
    </row>
    <row r="12" spans="1:22" ht="26.45" customHeight="1" x14ac:dyDescent="0.2">
      <c r="A12" s="555"/>
      <c r="B12" s="555"/>
      <c r="C12" s="557"/>
      <c r="D12" s="555"/>
      <c r="E12" s="380">
        <v>5169</v>
      </c>
      <c r="F12" s="579"/>
      <c r="G12" s="582"/>
      <c r="H12" s="561"/>
      <c r="I12" s="579"/>
      <c r="J12" s="579"/>
      <c r="K12" s="587"/>
      <c r="L12" s="587"/>
      <c r="M12" s="587"/>
      <c r="N12" s="557"/>
      <c r="O12" s="587"/>
      <c r="P12" s="445">
        <f t="shared" si="1"/>
        <v>68</v>
      </c>
      <c r="Q12" s="451">
        <v>2</v>
      </c>
      <c r="R12" s="451">
        <v>0</v>
      </c>
      <c r="S12" s="480">
        <v>66</v>
      </c>
      <c r="T12" s="446">
        <v>0</v>
      </c>
      <c r="U12" s="172"/>
    </row>
    <row r="13" spans="1:22" ht="35.450000000000003" customHeight="1" x14ac:dyDescent="0.2">
      <c r="A13" s="455" t="s">
        <v>333</v>
      </c>
      <c r="B13" s="456"/>
      <c r="C13" s="456"/>
      <c r="D13" s="456"/>
      <c r="E13" s="456"/>
      <c r="F13" s="456"/>
      <c r="G13" s="456"/>
      <c r="H13" s="456"/>
      <c r="I13" s="456"/>
      <c r="J13" s="456"/>
      <c r="K13" s="458">
        <f>K9</f>
        <v>5942</v>
      </c>
      <c r="L13" s="458">
        <f t="shared" ref="L13:M13" si="2">L9</f>
        <v>5288</v>
      </c>
      <c r="M13" s="458">
        <f t="shared" si="2"/>
        <v>654</v>
      </c>
      <c r="N13" s="105"/>
      <c r="O13" s="23">
        <f t="shared" ref="O13:T13" si="3">SUM(O9:O12)</f>
        <v>60</v>
      </c>
      <c r="P13" s="452">
        <f t="shared" si="3"/>
        <v>5882</v>
      </c>
      <c r="Q13" s="452">
        <f t="shared" si="3"/>
        <v>5234</v>
      </c>
      <c r="R13" s="452">
        <f t="shared" si="3"/>
        <v>0</v>
      </c>
      <c r="S13" s="452">
        <f t="shared" si="3"/>
        <v>648</v>
      </c>
      <c r="T13" s="453">
        <f t="shared" si="3"/>
        <v>0</v>
      </c>
      <c r="U13" s="21"/>
    </row>
    <row r="14" spans="1:22" s="3" customFormat="1" x14ac:dyDescent="0.2">
      <c r="A14" s="4"/>
      <c r="B14" s="4"/>
      <c r="C14" s="4"/>
      <c r="D14" s="4"/>
      <c r="E14" s="4"/>
      <c r="F14" s="4"/>
      <c r="G14" s="20"/>
      <c r="H14" s="4"/>
      <c r="I14" s="19"/>
      <c r="J14" s="18"/>
      <c r="K14" s="17"/>
      <c r="L14" s="17"/>
      <c r="M14" s="17"/>
      <c r="N14" s="16"/>
      <c r="O14" s="16"/>
      <c r="U14" s="2"/>
      <c r="V14" s="1"/>
    </row>
    <row r="15" spans="1:22" s="3" customFormat="1" x14ac:dyDescent="0.2">
      <c r="A15" s="4"/>
      <c r="B15" s="4"/>
      <c r="C15" s="4"/>
      <c r="D15" s="4"/>
      <c r="E15" s="4"/>
      <c r="F15" s="4"/>
      <c r="G15" s="4"/>
      <c r="H15" s="4"/>
      <c r="I15" s="15"/>
      <c r="J15" s="6"/>
      <c r="K15" s="5"/>
      <c r="L15" s="5"/>
      <c r="M15" s="5"/>
      <c r="U15" s="2"/>
      <c r="V15" s="1"/>
    </row>
    <row r="16" spans="1:22" s="3" customFormat="1" x14ac:dyDescent="0.2">
      <c r="A16" s="4"/>
      <c r="B16" s="4"/>
      <c r="C16" s="4"/>
      <c r="D16" s="4"/>
      <c r="E16" s="4"/>
      <c r="F16" s="4"/>
      <c r="G16" s="4"/>
      <c r="H16" s="4"/>
      <c r="I16" s="15"/>
      <c r="J16" s="6"/>
      <c r="K16" s="5"/>
      <c r="L16" s="5"/>
      <c r="M16" s="5"/>
      <c r="U16" s="2"/>
      <c r="V16" s="1"/>
    </row>
    <row r="17" spans="1:22" s="7" customFormat="1" ht="15" x14ac:dyDescent="0.2">
      <c r="A17" s="13"/>
      <c r="B17" s="13"/>
      <c r="C17" s="13"/>
      <c r="D17" s="14"/>
      <c r="E17" s="13"/>
      <c r="F17" s="13"/>
      <c r="G17" s="13"/>
      <c r="H17" s="13"/>
      <c r="I17" s="12"/>
      <c r="J17" s="11"/>
      <c r="K17" s="10"/>
      <c r="L17" s="10"/>
      <c r="M17" s="10"/>
      <c r="U17" s="9"/>
      <c r="V17" s="8"/>
    </row>
    <row r="18" spans="1:22" s="3" customFormat="1" x14ac:dyDescent="0.2">
      <c r="A18" s="4"/>
      <c r="B18" s="4"/>
      <c r="C18" s="4"/>
      <c r="D18" s="4"/>
      <c r="E18" s="4"/>
      <c r="F18" s="4"/>
      <c r="G18" s="4"/>
      <c r="H18" s="4"/>
      <c r="I18" s="1"/>
      <c r="J18" s="6"/>
      <c r="K18" s="5"/>
      <c r="L18" s="5"/>
      <c r="M18" s="5"/>
      <c r="U18" s="2"/>
      <c r="V18" s="1"/>
    </row>
    <row r="19" spans="1:22" s="3" customFormat="1" x14ac:dyDescent="0.2">
      <c r="A19" s="4"/>
      <c r="B19" s="4"/>
      <c r="C19" s="4"/>
      <c r="D19" s="4"/>
      <c r="E19" s="4"/>
      <c r="F19" s="4"/>
      <c r="G19" s="4"/>
      <c r="H19" s="4"/>
      <c r="I19" s="1"/>
      <c r="J19" s="6"/>
      <c r="K19" s="5"/>
      <c r="L19" s="5"/>
      <c r="M19" s="5"/>
      <c r="U19" s="2"/>
      <c r="V19" s="1"/>
    </row>
    <row r="20" spans="1:22" s="3" customFormat="1" x14ac:dyDescent="0.2">
      <c r="A20" s="4"/>
      <c r="B20" s="4"/>
      <c r="C20" s="4"/>
      <c r="D20" s="4"/>
      <c r="E20" s="4"/>
      <c r="F20" s="4"/>
      <c r="G20" s="4"/>
      <c r="H20" s="4"/>
      <c r="I20" s="1"/>
      <c r="J20" s="6"/>
      <c r="K20" s="5"/>
      <c r="L20" s="5"/>
      <c r="M20" s="5"/>
      <c r="U20" s="2"/>
      <c r="V20" s="1"/>
    </row>
    <row r="21" spans="1:22" s="3" customFormat="1" x14ac:dyDescent="0.2">
      <c r="A21" s="4"/>
      <c r="B21" s="4"/>
      <c r="C21" s="4"/>
      <c r="D21" s="4"/>
      <c r="E21" s="4"/>
      <c r="F21" s="4"/>
      <c r="G21" s="4"/>
      <c r="H21" s="4"/>
      <c r="I21" s="1"/>
      <c r="J21" s="6"/>
      <c r="K21" s="5"/>
      <c r="L21" s="5"/>
      <c r="M21" s="5"/>
      <c r="U21" s="2"/>
      <c r="V21" s="1"/>
    </row>
    <row r="22" spans="1:22" s="3" customFormat="1" x14ac:dyDescent="0.2">
      <c r="A22" s="4"/>
      <c r="B22" s="4"/>
      <c r="C22" s="4"/>
      <c r="D22" s="4"/>
      <c r="E22" s="4"/>
      <c r="F22" s="4"/>
      <c r="G22" s="4"/>
      <c r="H22" s="4"/>
      <c r="I22" s="1"/>
      <c r="J22" s="6"/>
      <c r="K22" s="5"/>
      <c r="L22" s="5"/>
      <c r="M22" s="5"/>
      <c r="U22" s="2"/>
      <c r="V22" s="1"/>
    </row>
    <row r="23" spans="1:22" s="3" customFormat="1" x14ac:dyDescent="0.2">
      <c r="A23" s="4"/>
      <c r="B23" s="4"/>
      <c r="C23" s="4"/>
      <c r="D23" s="4"/>
      <c r="E23" s="4"/>
      <c r="F23" s="4"/>
      <c r="G23" s="4"/>
      <c r="H23" s="4"/>
      <c r="I23" s="1"/>
      <c r="J23" s="6"/>
      <c r="K23" s="5"/>
      <c r="L23" s="5"/>
      <c r="M23" s="5"/>
      <c r="U23" s="2"/>
      <c r="V23" s="1"/>
    </row>
    <row r="24" spans="1:22" s="3" customFormat="1" x14ac:dyDescent="0.2">
      <c r="A24" s="4"/>
      <c r="B24" s="4"/>
      <c r="C24" s="4"/>
      <c r="D24" s="4"/>
      <c r="E24" s="4"/>
      <c r="F24" s="4"/>
      <c r="G24" s="4"/>
      <c r="H24" s="4"/>
      <c r="I24" s="1"/>
      <c r="J24" s="6"/>
      <c r="K24" s="5"/>
      <c r="L24" s="5"/>
      <c r="M24" s="5"/>
      <c r="U24" s="2"/>
      <c r="V24" s="1"/>
    </row>
    <row r="25" spans="1:22" s="3" customFormat="1" x14ac:dyDescent="0.2">
      <c r="A25" s="4"/>
      <c r="B25" s="4"/>
      <c r="C25" s="4"/>
      <c r="D25" s="4"/>
      <c r="E25" s="4"/>
      <c r="F25" s="4"/>
      <c r="G25" s="4"/>
      <c r="H25" s="4"/>
      <c r="I25" s="1"/>
      <c r="J25" s="6"/>
      <c r="K25" s="5"/>
      <c r="L25" s="5"/>
      <c r="M25" s="5"/>
      <c r="U25" s="2"/>
      <c r="V25" s="1"/>
    </row>
    <row r="26" spans="1:22" s="3" customFormat="1" x14ac:dyDescent="0.2">
      <c r="A26" s="4"/>
      <c r="B26" s="4"/>
      <c r="C26" s="4"/>
      <c r="D26" s="4"/>
      <c r="E26" s="4"/>
      <c r="F26" s="4"/>
      <c r="G26" s="4"/>
      <c r="H26" s="4"/>
      <c r="I26" s="1"/>
      <c r="J26" s="6"/>
      <c r="K26" s="5"/>
      <c r="L26" s="5"/>
      <c r="M26" s="5"/>
      <c r="U26" s="2"/>
      <c r="V26" s="1"/>
    </row>
    <row r="27" spans="1:22" s="3" customFormat="1" x14ac:dyDescent="0.2">
      <c r="A27" s="4"/>
      <c r="B27" s="4"/>
      <c r="C27" s="4"/>
      <c r="D27" s="4"/>
      <c r="E27" s="4"/>
      <c r="F27" s="4"/>
      <c r="G27" s="4"/>
      <c r="H27" s="4"/>
      <c r="I27" s="1"/>
      <c r="J27" s="6"/>
      <c r="K27" s="5"/>
      <c r="L27" s="5"/>
      <c r="M27" s="5"/>
      <c r="U27" s="2"/>
      <c r="V27" s="1"/>
    </row>
    <row r="28" spans="1:22" s="3" customFormat="1" x14ac:dyDescent="0.2">
      <c r="A28" s="4"/>
      <c r="B28" s="4"/>
      <c r="C28" s="4"/>
      <c r="D28" s="4"/>
      <c r="E28" s="4"/>
      <c r="F28" s="4"/>
      <c r="G28" s="4"/>
      <c r="H28" s="4"/>
      <c r="I28" s="1"/>
      <c r="J28" s="6"/>
      <c r="K28" s="5"/>
      <c r="L28" s="5"/>
      <c r="M28" s="5"/>
      <c r="U28" s="2"/>
      <c r="V28" s="1"/>
    </row>
    <row r="29" spans="1:22" s="3" customFormat="1" x14ac:dyDescent="0.2">
      <c r="A29" s="4"/>
      <c r="B29" s="4"/>
      <c r="C29" s="4"/>
      <c r="D29" s="4"/>
      <c r="E29" s="4"/>
      <c r="F29" s="4"/>
      <c r="G29" s="4"/>
      <c r="H29" s="4"/>
      <c r="I29" s="1"/>
      <c r="J29" s="6"/>
      <c r="K29" s="5"/>
      <c r="L29" s="5"/>
      <c r="M29" s="5"/>
      <c r="U29" s="2"/>
      <c r="V29" s="1"/>
    </row>
    <row r="30" spans="1:22" s="3" customFormat="1" x14ac:dyDescent="0.2">
      <c r="A30" s="4"/>
      <c r="B30" s="4"/>
      <c r="C30" s="4"/>
      <c r="D30" s="4"/>
      <c r="E30" s="4"/>
      <c r="F30" s="4"/>
      <c r="G30" s="4"/>
      <c r="H30" s="4"/>
      <c r="I30" s="1"/>
      <c r="J30" s="6"/>
      <c r="K30" s="5"/>
      <c r="L30" s="5"/>
      <c r="M30" s="5"/>
      <c r="U30" s="2"/>
      <c r="V30" s="1"/>
    </row>
    <row r="31" spans="1:22" s="3" customFormat="1" x14ac:dyDescent="0.2">
      <c r="A31" s="4"/>
      <c r="B31" s="4"/>
      <c r="C31" s="4"/>
      <c r="D31" s="4"/>
      <c r="E31" s="4"/>
      <c r="F31" s="4"/>
      <c r="G31" s="4"/>
      <c r="H31" s="4"/>
      <c r="I31" s="1"/>
      <c r="J31" s="6"/>
      <c r="K31" s="5"/>
      <c r="L31" s="5"/>
      <c r="M31" s="5"/>
      <c r="U31" s="2"/>
      <c r="V31" s="1"/>
    </row>
    <row r="32" spans="1:22" s="3" customFormat="1" x14ac:dyDescent="0.2">
      <c r="A32" s="4"/>
      <c r="B32" s="4"/>
      <c r="C32" s="4"/>
      <c r="D32" s="4"/>
      <c r="E32" s="4"/>
      <c r="F32" s="4"/>
      <c r="G32" s="4"/>
      <c r="H32" s="4"/>
      <c r="I32" s="1"/>
      <c r="J32" s="6"/>
      <c r="K32" s="5"/>
      <c r="L32" s="5"/>
      <c r="M32" s="5"/>
      <c r="U32" s="2"/>
      <c r="V32" s="1"/>
    </row>
    <row r="33" spans="1:22" s="3" customFormat="1" x14ac:dyDescent="0.2">
      <c r="A33" s="4"/>
      <c r="B33" s="4"/>
      <c r="C33" s="4"/>
      <c r="D33" s="4"/>
      <c r="E33" s="4"/>
      <c r="F33" s="4"/>
      <c r="G33" s="4"/>
      <c r="H33" s="4"/>
      <c r="I33" s="1"/>
      <c r="J33" s="6"/>
      <c r="K33" s="5"/>
      <c r="L33" s="5"/>
      <c r="M33" s="5"/>
      <c r="U33" s="2"/>
      <c r="V33" s="1"/>
    </row>
    <row r="34" spans="1:22" s="3" customFormat="1" x14ac:dyDescent="0.2">
      <c r="A34" s="4"/>
      <c r="B34" s="4"/>
      <c r="C34" s="4"/>
      <c r="D34" s="4"/>
      <c r="E34" s="4"/>
      <c r="F34" s="4"/>
      <c r="G34" s="4"/>
      <c r="H34" s="4"/>
      <c r="I34" s="1"/>
      <c r="J34" s="6"/>
      <c r="K34" s="5"/>
      <c r="L34" s="5"/>
      <c r="M34" s="5"/>
      <c r="U34" s="2"/>
      <c r="V34" s="1"/>
    </row>
    <row r="35" spans="1:22" s="3" customFormat="1" x14ac:dyDescent="0.2">
      <c r="A35" s="4"/>
      <c r="B35" s="4"/>
      <c r="C35" s="4"/>
      <c r="D35" s="4"/>
      <c r="E35" s="4"/>
      <c r="F35" s="4"/>
      <c r="G35" s="4"/>
      <c r="H35" s="4"/>
      <c r="I35" s="1"/>
      <c r="J35" s="4"/>
      <c r="K35" s="5"/>
      <c r="L35" s="5"/>
      <c r="M35" s="5"/>
      <c r="U35" s="2"/>
      <c r="V35" s="1"/>
    </row>
    <row r="36" spans="1:22" s="3" customFormat="1" x14ac:dyDescent="0.2">
      <c r="A36" s="4"/>
      <c r="B36" s="4"/>
      <c r="C36" s="4"/>
      <c r="D36" s="4"/>
      <c r="E36" s="4"/>
      <c r="F36" s="4"/>
      <c r="G36" s="4"/>
      <c r="H36" s="4"/>
      <c r="I36" s="1"/>
      <c r="J36" s="4"/>
      <c r="K36" s="5"/>
      <c r="L36" s="5"/>
      <c r="M36" s="5"/>
      <c r="U36" s="2"/>
      <c r="V36" s="1"/>
    </row>
    <row r="37" spans="1:22" s="3" customFormat="1" x14ac:dyDescent="0.2">
      <c r="A37" s="4"/>
      <c r="B37" s="4"/>
      <c r="C37" s="4"/>
      <c r="D37" s="4"/>
      <c r="E37" s="4"/>
      <c r="F37" s="4"/>
      <c r="G37" s="4"/>
      <c r="H37" s="4"/>
      <c r="I37" s="1"/>
      <c r="J37" s="4"/>
      <c r="K37" s="5"/>
      <c r="L37" s="5"/>
      <c r="M37" s="5"/>
      <c r="U37" s="2"/>
      <c r="V37" s="1"/>
    </row>
    <row r="38" spans="1:22" s="3" customFormat="1" x14ac:dyDescent="0.2">
      <c r="A38" s="4"/>
      <c r="B38" s="4"/>
      <c r="C38" s="4"/>
      <c r="D38" s="4"/>
      <c r="E38" s="4"/>
      <c r="F38" s="4"/>
      <c r="G38" s="4"/>
      <c r="H38" s="4"/>
      <c r="I38" s="1"/>
      <c r="J38" s="4"/>
      <c r="K38" s="5"/>
      <c r="L38" s="5"/>
      <c r="M38" s="5"/>
      <c r="U38" s="2"/>
      <c r="V38" s="1"/>
    </row>
    <row r="39" spans="1:22" s="3" customFormat="1" x14ac:dyDescent="0.2">
      <c r="A39" s="4"/>
      <c r="B39" s="4"/>
      <c r="C39" s="4"/>
      <c r="D39" s="4"/>
      <c r="E39" s="4"/>
      <c r="F39" s="4"/>
      <c r="G39" s="4"/>
      <c r="H39" s="4"/>
      <c r="I39" s="1"/>
      <c r="J39" s="4"/>
      <c r="K39" s="5"/>
      <c r="L39" s="5"/>
      <c r="M39" s="5"/>
      <c r="U39" s="2"/>
      <c r="V39" s="1"/>
    </row>
    <row r="40" spans="1:22" s="3" customFormat="1" x14ac:dyDescent="0.2">
      <c r="A40" s="4"/>
      <c r="B40" s="4"/>
      <c r="C40" s="4"/>
      <c r="D40" s="4"/>
      <c r="E40" s="4"/>
      <c r="F40" s="4"/>
      <c r="G40" s="4"/>
      <c r="H40" s="4"/>
      <c r="I40" s="1"/>
      <c r="J40" s="4"/>
      <c r="K40" s="5"/>
      <c r="L40" s="5"/>
      <c r="M40" s="5"/>
      <c r="U40" s="2"/>
      <c r="V40" s="1"/>
    </row>
    <row r="41" spans="1:22" s="3" customFormat="1" x14ac:dyDescent="0.2">
      <c r="A41" s="4"/>
      <c r="B41" s="4"/>
      <c r="C41" s="4"/>
      <c r="D41" s="4"/>
      <c r="E41" s="4"/>
      <c r="F41" s="4"/>
      <c r="G41" s="4"/>
      <c r="H41" s="4"/>
      <c r="I41" s="1"/>
      <c r="J41" s="4"/>
      <c r="K41" s="5"/>
      <c r="L41" s="5"/>
      <c r="M41" s="5"/>
      <c r="U41" s="2"/>
      <c r="V41" s="1"/>
    </row>
    <row r="42" spans="1:22" s="3" customFormat="1" x14ac:dyDescent="0.2">
      <c r="A42" s="4"/>
      <c r="B42" s="4"/>
      <c r="C42" s="4"/>
      <c r="D42" s="4"/>
      <c r="E42" s="4"/>
      <c r="F42" s="4"/>
      <c r="G42" s="4"/>
      <c r="H42" s="4"/>
      <c r="I42" s="1"/>
      <c r="J42" s="4"/>
      <c r="K42" s="5"/>
      <c r="L42" s="5"/>
      <c r="M42" s="5"/>
      <c r="U42" s="2"/>
      <c r="V42" s="1"/>
    </row>
    <row r="43" spans="1:22" s="3" customFormat="1" x14ac:dyDescent="0.2">
      <c r="A43" s="4"/>
      <c r="B43" s="4"/>
      <c r="C43" s="4"/>
      <c r="D43" s="4"/>
      <c r="E43" s="4"/>
      <c r="F43" s="4"/>
      <c r="G43" s="4"/>
      <c r="H43" s="4"/>
      <c r="I43" s="1"/>
      <c r="J43" s="4"/>
      <c r="K43" s="5"/>
      <c r="L43" s="5"/>
      <c r="M43" s="5"/>
      <c r="U43" s="2"/>
      <c r="V43" s="1"/>
    </row>
    <row r="44" spans="1:22" s="3" customFormat="1" x14ac:dyDescent="0.2">
      <c r="A44" s="4"/>
      <c r="B44" s="4"/>
      <c r="C44" s="4"/>
      <c r="D44" s="4"/>
      <c r="E44" s="4"/>
      <c r="F44" s="4"/>
      <c r="G44" s="4"/>
      <c r="H44" s="4"/>
      <c r="I44" s="1"/>
      <c r="J44" s="4"/>
      <c r="K44" s="5"/>
      <c r="L44" s="5"/>
      <c r="M44" s="5"/>
      <c r="U44" s="2"/>
      <c r="V44" s="1"/>
    </row>
    <row r="45" spans="1:22" s="3" customFormat="1" x14ac:dyDescent="0.2">
      <c r="A45" s="4"/>
      <c r="B45" s="4"/>
      <c r="C45" s="4"/>
      <c r="D45" s="4"/>
      <c r="E45" s="4"/>
      <c r="F45" s="4"/>
      <c r="G45" s="4"/>
      <c r="H45" s="4"/>
      <c r="I45" s="1"/>
      <c r="J45" s="4"/>
      <c r="K45" s="5"/>
      <c r="L45" s="5"/>
      <c r="M45" s="5"/>
      <c r="U45" s="2"/>
      <c r="V45" s="1"/>
    </row>
    <row r="46" spans="1:22" s="3" customFormat="1" x14ac:dyDescent="0.2">
      <c r="A46" s="1"/>
      <c r="B46" s="1"/>
      <c r="C46" s="1"/>
      <c r="D46" s="1"/>
      <c r="E46" s="1"/>
      <c r="F46" s="1"/>
      <c r="G46" s="1"/>
      <c r="H46" s="1"/>
      <c r="I46" s="1"/>
      <c r="J46" s="4"/>
      <c r="K46" s="5"/>
      <c r="L46" s="5"/>
      <c r="M46" s="5"/>
      <c r="U46" s="2"/>
      <c r="V46" s="1"/>
    </row>
    <row r="47" spans="1:22" s="3" customFormat="1" x14ac:dyDescent="0.2">
      <c r="A47" s="1"/>
      <c r="B47" s="1"/>
      <c r="C47" s="1"/>
      <c r="D47" s="1"/>
      <c r="E47" s="1"/>
      <c r="F47" s="1"/>
      <c r="G47" s="1"/>
      <c r="H47" s="1"/>
      <c r="I47" s="1"/>
      <c r="J47" s="4"/>
      <c r="K47" s="5"/>
      <c r="L47" s="5"/>
      <c r="M47" s="5"/>
      <c r="U47" s="2"/>
      <c r="V47" s="1"/>
    </row>
    <row r="48" spans="1:22" s="3" customFormat="1" x14ac:dyDescent="0.2">
      <c r="A48" s="1"/>
      <c r="B48" s="1"/>
      <c r="C48" s="1"/>
      <c r="D48" s="1"/>
      <c r="E48" s="1"/>
      <c r="F48" s="1"/>
      <c r="G48" s="1"/>
      <c r="H48" s="1"/>
      <c r="I48" s="1"/>
      <c r="J48" s="4"/>
      <c r="K48" s="5"/>
      <c r="L48" s="5"/>
      <c r="M48" s="5"/>
      <c r="U48" s="2"/>
      <c r="V48" s="1"/>
    </row>
    <row r="49" spans="1:22" s="3" customFormat="1" x14ac:dyDescent="0.2">
      <c r="A49" s="1"/>
      <c r="B49" s="1"/>
      <c r="C49" s="1"/>
      <c r="D49" s="1"/>
      <c r="E49" s="1"/>
      <c r="F49" s="1"/>
      <c r="G49" s="1"/>
      <c r="H49" s="1"/>
      <c r="I49" s="1"/>
      <c r="J49" s="4"/>
      <c r="K49" s="5"/>
      <c r="L49" s="5"/>
      <c r="M49" s="5"/>
      <c r="U49" s="2"/>
      <c r="V49" s="1"/>
    </row>
    <row r="50" spans="1:22" s="3" customFormat="1" x14ac:dyDescent="0.2">
      <c r="A50" s="1"/>
      <c r="B50" s="1"/>
      <c r="C50" s="1"/>
      <c r="D50" s="1"/>
      <c r="E50" s="1"/>
      <c r="F50" s="1"/>
      <c r="G50" s="1"/>
      <c r="H50" s="1"/>
      <c r="I50" s="1"/>
      <c r="J50" s="4"/>
      <c r="K50" s="5"/>
      <c r="L50" s="5"/>
      <c r="M50" s="5"/>
      <c r="U50" s="2"/>
      <c r="V50" s="1"/>
    </row>
    <row r="51" spans="1:22" s="3" customFormat="1" x14ac:dyDescent="0.2">
      <c r="A51" s="1"/>
      <c r="B51" s="1"/>
      <c r="C51" s="1"/>
      <c r="D51" s="1"/>
      <c r="E51" s="1"/>
      <c r="F51" s="1"/>
      <c r="G51" s="1"/>
      <c r="H51" s="1"/>
      <c r="I51" s="1"/>
      <c r="J51" s="4"/>
      <c r="K51" s="5"/>
      <c r="L51" s="5"/>
      <c r="M51" s="5"/>
      <c r="U51" s="2"/>
      <c r="V51" s="1"/>
    </row>
    <row r="52" spans="1:22" s="3" customFormat="1" x14ac:dyDescent="0.2">
      <c r="A52" s="1"/>
      <c r="B52" s="1"/>
      <c r="C52" s="1"/>
      <c r="D52" s="1"/>
      <c r="E52" s="1"/>
      <c r="F52" s="1"/>
      <c r="G52" s="1"/>
      <c r="H52" s="1"/>
      <c r="I52" s="1"/>
      <c r="J52" s="4"/>
      <c r="K52" s="5"/>
      <c r="L52" s="5"/>
      <c r="M52" s="5"/>
      <c r="U52" s="2"/>
      <c r="V52" s="1"/>
    </row>
    <row r="53" spans="1:22" s="3" customFormat="1" x14ac:dyDescent="0.2">
      <c r="A53" s="1"/>
      <c r="B53" s="1"/>
      <c r="C53" s="1"/>
      <c r="D53" s="1"/>
      <c r="E53" s="1"/>
      <c r="F53" s="1"/>
      <c r="G53" s="1"/>
      <c r="H53" s="1"/>
      <c r="I53" s="1"/>
      <c r="J53" s="4"/>
      <c r="K53" s="5"/>
      <c r="L53" s="5"/>
      <c r="M53" s="5"/>
      <c r="U53" s="2"/>
      <c r="V53" s="1"/>
    </row>
    <row r="54" spans="1:22" s="3" customFormat="1" x14ac:dyDescent="0.2">
      <c r="A54" s="1"/>
      <c r="B54" s="1"/>
      <c r="C54" s="1"/>
      <c r="D54" s="1"/>
      <c r="E54" s="1"/>
      <c r="F54" s="1"/>
      <c r="G54" s="1"/>
      <c r="H54" s="1"/>
      <c r="I54" s="1"/>
      <c r="J54" s="4"/>
      <c r="K54" s="5"/>
      <c r="L54" s="5"/>
      <c r="M54" s="5"/>
      <c r="U54" s="2"/>
      <c r="V54" s="1"/>
    </row>
    <row r="55" spans="1:22" s="3" customFormat="1" x14ac:dyDescent="0.2">
      <c r="A55" s="1"/>
      <c r="B55" s="1"/>
      <c r="C55" s="1"/>
      <c r="D55" s="1"/>
      <c r="E55" s="1"/>
      <c r="F55" s="1"/>
      <c r="G55" s="1"/>
      <c r="H55" s="1"/>
      <c r="I55" s="1"/>
      <c r="J55" s="4"/>
      <c r="K55" s="5"/>
      <c r="L55" s="5"/>
      <c r="M55" s="5"/>
      <c r="U55" s="2"/>
      <c r="V55" s="1"/>
    </row>
    <row r="56" spans="1:22" s="3" customFormat="1" x14ac:dyDescent="0.2">
      <c r="A56" s="1"/>
      <c r="B56" s="1"/>
      <c r="C56" s="1"/>
      <c r="D56" s="1"/>
      <c r="E56" s="1"/>
      <c r="F56" s="1"/>
      <c r="G56" s="1"/>
      <c r="H56" s="1"/>
      <c r="I56" s="1"/>
      <c r="J56" s="4"/>
      <c r="K56" s="5"/>
      <c r="L56" s="5"/>
      <c r="M56" s="5"/>
      <c r="U56" s="2"/>
      <c r="V56" s="1"/>
    </row>
    <row r="57" spans="1:22" s="3" customFormat="1" x14ac:dyDescent="0.2">
      <c r="A57" s="1"/>
      <c r="B57" s="1"/>
      <c r="C57" s="1"/>
      <c r="D57" s="1"/>
      <c r="E57" s="1"/>
      <c r="F57" s="1"/>
      <c r="G57" s="1"/>
      <c r="H57" s="1"/>
      <c r="I57" s="1"/>
      <c r="J57" s="4"/>
      <c r="K57" s="5"/>
      <c r="L57" s="5"/>
      <c r="M57" s="5"/>
      <c r="U57" s="2"/>
      <c r="V57" s="1"/>
    </row>
    <row r="58" spans="1:22" s="3" customFormat="1" x14ac:dyDescent="0.2">
      <c r="A58" s="1"/>
      <c r="B58" s="1"/>
      <c r="C58" s="1"/>
      <c r="D58" s="1"/>
      <c r="E58" s="1"/>
      <c r="F58" s="1"/>
      <c r="G58" s="1"/>
      <c r="H58" s="1"/>
      <c r="I58" s="1"/>
      <c r="J58" s="4"/>
      <c r="K58" s="5"/>
      <c r="L58" s="5"/>
      <c r="M58" s="5"/>
      <c r="U58" s="2"/>
      <c r="V58" s="1"/>
    </row>
    <row r="59" spans="1:22" s="3" customFormat="1" x14ac:dyDescent="0.2">
      <c r="A59" s="1"/>
      <c r="B59" s="1"/>
      <c r="C59" s="1"/>
      <c r="D59" s="1"/>
      <c r="E59" s="1"/>
      <c r="F59" s="1"/>
      <c r="G59" s="1"/>
      <c r="H59" s="1"/>
      <c r="I59" s="1"/>
      <c r="J59" s="4"/>
      <c r="K59" s="5"/>
      <c r="L59" s="5"/>
      <c r="M59" s="5"/>
      <c r="U59" s="2"/>
      <c r="V59" s="1"/>
    </row>
    <row r="60" spans="1:22" s="3" customFormat="1" x14ac:dyDescent="0.2">
      <c r="A60" s="1"/>
      <c r="B60" s="1"/>
      <c r="C60" s="1"/>
      <c r="D60" s="1"/>
      <c r="E60" s="1"/>
      <c r="F60" s="1"/>
      <c r="G60" s="1"/>
      <c r="H60" s="1"/>
      <c r="I60" s="1"/>
      <c r="J60" s="4"/>
      <c r="K60" s="5"/>
      <c r="L60" s="5"/>
      <c r="M60" s="5"/>
      <c r="U60" s="2"/>
      <c r="V60" s="1"/>
    </row>
    <row r="61" spans="1:22" s="3" customFormat="1" x14ac:dyDescent="0.2">
      <c r="A61" s="1"/>
      <c r="B61" s="1"/>
      <c r="C61" s="1"/>
      <c r="D61" s="1"/>
      <c r="E61" s="1"/>
      <c r="F61" s="1"/>
      <c r="G61" s="1"/>
      <c r="H61" s="1"/>
      <c r="I61" s="1"/>
      <c r="J61" s="4"/>
      <c r="K61" s="5"/>
      <c r="L61" s="5"/>
      <c r="M61" s="5"/>
      <c r="U61" s="2"/>
      <c r="V61" s="1"/>
    </row>
    <row r="62" spans="1:22" s="3" customFormat="1" x14ac:dyDescent="0.2">
      <c r="A62" s="1"/>
      <c r="B62" s="1"/>
      <c r="C62" s="1"/>
      <c r="D62" s="1"/>
      <c r="E62" s="1"/>
      <c r="F62" s="1"/>
      <c r="G62" s="1"/>
      <c r="H62" s="1"/>
      <c r="I62" s="1"/>
      <c r="J62" s="4"/>
      <c r="K62" s="5"/>
      <c r="L62" s="5"/>
      <c r="M62" s="5"/>
      <c r="U62" s="2"/>
      <c r="V62" s="1"/>
    </row>
    <row r="63" spans="1:22" s="3" customFormat="1" x14ac:dyDescent="0.2">
      <c r="A63" s="1"/>
      <c r="B63" s="1"/>
      <c r="C63" s="1"/>
      <c r="D63" s="1"/>
      <c r="E63" s="1"/>
      <c r="F63" s="1"/>
      <c r="G63" s="1"/>
      <c r="H63" s="1"/>
      <c r="I63" s="1"/>
      <c r="J63" s="4"/>
      <c r="K63" s="5"/>
      <c r="L63" s="5"/>
      <c r="M63" s="5"/>
      <c r="U63" s="2"/>
      <c r="V63" s="1"/>
    </row>
    <row r="64" spans="1:22" s="3" customFormat="1" x14ac:dyDescent="0.2">
      <c r="A64" s="1"/>
      <c r="B64" s="1"/>
      <c r="C64" s="1"/>
      <c r="D64" s="1"/>
      <c r="E64" s="1"/>
      <c r="F64" s="1"/>
      <c r="G64" s="1"/>
      <c r="H64" s="1"/>
      <c r="I64" s="1"/>
      <c r="J64" s="4"/>
      <c r="K64" s="5"/>
      <c r="L64" s="5"/>
      <c r="M64" s="5"/>
      <c r="U64" s="2"/>
      <c r="V64" s="1"/>
    </row>
    <row r="65" spans="1:22" s="3" customFormat="1" x14ac:dyDescent="0.2">
      <c r="A65" s="1"/>
      <c r="B65" s="1"/>
      <c r="C65" s="1"/>
      <c r="D65" s="1"/>
      <c r="E65" s="1"/>
      <c r="F65" s="1"/>
      <c r="G65" s="1"/>
      <c r="H65" s="1"/>
      <c r="I65" s="1"/>
      <c r="J65" s="4"/>
      <c r="K65" s="5"/>
      <c r="L65" s="5"/>
      <c r="M65" s="5"/>
      <c r="U65" s="2"/>
      <c r="V65" s="1"/>
    </row>
    <row r="66" spans="1:22" s="3" customFormat="1" x14ac:dyDescent="0.2">
      <c r="A66" s="1"/>
      <c r="B66" s="1"/>
      <c r="C66" s="1"/>
      <c r="D66" s="1"/>
      <c r="E66" s="1"/>
      <c r="F66" s="1"/>
      <c r="G66" s="1"/>
      <c r="H66" s="1"/>
      <c r="I66" s="1"/>
      <c r="J66" s="4"/>
      <c r="K66" s="5"/>
      <c r="L66" s="5"/>
      <c r="M66" s="5"/>
      <c r="U66" s="2"/>
      <c r="V66" s="1"/>
    </row>
    <row r="67" spans="1:22" s="3" customFormat="1" x14ac:dyDescent="0.2">
      <c r="A67" s="1"/>
      <c r="B67" s="1"/>
      <c r="C67" s="1"/>
      <c r="D67" s="1"/>
      <c r="E67" s="1"/>
      <c r="F67" s="1"/>
      <c r="G67" s="1"/>
      <c r="H67" s="1"/>
      <c r="I67" s="1"/>
      <c r="J67" s="4"/>
      <c r="K67" s="5"/>
      <c r="L67" s="5"/>
      <c r="M67" s="5"/>
      <c r="U67" s="2"/>
      <c r="V67" s="1"/>
    </row>
    <row r="68" spans="1:22" s="3" customFormat="1" x14ac:dyDescent="0.2">
      <c r="A68" s="1"/>
      <c r="B68" s="1"/>
      <c r="C68" s="1"/>
      <c r="D68" s="1"/>
      <c r="E68" s="1"/>
      <c r="F68" s="1"/>
      <c r="G68" s="1"/>
      <c r="H68" s="1"/>
      <c r="I68" s="1"/>
      <c r="J68" s="4"/>
      <c r="K68" s="5"/>
      <c r="L68" s="5"/>
      <c r="M68" s="5"/>
      <c r="U68" s="2"/>
      <c r="V68" s="1"/>
    </row>
    <row r="69" spans="1:22" s="3" customFormat="1" x14ac:dyDescent="0.2">
      <c r="A69" s="1"/>
      <c r="B69" s="1"/>
      <c r="C69" s="1"/>
      <c r="D69" s="1"/>
      <c r="E69" s="1"/>
      <c r="F69" s="1"/>
      <c r="G69" s="1"/>
      <c r="H69" s="1"/>
      <c r="I69" s="1"/>
      <c r="J69" s="4"/>
      <c r="K69" s="5"/>
      <c r="L69" s="5"/>
      <c r="M69" s="5"/>
      <c r="U69" s="2"/>
      <c r="V69" s="1"/>
    </row>
    <row r="70" spans="1:22" s="3" customFormat="1" x14ac:dyDescent="0.2">
      <c r="A70" s="1"/>
      <c r="B70" s="1"/>
      <c r="C70" s="1"/>
      <c r="D70" s="1"/>
      <c r="E70" s="1"/>
      <c r="F70" s="1"/>
      <c r="G70" s="1"/>
      <c r="H70" s="1"/>
      <c r="I70" s="1"/>
      <c r="J70" s="4"/>
      <c r="K70" s="5"/>
      <c r="L70" s="5"/>
      <c r="M70" s="5"/>
      <c r="U70" s="2"/>
      <c r="V70" s="1"/>
    </row>
    <row r="71" spans="1:22" s="3" customFormat="1" x14ac:dyDescent="0.2">
      <c r="A71" s="1"/>
      <c r="B71" s="1"/>
      <c r="C71" s="1"/>
      <c r="D71" s="1"/>
      <c r="E71" s="1"/>
      <c r="F71" s="1"/>
      <c r="G71" s="1"/>
      <c r="H71" s="1"/>
      <c r="I71" s="1"/>
      <c r="J71" s="4"/>
      <c r="K71" s="5"/>
      <c r="L71" s="5"/>
      <c r="M71" s="5"/>
      <c r="U71" s="2"/>
      <c r="V71" s="1"/>
    </row>
    <row r="72" spans="1:22" s="3" customFormat="1" x14ac:dyDescent="0.2">
      <c r="A72" s="1"/>
      <c r="B72" s="1"/>
      <c r="C72" s="1"/>
      <c r="D72" s="1"/>
      <c r="E72" s="1"/>
      <c r="F72" s="1"/>
      <c r="G72" s="1"/>
      <c r="H72" s="1"/>
      <c r="I72" s="1"/>
      <c r="J72" s="4"/>
      <c r="K72" s="5"/>
      <c r="L72" s="5"/>
      <c r="M72" s="5"/>
      <c r="U72" s="2"/>
      <c r="V72" s="1"/>
    </row>
    <row r="73" spans="1:22" s="3" customFormat="1" x14ac:dyDescent="0.2">
      <c r="A73" s="1"/>
      <c r="B73" s="1"/>
      <c r="C73" s="1"/>
      <c r="D73" s="1"/>
      <c r="E73" s="1"/>
      <c r="F73" s="1"/>
      <c r="G73" s="1"/>
      <c r="H73" s="1"/>
      <c r="I73" s="1"/>
      <c r="J73" s="4"/>
      <c r="K73" s="5"/>
      <c r="L73" s="5"/>
      <c r="M73" s="5"/>
      <c r="U73" s="2"/>
      <c r="V73" s="1"/>
    </row>
    <row r="74" spans="1:22" s="3" customFormat="1" x14ac:dyDescent="0.2">
      <c r="A74" s="1"/>
      <c r="B74" s="1"/>
      <c r="C74" s="1"/>
      <c r="D74" s="1"/>
      <c r="E74" s="1"/>
      <c r="F74" s="1"/>
      <c r="G74" s="1"/>
      <c r="H74" s="1"/>
      <c r="I74" s="1"/>
      <c r="J74" s="4"/>
      <c r="K74" s="5"/>
      <c r="L74" s="5"/>
      <c r="M74" s="5"/>
      <c r="U74" s="2"/>
      <c r="V74" s="1"/>
    </row>
    <row r="75" spans="1:22" s="3" customFormat="1" x14ac:dyDescent="0.2">
      <c r="A75" s="1"/>
      <c r="B75" s="1"/>
      <c r="C75" s="1"/>
      <c r="D75" s="1"/>
      <c r="E75" s="1"/>
      <c r="F75" s="1"/>
      <c r="G75" s="1"/>
      <c r="H75" s="1"/>
      <c r="I75" s="1"/>
      <c r="J75" s="4"/>
      <c r="K75" s="5"/>
      <c r="L75" s="5"/>
      <c r="M75" s="5"/>
      <c r="U75" s="2"/>
      <c r="V75" s="1"/>
    </row>
    <row r="76" spans="1:22" s="3" customFormat="1" x14ac:dyDescent="0.2">
      <c r="A76" s="1"/>
      <c r="B76" s="1"/>
      <c r="C76" s="1"/>
      <c r="D76" s="1"/>
      <c r="E76" s="1"/>
      <c r="F76" s="1"/>
      <c r="G76" s="1"/>
      <c r="H76" s="1"/>
      <c r="I76" s="1"/>
      <c r="J76" s="4"/>
      <c r="K76" s="5"/>
      <c r="L76" s="5"/>
      <c r="M76" s="5"/>
      <c r="U76" s="2"/>
      <c r="V76" s="1"/>
    </row>
    <row r="77" spans="1:22" s="3" customFormat="1" x14ac:dyDescent="0.2">
      <c r="A77" s="1"/>
      <c r="B77" s="1"/>
      <c r="C77" s="1"/>
      <c r="D77" s="1"/>
      <c r="E77" s="1"/>
      <c r="F77" s="1"/>
      <c r="G77" s="1"/>
      <c r="H77" s="1"/>
      <c r="I77" s="1"/>
      <c r="J77" s="4"/>
      <c r="K77" s="5"/>
      <c r="L77" s="5"/>
      <c r="M77" s="5"/>
      <c r="U77" s="2"/>
      <c r="V77" s="1"/>
    </row>
    <row r="78" spans="1:22" s="3" customFormat="1" x14ac:dyDescent="0.2">
      <c r="A78" s="1"/>
      <c r="B78" s="1"/>
      <c r="C78" s="1"/>
      <c r="D78" s="1"/>
      <c r="E78" s="1"/>
      <c r="F78" s="1"/>
      <c r="G78" s="1"/>
      <c r="H78" s="1"/>
      <c r="I78" s="1"/>
      <c r="J78" s="4"/>
      <c r="K78" s="5"/>
      <c r="L78" s="5"/>
      <c r="M78" s="5"/>
      <c r="U78" s="2"/>
      <c r="V78" s="1"/>
    </row>
    <row r="79" spans="1:22" s="3" customFormat="1" x14ac:dyDescent="0.2">
      <c r="A79" s="1"/>
      <c r="B79" s="1"/>
      <c r="C79" s="1"/>
      <c r="D79" s="1"/>
      <c r="E79" s="1"/>
      <c r="F79" s="1"/>
      <c r="G79" s="1"/>
      <c r="H79" s="1"/>
      <c r="I79" s="1"/>
      <c r="J79" s="4"/>
      <c r="K79" s="5"/>
      <c r="L79" s="5"/>
      <c r="M79" s="5"/>
      <c r="U79" s="2"/>
      <c r="V79" s="1"/>
    </row>
    <row r="80" spans="1:22" s="3" customFormat="1" x14ac:dyDescent="0.2">
      <c r="A80" s="1"/>
      <c r="B80" s="1"/>
      <c r="C80" s="1"/>
      <c r="D80" s="1"/>
      <c r="E80" s="1"/>
      <c r="F80" s="1"/>
      <c r="G80" s="1"/>
      <c r="H80" s="1"/>
      <c r="I80" s="1"/>
      <c r="J80" s="4"/>
      <c r="K80" s="5"/>
      <c r="L80" s="5"/>
      <c r="M80" s="5"/>
      <c r="U80" s="2"/>
      <c r="V80" s="1"/>
    </row>
    <row r="81" spans="1:22" s="3" customFormat="1" x14ac:dyDescent="0.2">
      <c r="A81" s="1"/>
      <c r="B81" s="1"/>
      <c r="C81" s="1"/>
      <c r="D81" s="1"/>
      <c r="E81" s="1"/>
      <c r="F81" s="1"/>
      <c r="G81" s="1"/>
      <c r="H81" s="1"/>
      <c r="I81" s="1"/>
      <c r="J81" s="4"/>
      <c r="K81" s="5"/>
      <c r="L81" s="5"/>
      <c r="M81" s="5"/>
      <c r="U81" s="2"/>
      <c r="V81" s="1"/>
    </row>
    <row r="82" spans="1:22" s="3" customFormat="1" x14ac:dyDescent="0.2">
      <c r="A82" s="1"/>
      <c r="B82" s="1"/>
      <c r="C82" s="1"/>
      <c r="D82" s="1"/>
      <c r="E82" s="1"/>
      <c r="F82" s="1"/>
      <c r="G82" s="1"/>
      <c r="H82" s="1"/>
      <c r="I82" s="1"/>
      <c r="J82" s="4"/>
      <c r="K82" s="5"/>
      <c r="L82" s="5"/>
      <c r="M82" s="5"/>
      <c r="U82" s="2"/>
      <c r="V82" s="1"/>
    </row>
    <row r="83" spans="1:22" s="3" customFormat="1" x14ac:dyDescent="0.2">
      <c r="A83" s="1"/>
      <c r="B83" s="1"/>
      <c r="C83" s="1"/>
      <c r="D83" s="1"/>
      <c r="E83" s="1"/>
      <c r="F83" s="1"/>
      <c r="G83" s="1"/>
      <c r="H83" s="1"/>
      <c r="I83" s="1"/>
      <c r="J83" s="4"/>
      <c r="K83" s="5"/>
      <c r="L83" s="5"/>
      <c r="M83" s="5"/>
      <c r="U83" s="2"/>
      <c r="V83" s="1"/>
    </row>
    <row r="84" spans="1:22" s="3" customFormat="1" x14ac:dyDescent="0.2">
      <c r="A84" s="1"/>
      <c r="B84" s="1"/>
      <c r="C84" s="1"/>
      <c r="D84" s="1"/>
      <c r="E84" s="1"/>
      <c r="F84" s="1"/>
      <c r="G84" s="1"/>
      <c r="H84" s="1"/>
      <c r="I84" s="1"/>
      <c r="J84" s="4"/>
      <c r="K84" s="5"/>
      <c r="L84" s="5"/>
      <c r="M84" s="5"/>
      <c r="U84" s="2"/>
      <c r="V84" s="1"/>
    </row>
    <row r="85" spans="1:22" s="3" customFormat="1" x14ac:dyDescent="0.2">
      <c r="A85" s="1"/>
      <c r="B85" s="1"/>
      <c r="C85" s="1"/>
      <c r="D85" s="1"/>
      <c r="E85" s="1"/>
      <c r="F85" s="1"/>
      <c r="G85" s="1"/>
      <c r="H85" s="1"/>
      <c r="I85" s="1"/>
      <c r="J85" s="4"/>
      <c r="K85" s="5"/>
      <c r="L85" s="5"/>
      <c r="M85" s="5"/>
      <c r="U85" s="2"/>
      <c r="V85" s="1"/>
    </row>
    <row r="86" spans="1:22" s="3" customFormat="1" x14ac:dyDescent="0.2">
      <c r="A86" s="1"/>
      <c r="B86" s="1"/>
      <c r="C86" s="1"/>
      <c r="D86" s="1"/>
      <c r="E86" s="1"/>
      <c r="F86" s="1"/>
      <c r="G86" s="1"/>
      <c r="H86" s="1"/>
      <c r="I86" s="1"/>
      <c r="J86" s="4"/>
      <c r="K86" s="5"/>
      <c r="L86" s="5"/>
      <c r="M86" s="5"/>
      <c r="U86" s="2"/>
      <c r="V86" s="1"/>
    </row>
    <row r="87" spans="1:22" s="3" customFormat="1" x14ac:dyDescent="0.2">
      <c r="A87" s="1"/>
      <c r="B87" s="1"/>
      <c r="C87" s="1"/>
      <c r="D87" s="1"/>
      <c r="E87" s="1"/>
      <c r="F87" s="1"/>
      <c r="G87" s="1"/>
      <c r="H87" s="1"/>
      <c r="I87" s="1"/>
      <c r="J87" s="4"/>
      <c r="K87" s="5"/>
      <c r="L87" s="5"/>
      <c r="M87" s="5"/>
      <c r="U87" s="2"/>
      <c r="V87" s="1"/>
    </row>
    <row r="88" spans="1:22" s="3" customFormat="1" x14ac:dyDescent="0.2">
      <c r="A88" s="1"/>
      <c r="B88" s="1"/>
      <c r="C88" s="1"/>
      <c r="D88" s="1"/>
      <c r="E88" s="1"/>
      <c r="F88" s="1"/>
      <c r="G88" s="1"/>
      <c r="H88" s="1"/>
      <c r="I88" s="1"/>
      <c r="J88" s="4"/>
      <c r="K88" s="5"/>
      <c r="L88" s="5"/>
      <c r="M88" s="5"/>
      <c r="U88" s="2"/>
      <c r="V88" s="1"/>
    </row>
    <row r="89" spans="1:22" s="3" customFormat="1" x14ac:dyDescent="0.2">
      <c r="A89" s="1"/>
      <c r="B89" s="1"/>
      <c r="C89" s="1"/>
      <c r="D89" s="1"/>
      <c r="E89" s="1"/>
      <c r="F89" s="1"/>
      <c r="G89" s="1"/>
      <c r="H89" s="1"/>
      <c r="I89" s="1"/>
      <c r="J89" s="4"/>
      <c r="K89" s="5"/>
      <c r="L89" s="5"/>
      <c r="M89" s="5"/>
      <c r="U89" s="2"/>
      <c r="V89" s="1"/>
    </row>
    <row r="90" spans="1:22" s="3" customFormat="1" x14ac:dyDescent="0.2">
      <c r="A90" s="1"/>
      <c r="B90" s="1"/>
      <c r="C90" s="1"/>
      <c r="D90" s="1"/>
      <c r="E90" s="1"/>
      <c r="F90" s="1"/>
      <c r="G90" s="1"/>
      <c r="H90" s="1"/>
      <c r="I90" s="1"/>
      <c r="J90" s="4"/>
      <c r="K90" s="5"/>
      <c r="L90" s="5"/>
      <c r="M90" s="5"/>
      <c r="U90" s="2"/>
      <c r="V90" s="1"/>
    </row>
    <row r="91" spans="1:22" s="3" customFormat="1" x14ac:dyDescent="0.2">
      <c r="A91" s="1"/>
      <c r="B91" s="1"/>
      <c r="C91" s="1"/>
      <c r="D91" s="1"/>
      <c r="E91" s="1"/>
      <c r="F91" s="1"/>
      <c r="G91" s="1"/>
      <c r="H91" s="1"/>
      <c r="I91" s="1"/>
      <c r="J91" s="4"/>
      <c r="K91" s="5"/>
      <c r="L91" s="5"/>
      <c r="M91" s="5"/>
      <c r="U91" s="2"/>
      <c r="V91" s="1"/>
    </row>
    <row r="92" spans="1:22" s="3" customFormat="1" x14ac:dyDescent="0.2">
      <c r="A92" s="1"/>
      <c r="B92" s="1"/>
      <c r="C92" s="1"/>
      <c r="D92" s="1"/>
      <c r="E92" s="1"/>
      <c r="F92" s="1"/>
      <c r="G92" s="1"/>
      <c r="H92" s="1"/>
      <c r="I92" s="1"/>
      <c r="J92" s="4"/>
      <c r="K92" s="5"/>
      <c r="L92" s="5"/>
      <c r="M92" s="5"/>
      <c r="U92" s="2"/>
      <c r="V92" s="1"/>
    </row>
    <row r="93" spans="1:22" s="3" customFormat="1" x14ac:dyDescent="0.2">
      <c r="A93" s="1"/>
      <c r="B93" s="1"/>
      <c r="C93" s="1"/>
      <c r="D93" s="1"/>
      <c r="E93" s="1"/>
      <c r="F93" s="1"/>
      <c r="G93" s="1"/>
      <c r="H93" s="1"/>
      <c r="I93" s="1"/>
      <c r="J93" s="4"/>
      <c r="K93" s="5"/>
      <c r="L93" s="5"/>
      <c r="M93" s="5"/>
      <c r="U93" s="2"/>
      <c r="V93" s="1"/>
    </row>
    <row r="94" spans="1:22" s="3" customFormat="1" x14ac:dyDescent="0.2">
      <c r="A94" s="1"/>
      <c r="B94" s="1"/>
      <c r="C94" s="1"/>
      <c r="D94" s="1"/>
      <c r="E94" s="1"/>
      <c r="F94" s="1"/>
      <c r="G94" s="1"/>
      <c r="H94" s="1"/>
      <c r="I94" s="1"/>
      <c r="J94" s="4"/>
      <c r="K94" s="5"/>
      <c r="L94" s="5"/>
      <c r="M94" s="5"/>
      <c r="U94" s="2"/>
      <c r="V94" s="1"/>
    </row>
    <row r="95" spans="1:22" s="3" customFormat="1" x14ac:dyDescent="0.2">
      <c r="A95" s="1"/>
      <c r="B95" s="1"/>
      <c r="C95" s="1"/>
      <c r="D95" s="1"/>
      <c r="E95" s="1"/>
      <c r="F95" s="1"/>
      <c r="G95" s="1"/>
      <c r="H95" s="1"/>
      <c r="I95" s="1"/>
      <c r="J95" s="4"/>
      <c r="K95" s="5"/>
      <c r="L95" s="5"/>
      <c r="M95" s="5"/>
      <c r="U95" s="2"/>
      <c r="V95" s="1"/>
    </row>
    <row r="96" spans="1:22" s="3" customFormat="1" x14ac:dyDescent="0.2">
      <c r="A96" s="1"/>
      <c r="B96" s="1"/>
      <c r="C96" s="1"/>
      <c r="D96" s="1"/>
      <c r="E96" s="1"/>
      <c r="F96" s="1"/>
      <c r="G96" s="1"/>
      <c r="H96" s="1"/>
      <c r="I96" s="1"/>
      <c r="J96" s="4"/>
      <c r="K96" s="5"/>
      <c r="L96" s="5"/>
      <c r="M96" s="5"/>
      <c r="U96" s="2"/>
      <c r="V96" s="1"/>
    </row>
    <row r="97" spans="1:22" s="3" customFormat="1" x14ac:dyDescent="0.2">
      <c r="A97" s="1"/>
      <c r="B97" s="1"/>
      <c r="C97" s="1"/>
      <c r="D97" s="1"/>
      <c r="E97" s="1"/>
      <c r="F97" s="1"/>
      <c r="G97" s="1"/>
      <c r="H97" s="1"/>
      <c r="I97" s="1"/>
      <c r="J97" s="4"/>
      <c r="K97" s="5"/>
      <c r="L97" s="5"/>
      <c r="M97" s="5"/>
      <c r="U97" s="2"/>
      <c r="V97" s="1"/>
    </row>
  </sheetData>
  <mergeCells count="35">
    <mergeCell ref="A5:T5"/>
    <mergeCell ref="A6:A7"/>
    <mergeCell ref="B6:B7"/>
    <mergeCell ref="C6:C7"/>
    <mergeCell ref="D6:D7"/>
    <mergeCell ref="E6:E7"/>
    <mergeCell ref="F6:F7"/>
    <mergeCell ref="G6:G7"/>
    <mergeCell ref="H6:H7"/>
    <mergeCell ref="I6:I7"/>
    <mergeCell ref="P6:S6"/>
    <mergeCell ref="T6:T7"/>
    <mergeCell ref="O6:O7"/>
    <mergeCell ref="O9:O12"/>
    <mergeCell ref="L9:L12"/>
    <mergeCell ref="M9:M12"/>
    <mergeCell ref="I9:I12"/>
    <mergeCell ref="J9:J12"/>
    <mergeCell ref="K9:K12"/>
    <mergeCell ref="U6:U7"/>
    <mergeCell ref="A8:H8"/>
    <mergeCell ref="A9:A12"/>
    <mergeCell ref="B9:B12"/>
    <mergeCell ref="C9:C12"/>
    <mergeCell ref="D9:D12"/>
    <mergeCell ref="F9:F10"/>
    <mergeCell ref="G9:G12"/>
    <mergeCell ref="J6:J7"/>
    <mergeCell ref="K6:K7"/>
    <mergeCell ref="L6:L7"/>
    <mergeCell ref="M6:M7"/>
    <mergeCell ref="N6:N7"/>
    <mergeCell ref="F11:F12"/>
    <mergeCell ref="H9:H12"/>
    <mergeCell ref="N9:N12"/>
  </mergeCells>
  <printOptions horizontalCentered="1"/>
  <pageMargins left="0.78740157480314965" right="0.78740157480314965" top="0.6692913385826772" bottom="0.86614173228346458" header="0.27559055118110237" footer="0.39370078740157483"/>
  <pageSetup paperSize="9" scale="48" firstPageNumber="124"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7">
    <tabColor rgb="FF002060"/>
  </sheetPr>
  <dimension ref="A1:U97"/>
  <sheetViews>
    <sheetView showGridLines="0" view="pageBreakPreview" zoomScale="80" zoomScaleNormal="70" zoomScaleSheetLayoutView="80" workbookViewId="0">
      <selection activeCell="H10" sqref="H10"/>
    </sheetView>
  </sheetViews>
  <sheetFormatPr defaultColWidth="9.140625" defaultRowHeight="12.75" outlineLevelCol="1" x14ac:dyDescent="0.2"/>
  <cols>
    <col min="1" max="1" width="5.42578125" style="1" customWidth="1"/>
    <col min="2" max="2" width="6.42578125" style="1" customWidth="1"/>
    <col min="3" max="3" width="15.5703125" style="1" hidden="1" customWidth="1" outlineLevel="1"/>
    <col min="4" max="5" width="6.42578125" style="1" hidden="1" customWidth="1" outlineLevel="1"/>
    <col min="6" max="6" width="7.28515625" style="1" customWidth="1" outlineLevel="1"/>
    <col min="7" max="7" width="44.28515625" style="1" customWidth="1"/>
    <col min="8" max="8" width="55.140625" style="1" customWidth="1"/>
    <col min="9" max="9" width="7.140625" style="1" customWidth="1"/>
    <col min="10" max="10" width="12.85546875" style="4" customWidth="1"/>
    <col min="11" max="16" width="14.7109375" style="3" customWidth="1"/>
    <col min="17" max="17" width="17" style="3" customWidth="1"/>
    <col min="18" max="19" width="14.7109375" style="3" customWidth="1"/>
    <col min="20" max="20" width="38.5703125" style="2" hidden="1" customWidth="1"/>
    <col min="21" max="16384" width="9.140625" style="1"/>
  </cols>
  <sheetData>
    <row r="1" spans="1:21" ht="18" x14ac:dyDescent="0.25">
      <c r="A1" s="159" t="s">
        <v>146</v>
      </c>
      <c r="B1" s="160"/>
      <c r="C1" s="160"/>
      <c r="D1" s="160"/>
      <c r="E1" s="160"/>
      <c r="F1" s="160"/>
      <c r="G1" s="162"/>
      <c r="H1" s="163"/>
      <c r="I1" s="160"/>
      <c r="N1" s="165"/>
      <c r="O1" s="165"/>
      <c r="Q1" s="165"/>
      <c r="R1" s="165"/>
      <c r="S1" s="165"/>
      <c r="T1" s="38"/>
      <c r="U1" s="35"/>
    </row>
    <row r="2" spans="1:21" ht="15.75" x14ac:dyDescent="0.25">
      <c r="A2" s="223" t="s">
        <v>129</v>
      </c>
      <c r="B2" s="113"/>
      <c r="E2" s="166"/>
      <c r="F2" s="166"/>
      <c r="G2" s="223" t="s">
        <v>108</v>
      </c>
      <c r="H2" s="168" t="s">
        <v>142</v>
      </c>
      <c r="I2" s="170"/>
      <c r="N2" s="37"/>
      <c r="O2" s="37"/>
      <c r="Q2" s="37"/>
      <c r="R2" s="37"/>
      <c r="S2" s="37"/>
      <c r="T2" s="36"/>
      <c r="U2" s="35"/>
    </row>
    <row r="3" spans="1:21" ht="23.25" x14ac:dyDescent="0.35">
      <c r="A3" s="122"/>
      <c r="B3" s="113"/>
      <c r="E3" s="166"/>
      <c r="F3" s="166"/>
      <c r="G3" s="221" t="s">
        <v>18</v>
      </c>
      <c r="H3" s="169"/>
      <c r="I3" s="170"/>
      <c r="N3" s="37"/>
      <c r="O3" s="37"/>
      <c r="Q3" s="37"/>
      <c r="R3" s="37"/>
      <c r="S3" s="37"/>
      <c r="T3" s="36"/>
      <c r="U3" s="35"/>
    </row>
    <row r="4" spans="1:21" ht="17.45" customHeight="1" x14ac:dyDescent="0.2">
      <c r="A4" s="166"/>
      <c r="B4" s="166"/>
      <c r="C4" s="166"/>
      <c r="D4" s="166"/>
      <c r="E4" s="166"/>
      <c r="F4" s="166"/>
      <c r="G4" s="166"/>
      <c r="H4" s="171"/>
      <c r="I4" s="166"/>
      <c r="N4" s="37"/>
      <c r="O4" s="37"/>
      <c r="Q4" s="37"/>
      <c r="R4" s="37"/>
      <c r="S4" s="89" t="s">
        <v>46</v>
      </c>
      <c r="T4" s="36"/>
      <c r="U4" s="35"/>
    </row>
    <row r="5" spans="1:21" ht="25.5" customHeight="1" x14ac:dyDescent="0.2">
      <c r="A5" s="513" t="s">
        <v>127</v>
      </c>
      <c r="B5" s="514"/>
      <c r="C5" s="514"/>
      <c r="D5" s="514"/>
      <c r="E5" s="514"/>
      <c r="F5" s="514"/>
      <c r="G5" s="514"/>
      <c r="H5" s="514"/>
      <c r="I5" s="514"/>
      <c r="J5" s="514"/>
      <c r="K5" s="514"/>
      <c r="L5" s="514"/>
      <c r="M5" s="514"/>
      <c r="N5" s="514"/>
      <c r="O5" s="514"/>
      <c r="P5" s="514"/>
      <c r="Q5" s="514"/>
      <c r="R5" s="514"/>
      <c r="S5" s="515"/>
      <c r="T5" s="34"/>
    </row>
    <row r="6" spans="1:21" ht="25.5" customHeight="1" x14ac:dyDescent="0.2">
      <c r="A6" s="529" t="s">
        <v>17</v>
      </c>
      <c r="B6" s="529" t="s">
        <v>16</v>
      </c>
      <c r="C6" s="516" t="s">
        <v>15</v>
      </c>
      <c r="D6" s="516" t="s">
        <v>14</v>
      </c>
      <c r="E6" s="516" t="s">
        <v>13</v>
      </c>
      <c r="F6" s="524" t="s">
        <v>114</v>
      </c>
      <c r="G6" s="516" t="s">
        <v>12</v>
      </c>
      <c r="H6" s="526" t="s">
        <v>11</v>
      </c>
      <c r="I6" s="531" t="s">
        <v>10</v>
      </c>
      <c r="J6" s="526" t="s">
        <v>9</v>
      </c>
      <c r="K6" s="526" t="s">
        <v>8</v>
      </c>
      <c r="L6" s="508" t="s">
        <v>7</v>
      </c>
      <c r="M6" s="508" t="s">
        <v>6</v>
      </c>
      <c r="N6" s="526" t="s">
        <v>5</v>
      </c>
      <c r="O6" s="528" t="s">
        <v>206</v>
      </c>
      <c r="P6" s="566">
        <v>2019</v>
      </c>
      <c r="Q6" s="566"/>
      <c r="R6" s="566"/>
      <c r="S6" s="528" t="s">
        <v>207</v>
      </c>
      <c r="T6" s="552" t="s">
        <v>4</v>
      </c>
    </row>
    <row r="7" spans="1:21" ht="66.75" customHeight="1" x14ac:dyDescent="0.2">
      <c r="A7" s="529"/>
      <c r="B7" s="529"/>
      <c r="C7" s="516"/>
      <c r="D7" s="516"/>
      <c r="E7" s="516"/>
      <c r="F7" s="530"/>
      <c r="G7" s="516"/>
      <c r="H7" s="526"/>
      <c r="I7" s="531"/>
      <c r="J7" s="526"/>
      <c r="K7" s="526"/>
      <c r="L7" s="527"/>
      <c r="M7" s="527"/>
      <c r="N7" s="526"/>
      <c r="O7" s="528"/>
      <c r="P7" s="200" t="s">
        <v>109</v>
      </c>
      <c r="Q7" s="200" t="s">
        <v>359</v>
      </c>
      <c r="R7" s="200" t="s">
        <v>310</v>
      </c>
      <c r="S7" s="528"/>
      <c r="T7" s="552"/>
    </row>
    <row r="8" spans="1:21" ht="30.2" customHeight="1" x14ac:dyDescent="0.2">
      <c r="A8" s="573" t="s">
        <v>1</v>
      </c>
      <c r="B8" s="574"/>
      <c r="C8" s="574"/>
      <c r="D8" s="574"/>
      <c r="E8" s="574"/>
      <c r="F8" s="574"/>
      <c r="G8" s="574"/>
      <c r="H8" s="575"/>
      <c r="I8" s="204"/>
      <c r="J8" s="205"/>
      <c r="K8" s="93">
        <f>SUM(K9:K12)</f>
        <v>21061</v>
      </c>
      <c r="L8" s="93">
        <f>SUM(L9:L12)</f>
        <v>5616</v>
      </c>
      <c r="M8" s="93">
        <f>SUM(M9:M12)</f>
        <v>15445</v>
      </c>
      <c r="N8" s="203"/>
      <c r="O8" s="447">
        <f>SUM(O9:O12)</f>
        <v>5117</v>
      </c>
      <c r="P8" s="447">
        <f>SUM(P9:P12)</f>
        <v>13694</v>
      </c>
      <c r="Q8" s="447">
        <f>SUM(Q9:Q12)</f>
        <v>900</v>
      </c>
      <c r="R8" s="447">
        <f>SUM(R9:R12)</f>
        <v>12794</v>
      </c>
      <c r="S8" s="447">
        <f>SUM(S9:S12)</f>
        <v>775</v>
      </c>
      <c r="T8" s="374"/>
    </row>
    <row r="9" spans="1:21" ht="74.849999999999994" customHeight="1" x14ac:dyDescent="0.2">
      <c r="A9" s="380">
        <v>1</v>
      </c>
      <c r="B9" s="380" t="s">
        <v>25</v>
      </c>
      <c r="C9" s="381">
        <v>60007101333</v>
      </c>
      <c r="D9" s="380">
        <v>2143</v>
      </c>
      <c r="E9" s="380">
        <v>5169</v>
      </c>
      <c r="F9" s="380">
        <v>51</v>
      </c>
      <c r="G9" s="46" t="s">
        <v>272</v>
      </c>
      <c r="H9" s="383" t="s">
        <v>346</v>
      </c>
      <c r="I9" s="380"/>
      <c r="J9" s="380" t="s">
        <v>0</v>
      </c>
      <c r="K9" s="387">
        <v>2950</v>
      </c>
      <c r="L9" s="387">
        <v>1475</v>
      </c>
      <c r="M9" s="387">
        <v>1475</v>
      </c>
      <c r="N9" s="399">
        <v>2019</v>
      </c>
      <c r="O9" s="444">
        <v>0</v>
      </c>
      <c r="P9" s="445">
        <f>Q9+R9</f>
        <v>1475</v>
      </c>
      <c r="Q9" s="444">
        <v>0</v>
      </c>
      <c r="R9" s="480">
        <v>1475</v>
      </c>
      <c r="S9" s="446">
        <v>0</v>
      </c>
      <c r="T9" s="172"/>
    </row>
    <row r="10" spans="1:21" ht="75" x14ac:dyDescent="0.2">
      <c r="A10" s="380">
        <v>2</v>
      </c>
      <c r="B10" s="380" t="s">
        <v>25</v>
      </c>
      <c r="C10" s="381">
        <v>60007101169</v>
      </c>
      <c r="D10" s="380">
        <v>2143</v>
      </c>
      <c r="E10" s="380">
        <v>5169</v>
      </c>
      <c r="F10" s="380">
        <v>51</v>
      </c>
      <c r="G10" s="46" t="s">
        <v>273</v>
      </c>
      <c r="H10" s="383" t="s">
        <v>366</v>
      </c>
      <c r="I10" s="380"/>
      <c r="J10" s="380" t="s">
        <v>0</v>
      </c>
      <c r="K10" s="403">
        <v>1775</v>
      </c>
      <c r="L10" s="403">
        <v>1598</v>
      </c>
      <c r="M10" s="403">
        <v>177</v>
      </c>
      <c r="N10" s="399">
        <v>2019</v>
      </c>
      <c r="O10" s="444">
        <v>0</v>
      </c>
      <c r="P10" s="445">
        <f t="shared" ref="P10:P12" si="0">Q10+R10</f>
        <v>1000</v>
      </c>
      <c r="Q10" s="444">
        <v>900</v>
      </c>
      <c r="R10" s="480">
        <v>100</v>
      </c>
      <c r="S10" s="446">
        <v>775</v>
      </c>
      <c r="T10" s="172"/>
    </row>
    <row r="11" spans="1:21" ht="69" customHeight="1" x14ac:dyDescent="0.2">
      <c r="A11" s="380">
        <v>3</v>
      </c>
      <c r="B11" s="380" t="s">
        <v>25</v>
      </c>
      <c r="C11" s="381">
        <v>60005101237</v>
      </c>
      <c r="D11" s="380">
        <v>3523</v>
      </c>
      <c r="E11" s="380">
        <v>5169</v>
      </c>
      <c r="F11" s="380">
        <v>51</v>
      </c>
      <c r="G11" s="46" t="s">
        <v>274</v>
      </c>
      <c r="H11" s="383" t="s">
        <v>275</v>
      </c>
      <c r="I11" s="380"/>
      <c r="J11" s="380" t="s">
        <v>0</v>
      </c>
      <c r="K11" s="387">
        <v>2530</v>
      </c>
      <c r="L11" s="387">
        <v>457</v>
      </c>
      <c r="M11" s="387">
        <v>2073</v>
      </c>
      <c r="N11" s="399">
        <v>2019</v>
      </c>
      <c r="O11" s="444">
        <v>117</v>
      </c>
      <c r="P11" s="454">
        <f t="shared" si="0"/>
        <v>2413</v>
      </c>
      <c r="Q11" s="444">
        <v>0</v>
      </c>
      <c r="R11" s="480">
        <v>2413</v>
      </c>
      <c r="S11" s="446">
        <v>0</v>
      </c>
      <c r="T11" s="172"/>
    </row>
    <row r="12" spans="1:21" ht="78.75" customHeight="1" x14ac:dyDescent="0.2">
      <c r="A12" s="380">
        <v>4</v>
      </c>
      <c r="B12" s="380" t="s">
        <v>25</v>
      </c>
      <c r="C12" s="381">
        <v>60005101238</v>
      </c>
      <c r="D12" s="380">
        <v>3523</v>
      </c>
      <c r="E12" s="380">
        <v>5169</v>
      </c>
      <c r="F12" s="380">
        <v>51</v>
      </c>
      <c r="G12" s="46" t="s">
        <v>276</v>
      </c>
      <c r="H12" s="383" t="s">
        <v>275</v>
      </c>
      <c r="I12" s="380"/>
      <c r="J12" s="380" t="s">
        <v>0</v>
      </c>
      <c r="K12" s="387">
        <v>13806</v>
      </c>
      <c r="L12" s="387">
        <v>2086</v>
      </c>
      <c r="M12" s="387">
        <v>11720</v>
      </c>
      <c r="N12" s="399">
        <v>2019</v>
      </c>
      <c r="O12" s="444">
        <v>5000</v>
      </c>
      <c r="P12" s="454">
        <f t="shared" si="0"/>
        <v>8806</v>
      </c>
      <c r="Q12" s="444">
        <v>0</v>
      </c>
      <c r="R12" s="480">
        <v>8806</v>
      </c>
      <c r="S12" s="446">
        <v>0</v>
      </c>
      <c r="T12" s="172"/>
    </row>
    <row r="13" spans="1:21" ht="35.450000000000003" customHeight="1" x14ac:dyDescent="0.2">
      <c r="A13" s="455" t="s">
        <v>128</v>
      </c>
      <c r="B13" s="456"/>
      <c r="C13" s="456"/>
      <c r="D13" s="456"/>
      <c r="E13" s="456"/>
      <c r="F13" s="456"/>
      <c r="G13" s="456"/>
      <c r="H13" s="456"/>
      <c r="I13" s="456"/>
      <c r="J13" s="456"/>
      <c r="K13" s="458">
        <f>SUM(K9:K12)</f>
        <v>21061</v>
      </c>
      <c r="L13" s="458">
        <f t="shared" ref="L13:M13" si="1">SUM(L9:L12)</f>
        <v>5616</v>
      </c>
      <c r="M13" s="458">
        <f t="shared" si="1"/>
        <v>15445</v>
      </c>
      <c r="N13" s="458"/>
      <c r="O13" s="458">
        <f t="shared" ref="O13" si="2">SUM(O9:O12)</f>
        <v>5117</v>
      </c>
      <c r="P13" s="452">
        <f>SUM(P9:P12)</f>
        <v>13694</v>
      </c>
      <c r="Q13" s="452">
        <f>SUM(Q9:Q12)</f>
        <v>900</v>
      </c>
      <c r="R13" s="452">
        <f>SUM(R9:R12)</f>
        <v>12794</v>
      </c>
      <c r="S13" s="453">
        <f>SUM(S9:S12)</f>
        <v>775</v>
      </c>
      <c r="T13" s="21"/>
    </row>
    <row r="14" spans="1:21" s="3" customFormat="1" x14ac:dyDescent="0.2">
      <c r="A14" s="4"/>
      <c r="B14" s="4"/>
      <c r="C14" s="4"/>
      <c r="D14" s="4"/>
      <c r="E14" s="4"/>
      <c r="F14" s="4"/>
      <c r="G14" s="20"/>
      <c r="H14" s="4"/>
      <c r="I14" s="19"/>
      <c r="J14" s="18"/>
      <c r="K14" s="17"/>
      <c r="L14" s="17"/>
      <c r="M14" s="17"/>
      <c r="N14" s="16"/>
      <c r="O14" s="16"/>
      <c r="T14" s="2"/>
      <c r="U14" s="1"/>
    </row>
    <row r="15" spans="1:21" s="3" customFormat="1" x14ac:dyDescent="0.2">
      <c r="A15" s="4"/>
      <c r="B15" s="4"/>
      <c r="C15" s="4"/>
      <c r="D15" s="4"/>
      <c r="E15" s="4"/>
      <c r="F15" s="4"/>
      <c r="G15" s="4"/>
      <c r="H15" s="4"/>
      <c r="I15" s="15"/>
      <c r="J15" s="6"/>
      <c r="K15" s="5"/>
      <c r="L15" s="5"/>
      <c r="M15" s="5"/>
      <c r="T15" s="2"/>
      <c r="U15" s="1"/>
    </row>
    <row r="16" spans="1:21" s="3" customFormat="1" x14ac:dyDescent="0.2">
      <c r="A16" s="4"/>
      <c r="B16" s="4"/>
      <c r="C16" s="4"/>
      <c r="D16" s="4"/>
      <c r="E16" s="4"/>
      <c r="F16" s="4"/>
      <c r="G16" s="4"/>
      <c r="H16" s="4"/>
      <c r="I16" s="15"/>
      <c r="J16" s="6"/>
      <c r="K16" s="5"/>
      <c r="L16" s="5"/>
      <c r="M16" s="5"/>
      <c r="T16" s="2"/>
      <c r="U16" s="1"/>
    </row>
    <row r="17" spans="1:21" s="7" customFormat="1" ht="15" x14ac:dyDescent="0.2">
      <c r="A17" s="13"/>
      <c r="B17" s="13"/>
      <c r="C17" s="13"/>
      <c r="D17" s="14"/>
      <c r="E17" s="13"/>
      <c r="F17" s="13"/>
      <c r="G17" s="13"/>
      <c r="H17" s="13"/>
      <c r="I17" s="12"/>
      <c r="J17" s="11"/>
      <c r="K17" s="10"/>
      <c r="L17" s="10"/>
      <c r="M17" s="10"/>
      <c r="T17" s="9"/>
      <c r="U17" s="8"/>
    </row>
    <row r="18" spans="1:21" s="3" customFormat="1" x14ac:dyDescent="0.2">
      <c r="A18" s="4"/>
      <c r="B18" s="4"/>
      <c r="C18" s="4"/>
      <c r="D18" s="4"/>
      <c r="E18" s="4"/>
      <c r="F18" s="4"/>
      <c r="G18" s="4"/>
      <c r="H18" s="4"/>
      <c r="I18" s="1"/>
      <c r="J18" s="6"/>
      <c r="K18" s="5"/>
      <c r="L18" s="5"/>
      <c r="M18" s="5"/>
      <c r="T18" s="2"/>
      <c r="U18" s="1"/>
    </row>
    <row r="19" spans="1:21" s="3" customFormat="1" x14ac:dyDescent="0.2">
      <c r="A19" s="4"/>
      <c r="B19" s="4"/>
      <c r="C19" s="4"/>
      <c r="D19" s="4"/>
      <c r="E19" s="4"/>
      <c r="F19" s="4"/>
      <c r="G19" s="4"/>
      <c r="H19" s="4"/>
      <c r="I19" s="1"/>
      <c r="J19" s="6"/>
      <c r="K19" s="5"/>
      <c r="L19" s="5"/>
      <c r="M19" s="5"/>
      <c r="T19" s="2"/>
      <c r="U19" s="1"/>
    </row>
    <row r="20" spans="1:21" s="3" customFormat="1" x14ac:dyDescent="0.2">
      <c r="A20" s="4"/>
      <c r="B20" s="4"/>
      <c r="C20" s="4"/>
      <c r="D20" s="4"/>
      <c r="E20" s="4"/>
      <c r="F20" s="4"/>
      <c r="G20" s="4"/>
      <c r="H20" s="4"/>
      <c r="I20" s="1"/>
      <c r="J20" s="6"/>
      <c r="K20" s="5"/>
      <c r="L20" s="5"/>
      <c r="M20" s="5"/>
      <c r="T20" s="2"/>
      <c r="U20" s="1"/>
    </row>
    <row r="21" spans="1:21" s="3" customFormat="1" x14ac:dyDescent="0.2">
      <c r="A21" s="4"/>
      <c r="B21" s="4"/>
      <c r="C21" s="4"/>
      <c r="D21" s="4"/>
      <c r="E21" s="4"/>
      <c r="F21" s="4"/>
      <c r="G21" s="4"/>
      <c r="H21" s="4"/>
      <c r="I21" s="1"/>
      <c r="J21" s="6"/>
      <c r="K21" s="5"/>
      <c r="L21" s="5"/>
      <c r="M21" s="5"/>
      <c r="T21" s="2"/>
      <c r="U21" s="1"/>
    </row>
    <row r="22" spans="1:21" s="3" customFormat="1" x14ac:dyDescent="0.2">
      <c r="A22" s="4"/>
      <c r="B22" s="4"/>
      <c r="C22" s="4"/>
      <c r="D22" s="4"/>
      <c r="E22" s="4"/>
      <c r="F22" s="4"/>
      <c r="G22" s="4"/>
      <c r="H22" s="4"/>
      <c r="I22" s="1"/>
      <c r="J22" s="6"/>
      <c r="K22" s="5"/>
      <c r="L22" s="5"/>
      <c r="M22" s="5"/>
      <c r="T22" s="2"/>
      <c r="U22" s="1"/>
    </row>
    <row r="23" spans="1:21" s="3" customFormat="1" x14ac:dyDescent="0.2">
      <c r="A23" s="4"/>
      <c r="B23" s="4"/>
      <c r="C23" s="4"/>
      <c r="D23" s="4"/>
      <c r="E23" s="4"/>
      <c r="F23" s="4"/>
      <c r="G23" s="4"/>
      <c r="H23" s="4"/>
      <c r="I23" s="1"/>
      <c r="J23" s="6"/>
      <c r="K23" s="5"/>
      <c r="L23" s="5"/>
      <c r="M23" s="5"/>
      <c r="T23" s="2"/>
      <c r="U23" s="1"/>
    </row>
    <row r="24" spans="1:21" s="3" customFormat="1" x14ac:dyDescent="0.2">
      <c r="A24" s="4"/>
      <c r="B24" s="4"/>
      <c r="C24" s="4"/>
      <c r="D24" s="4"/>
      <c r="E24" s="4"/>
      <c r="F24" s="4"/>
      <c r="G24" s="4"/>
      <c r="H24" s="4"/>
      <c r="I24" s="1"/>
      <c r="J24" s="6"/>
      <c r="K24" s="5"/>
      <c r="L24" s="5"/>
      <c r="M24" s="5"/>
      <c r="T24" s="2"/>
      <c r="U24" s="1"/>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6"/>
      <c r="K34" s="5"/>
      <c r="L34" s="5"/>
      <c r="M34" s="5"/>
      <c r="T34" s="2"/>
      <c r="U34" s="1"/>
    </row>
    <row r="35" spans="1:21" s="3" customFormat="1" x14ac:dyDescent="0.2">
      <c r="A35" s="4"/>
      <c r="B35" s="4"/>
      <c r="C35" s="4"/>
      <c r="D35" s="4"/>
      <c r="E35" s="4"/>
      <c r="F35" s="4"/>
      <c r="G35" s="4"/>
      <c r="H35" s="4"/>
      <c r="I35" s="1"/>
      <c r="J35" s="4"/>
      <c r="K35" s="5"/>
      <c r="L35" s="5"/>
      <c r="M35" s="5"/>
      <c r="T35" s="2"/>
      <c r="U35" s="1"/>
    </row>
    <row r="36" spans="1:21" s="3" customFormat="1" x14ac:dyDescent="0.2">
      <c r="A36" s="4"/>
      <c r="B36" s="4"/>
      <c r="C36" s="4"/>
      <c r="D36" s="4"/>
      <c r="E36" s="4"/>
      <c r="F36" s="4"/>
      <c r="G36" s="4"/>
      <c r="H36" s="4"/>
      <c r="I36" s="1"/>
      <c r="J36" s="4"/>
      <c r="K36" s="5"/>
      <c r="L36" s="5"/>
      <c r="M36" s="5"/>
      <c r="T36" s="2"/>
      <c r="U36" s="1"/>
    </row>
    <row r="37" spans="1:21" s="3" customFormat="1" x14ac:dyDescent="0.2">
      <c r="A37" s="4"/>
      <c r="B37" s="4"/>
      <c r="C37" s="4"/>
      <c r="D37" s="4"/>
      <c r="E37" s="4"/>
      <c r="F37" s="4"/>
      <c r="G37" s="4"/>
      <c r="H37" s="4"/>
      <c r="I37" s="1"/>
      <c r="J37" s="4"/>
      <c r="K37" s="5"/>
      <c r="L37" s="5"/>
      <c r="M37" s="5"/>
      <c r="T37" s="2"/>
      <c r="U37" s="1"/>
    </row>
    <row r="38" spans="1:21" s="3" customFormat="1" x14ac:dyDescent="0.2">
      <c r="A38" s="4"/>
      <c r="B38" s="4"/>
      <c r="C38" s="4"/>
      <c r="D38" s="4"/>
      <c r="E38" s="4"/>
      <c r="F38" s="4"/>
      <c r="G38" s="4"/>
      <c r="H38" s="4"/>
      <c r="I38" s="1"/>
      <c r="J38" s="4"/>
      <c r="K38" s="5"/>
      <c r="L38" s="5"/>
      <c r="M38" s="5"/>
      <c r="T38" s="2"/>
      <c r="U38" s="1"/>
    </row>
    <row r="39" spans="1:21" s="3" customFormat="1" x14ac:dyDescent="0.2">
      <c r="A39" s="4"/>
      <c r="B39" s="4"/>
      <c r="C39" s="4"/>
      <c r="D39" s="4"/>
      <c r="E39" s="4"/>
      <c r="F39" s="4"/>
      <c r="G39" s="4"/>
      <c r="H39" s="4"/>
      <c r="I39" s="1"/>
      <c r="J39" s="4"/>
      <c r="K39" s="5"/>
      <c r="L39" s="5"/>
      <c r="M39" s="5"/>
      <c r="T39" s="2"/>
      <c r="U39" s="1"/>
    </row>
    <row r="40" spans="1:21" s="3" customFormat="1" x14ac:dyDescent="0.2">
      <c r="A40" s="4"/>
      <c r="B40" s="4"/>
      <c r="C40" s="4"/>
      <c r="D40" s="4"/>
      <c r="E40" s="4"/>
      <c r="F40" s="4"/>
      <c r="G40" s="4"/>
      <c r="H40" s="4"/>
      <c r="I40" s="1"/>
      <c r="J40" s="4"/>
      <c r="K40" s="5"/>
      <c r="L40" s="5"/>
      <c r="M40" s="5"/>
      <c r="T40" s="2"/>
      <c r="U40" s="1"/>
    </row>
    <row r="41" spans="1:21" s="3" customFormat="1" x14ac:dyDescent="0.2">
      <c r="A41" s="4"/>
      <c r="B41" s="4"/>
      <c r="C41" s="4"/>
      <c r="D41" s="4"/>
      <c r="E41" s="4"/>
      <c r="F41" s="4"/>
      <c r="G41" s="4"/>
      <c r="H41" s="4"/>
      <c r="I41" s="1"/>
      <c r="J41" s="4"/>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4"/>
      <c r="B43" s="4"/>
      <c r="C43" s="4"/>
      <c r="D43" s="4"/>
      <c r="E43" s="4"/>
      <c r="F43" s="4"/>
      <c r="G43" s="4"/>
      <c r="H43" s="4"/>
      <c r="I43" s="1"/>
      <c r="J43" s="4"/>
      <c r="K43" s="5"/>
      <c r="L43" s="5"/>
      <c r="M43" s="5"/>
      <c r="T43" s="2"/>
      <c r="U43" s="1"/>
    </row>
    <row r="44" spans="1:21" s="3" customFormat="1" x14ac:dyDescent="0.2">
      <c r="A44" s="4"/>
      <c r="B44" s="4"/>
      <c r="C44" s="4"/>
      <c r="D44" s="4"/>
      <c r="E44" s="4"/>
      <c r="F44" s="4"/>
      <c r="G44" s="4"/>
      <c r="H44" s="4"/>
      <c r="I44" s="1"/>
      <c r="J44" s="4"/>
      <c r="K44" s="5"/>
      <c r="L44" s="5"/>
      <c r="M44" s="5"/>
      <c r="T44" s="2"/>
      <c r="U44" s="1"/>
    </row>
    <row r="45" spans="1:21" s="3" customFormat="1" x14ac:dyDescent="0.2">
      <c r="A45" s="4"/>
      <c r="B45" s="4"/>
      <c r="C45" s="4"/>
      <c r="D45" s="4"/>
      <c r="E45" s="4"/>
      <c r="F45" s="4"/>
      <c r="G45" s="4"/>
      <c r="H45" s="4"/>
      <c r="I45" s="1"/>
      <c r="J45" s="4"/>
      <c r="K45" s="5"/>
      <c r="L45" s="5"/>
      <c r="M45" s="5"/>
      <c r="T45" s="2"/>
      <c r="U45" s="1"/>
    </row>
    <row r="46" spans="1:21" s="3" customFormat="1" x14ac:dyDescent="0.2">
      <c r="A46" s="1"/>
      <c r="B46" s="1"/>
      <c r="C46" s="1"/>
      <c r="D46" s="1"/>
      <c r="E46" s="1"/>
      <c r="F46" s="1"/>
      <c r="G46" s="1"/>
      <c r="H46" s="1"/>
      <c r="I46" s="1"/>
      <c r="J46" s="4"/>
      <c r="K46" s="5"/>
      <c r="L46" s="5"/>
      <c r="M46" s="5"/>
      <c r="T46" s="2"/>
      <c r="U46" s="1"/>
    </row>
    <row r="47" spans="1:21" s="3" customFormat="1" x14ac:dyDescent="0.2">
      <c r="A47" s="1"/>
      <c r="B47" s="1"/>
      <c r="C47" s="1"/>
      <c r="D47" s="1"/>
      <c r="E47" s="1"/>
      <c r="F47" s="1"/>
      <c r="G47" s="1"/>
      <c r="H47" s="1"/>
      <c r="I47" s="1"/>
      <c r="J47" s="4"/>
      <c r="K47" s="5"/>
      <c r="L47" s="5"/>
      <c r="M47" s="5"/>
      <c r="T47" s="2"/>
      <c r="U47" s="1"/>
    </row>
    <row r="48" spans="1:21" s="3" customFormat="1" x14ac:dyDescent="0.2">
      <c r="A48" s="1"/>
      <c r="B48" s="1"/>
      <c r="C48" s="1"/>
      <c r="D48" s="1"/>
      <c r="E48" s="1"/>
      <c r="F48" s="1"/>
      <c r="G48" s="1"/>
      <c r="H48" s="1"/>
      <c r="I48" s="1"/>
      <c r="J48" s="4"/>
      <c r="K48" s="5"/>
      <c r="L48" s="5"/>
      <c r="M48" s="5"/>
      <c r="T48" s="2"/>
      <c r="U48" s="1"/>
    </row>
    <row r="49" spans="1:21" s="3" customFormat="1" x14ac:dyDescent="0.2">
      <c r="A49" s="1"/>
      <c r="B49" s="1"/>
      <c r="C49" s="1"/>
      <c r="D49" s="1"/>
      <c r="E49" s="1"/>
      <c r="F49" s="1"/>
      <c r="G49" s="1"/>
      <c r="H49" s="1"/>
      <c r="I49" s="1"/>
      <c r="J49" s="4"/>
      <c r="K49" s="5"/>
      <c r="L49" s="5"/>
      <c r="M49" s="5"/>
      <c r="T49" s="2"/>
      <c r="U49" s="1"/>
    </row>
    <row r="50" spans="1:21" s="3" customFormat="1" x14ac:dyDescent="0.2">
      <c r="A50" s="1"/>
      <c r="B50" s="1"/>
      <c r="C50" s="1"/>
      <c r="D50" s="1"/>
      <c r="E50" s="1"/>
      <c r="F50" s="1"/>
      <c r="G50" s="1"/>
      <c r="H50" s="1"/>
      <c r="I50" s="1"/>
      <c r="J50" s="4"/>
      <c r="K50" s="5"/>
      <c r="L50" s="5"/>
      <c r="M50" s="5"/>
      <c r="T50" s="2"/>
      <c r="U50" s="1"/>
    </row>
    <row r="51" spans="1:21" s="3" customFormat="1" x14ac:dyDescent="0.2">
      <c r="A51" s="1"/>
      <c r="B51" s="1"/>
      <c r="C51" s="1"/>
      <c r="D51" s="1"/>
      <c r="E51" s="1"/>
      <c r="F51" s="1"/>
      <c r="G51" s="1"/>
      <c r="H51" s="1"/>
      <c r="I51" s="1"/>
      <c r="J51" s="4"/>
      <c r="K51" s="5"/>
      <c r="L51" s="5"/>
      <c r="M51" s="5"/>
      <c r="T51" s="2"/>
      <c r="U51" s="1"/>
    </row>
    <row r="52" spans="1:21" s="3" customFormat="1" x14ac:dyDescent="0.2">
      <c r="A52" s="1"/>
      <c r="B52" s="1"/>
      <c r="C52" s="1"/>
      <c r="D52" s="1"/>
      <c r="E52" s="1"/>
      <c r="F52" s="1"/>
      <c r="G52" s="1"/>
      <c r="H52" s="1"/>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sheetData>
  <mergeCells count="20">
    <mergeCell ref="A5:S5"/>
    <mergeCell ref="A6:A7"/>
    <mergeCell ref="B6:B7"/>
    <mergeCell ref="C6:C7"/>
    <mergeCell ref="D6:D7"/>
    <mergeCell ref="E6:E7"/>
    <mergeCell ref="F6:F7"/>
    <mergeCell ref="G6:G7"/>
    <mergeCell ref="H6:H7"/>
    <mergeCell ref="I6:I7"/>
    <mergeCell ref="P6:R6"/>
    <mergeCell ref="S6:S7"/>
    <mergeCell ref="T6:T7"/>
    <mergeCell ref="A8:H8"/>
    <mergeCell ref="J6:J7"/>
    <mergeCell ref="K6:K7"/>
    <mergeCell ref="L6:L7"/>
    <mergeCell ref="M6:M7"/>
    <mergeCell ref="N6:N7"/>
    <mergeCell ref="O6:O7"/>
  </mergeCells>
  <printOptions horizontalCentered="1"/>
  <pageMargins left="0.78740157480314965" right="0.78740157480314965" top="0.6692913385826772" bottom="0.86614173228346458" header="0.27559055118110237" footer="0.39370078740157483"/>
  <pageSetup paperSize="9" scale="48" firstPageNumber="125"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rgb="FF002060"/>
  </sheetPr>
  <dimension ref="A1:U110"/>
  <sheetViews>
    <sheetView showGridLines="0" view="pageBreakPreview" zoomScale="80" zoomScaleNormal="70" zoomScaleSheetLayoutView="80" workbookViewId="0">
      <selection activeCell="I36" sqref="I36"/>
    </sheetView>
  </sheetViews>
  <sheetFormatPr defaultColWidth="9.140625" defaultRowHeight="12.75" outlineLevelCol="1" x14ac:dyDescent="0.2"/>
  <cols>
    <col min="1" max="1" width="5.42578125" style="1" customWidth="1"/>
    <col min="2" max="2" width="6.42578125" style="1" customWidth="1"/>
    <col min="3" max="3" width="15.5703125" style="1" hidden="1" customWidth="1" outlineLevel="1"/>
    <col min="4" max="5" width="6.42578125" style="1" hidden="1" customWidth="1" outlineLevel="1"/>
    <col min="6" max="6" width="7.28515625" style="1" customWidth="1" outlineLevel="1"/>
    <col min="7" max="7" width="47.5703125" style="1" customWidth="1"/>
    <col min="8" max="8" width="55.140625" style="1" customWidth="1"/>
    <col min="9" max="9" width="7.140625" style="1" customWidth="1"/>
    <col min="10" max="10" width="12.85546875" style="4" customWidth="1"/>
    <col min="11" max="16" width="14.7109375" style="3" customWidth="1"/>
    <col min="17" max="17" width="17.140625" style="3" customWidth="1"/>
    <col min="18" max="19" width="14.7109375" style="3" customWidth="1"/>
    <col min="20" max="20" width="38.5703125" style="2" hidden="1" customWidth="1"/>
    <col min="21" max="16384" width="9.140625" style="1"/>
  </cols>
  <sheetData>
    <row r="1" spans="1:21" ht="18" x14ac:dyDescent="0.25">
      <c r="A1" s="159" t="s">
        <v>148</v>
      </c>
      <c r="B1" s="160"/>
      <c r="C1" s="160"/>
      <c r="D1" s="160"/>
      <c r="E1" s="160"/>
      <c r="F1" s="160"/>
      <c r="G1" s="162"/>
      <c r="H1" s="163"/>
      <c r="I1" s="160"/>
      <c r="N1" s="165"/>
      <c r="O1" s="165"/>
      <c r="Q1" s="165"/>
      <c r="R1" s="165"/>
      <c r="S1" s="165"/>
      <c r="T1" s="38"/>
      <c r="U1" s="35"/>
    </row>
    <row r="2" spans="1:21" ht="15.75" x14ac:dyDescent="0.25">
      <c r="A2" s="223" t="s">
        <v>129</v>
      </c>
      <c r="B2" s="113"/>
      <c r="D2" s="166"/>
      <c r="E2" s="166"/>
      <c r="F2" s="166"/>
      <c r="G2" s="223" t="s">
        <v>108</v>
      </c>
      <c r="H2" s="168" t="s">
        <v>147</v>
      </c>
      <c r="I2" s="170"/>
      <c r="N2" s="37"/>
      <c r="O2" s="37"/>
      <c r="Q2" s="37"/>
      <c r="R2" s="37"/>
      <c r="S2" s="37"/>
      <c r="T2" s="36"/>
      <c r="U2" s="35"/>
    </row>
    <row r="3" spans="1:21" ht="23.25" x14ac:dyDescent="0.35">
      <c r="A3" s="122"/>
      <c r="B3" s="113"/>
      <c r="D3" s="166"/>
      <c r="E3" s="166"/>
      <c r="F3" s="166"/>
      <c r="G3" s="221" t="s">
        <v>18</v>
      </c>
      <c r="H3" s="169"/>
      <c r="I3" s="170"/>
      <c r="N3" s="37"/>
      <c r="O3" s="37"/>
      <c r="Q3" s="37"/>
      <c r="R3" s="37"/>
      <c r="S3" s="37"/>
      <c r="T3" s="36"/>
      <c r="U3" s="35"/>
    </row>
    <row r="4" spans="1:21" ht="17.45" customHeight="1" x14ac:dyDescent="0.2">
      <c r="A4" s="166"/>
      <c r="B4" s="166"/>
      <c r="C4" s="166"/>
      <c r="D4" s="166"/>
      <c r="E4" s="166"/>
      <c r="F4" s="166"/>
      <c r="G4" s="166"/>
      <c r="H4" s="171"/>
      <c r="I4" s="166"/>
      <c r="N4" s="37"/>
      <c r="O4" s="37"/>
      <c r="Q4" s="37"/>
      <c r="R4" s="37"/>
      <c r="S4" s="89" t="s">
        <v>46</v>
      </c>
      <c r="T4" s="36"/>
      <c r="U4" s="35"/>
    </row>
    <row r="5" spans="1:21" ht="25.5" customHeight="1" x14ac:dyDescent="0.2">
      <c r="A5" s="513" t="s">
        <v>277</v>
      </c>
      <c r="B5" s="514"/>
      <c r="C5" s="514"/>
      <c r="D5" s="514"/>
      <c r="E5" s="514"/>
      <c r="F5" s="514"/>
      <c r="G5" s="514"/>
      <c r="H5" s="514"/>
      <c r="I5" s="514"/>
      <c r="J5" s="514"/>
      <c r="K5" s="514"/>
      <c r="L5" s="514"/>
      <c r="M5" s="514"/>
      <c r="N5" s="514"/>
      <c r="O5" s="514"/>
      <c r="P5" s="514"/>
      <c r="Q5" s="514"/>
      <c r="R5" s="514"/>
      <c r="S5" s="515"/>
      <c r="T5" s="34"/>
    </row>
    <row r="6" spans="1:21" ht="25.5" customHeight="1" x14ac:dyDescent="0.2">
      <c r="A6" s="529" t="s">
        <v>17</v>
      </c>
      <c r="B6" s="529" t="s">
        <v>16</v>
      </c>
      <c r="C6" s="516" t="s">
        <v>15</v>
      </c>
      <c r="D6" s="516" t="s">
        <v>14</v>
      </c>
      <c r="E6" s="516" t="s">
        <v>13</v>
      </c>
      <c r="F6" s="524" t="s">
        <v>114</v>
      </c>
      <c r="G6" s="516" t="s">
        <v>12</v>
      </c>
      <c r="H6" s="526" t="s">
        <v>11</v>
      </c>
      <c r="I6" s="531" t="s">
        <v>10</v>
      </c>
      <c r="J6" s="526" t="s">
        <v>9</v>
      </c>
      <c r="K6" s="526" t="s">
        <v>8</v>
      </c>
      <c r="L6" s="508" t="s">
        <v>7</v>
      </c>
      <c r="M6" s="508" t="s">
        <v>6</v>
      </c>
      <c r="N6" s="526" t="s">
        <v>5</v>
      </c>
      <c r="O6" s="528" t="s">
        <v>206</v>
      </c>
      <c r="P6" s="566">
        <v>2019</v>
      </c>
      <c r="Q6" s="566"/>
      <c r="R6" s="566"/>
      <c r="S6" s="528" t="s">
        <v>207</v>
      </c>
      <c r="T6" s="552" t="s">
        <v>4</v>
      </c>
    </row>
    <row r="7" spans="1:21" ht="69" customHeight="1" x14ac:dyDescent="0.2">
      <c r="A7" s="529"/>
      <c r="B7" s="529"/>
      <c r="C7" s="516"/>
      <c r="D7" s="516"/>
      <c r="E7" s="516"/>
      <c r="F7" s="530"/>
      <c r="G7" s="516"/>
      <c r="H7" s="526"/>
      <c r="I7" s="531"/>
      <c r="J7" s="526"/>
      <c r="K7" s="526"/>
      <c r="L7" s="527"/>
      <c r="M7" s="527"/>
      <c r="N7" s="526"/>
      <c r="O7" s="528"/>
      <c r="P7" s="200" t="s">
        <v>109</v>
      </c>
      <c r="Q7" s="200" t="s">
        <v>354</v>
      </c>
      <c r="R7" s="200" t="s">
        <v>310</v>
      </c>
      <c r="S7" s="528"/>
      <c r="T7" s="552"/>
    </row>
    <row r="8" spans="1:21" ht="30.2" customHeight="1" x14ac:dyDescent="0.2">
      <c r="A8" s="573" t="s">
        <v>1</v>
      </c>
      <c r="B8" s="574"/>
      <c r="C8" s="574"/>
      <c r="D8" s="574"/>
      <c r="E8" s="574"/>
      <c r="F8" s="574"/>
      <c r="G8" s="574"/>
      <c r="H8" s="575"/>
      <c r="I8" s="204"/>
      <c r="J8" s="205"/>
      <c r="K8" s="93">
        <f>SUM(K9:K25)</f>
        <v>577625</v>
      </c>
      <c r="L8" s="93">
        <f>SUM(L9:L25)</f>
        <v>548744</v>
      </c>
      <c r="M8" s="93">
        <f>SUM(M9:M25)</f>
        <v>28881</v>
      </c>
      <c r="N8" s="203"/>
      <c r="O8" s="93">
        <f>SUM(O9:O25)</f>
        <v>6121</v>
      </c>
      <c r="P8" s="93">
        <f t="shared" ref="P8:R8" si="0">SUM(P9:P25)</f>
        <v>4573</v>
      </c>
      <c r="Q8" s="93">
        <f t="shared" si="0"/>
        <v>0</v>
      </c>
      <c r="R8" s="93">
        <f t="shared" si="0"/>
        <v>4573</v>
      </c>
      <c r="S8" s="93">
        <f>SUM(S9:S25)</f>
        <v>0</v>
      </c>
      <c r="T8" s="374"/>
    </row>
    <row r="9" spans="1:21" ht="24.95" customHeight="1" x14ac:dyDescent="0.2">
      <c r="A9" s="576">
        <v>1</v>
      </c>
      <c r="B9" s="576" t="s">
        <v>25</v>
      </c>
      <c r="C9" s="556">
        <v>60002100998</v>
      </c>
      <c r="D9" s="380">
        <v>4344</v>
      </c>
      <c r="E9" s="380">
        <v>5169</v>
      </c>
      <c r="F9" s="380">
        <v>51</v>
      </c>
      <c r="G9" s="558" t="s">
        <v>278</v>
      </c>
      <c r="H9" s="583" t="s">
        <v>279</v>
      </c>
      <c r="I9" s="576"/>
      <c r="J9" s="576"/>
      <c r="K9" s="602">
        <v>336620</v>
      </c>
      <c r="L9" s="605">
        <v>319789</v>
      </c>
      <c r="M9" s="612">
        <v>16831</v>
      </c>
      <c r="N9" s="572">
        <v>2019</v>
      </c>
      <c r="O9" s="585">
        <v>6001</v>
      </c>
      <c r="P9" s="598">
        <f>SUM(R9:R16)</f>
        <v>515</v>
      </c>
      <c r="Q9" s="477">
        <v>0</v>
      </c>
      <c r="R9" s="475">
        <v>62</v>
      </c>
      <c r="S9" s="564">
        <v>0</v>
      </c>
      <c r="T9" s="172"/>
    </row>
    <row r="10" spans="1:21" ht="24.95" customHeight="1" x14ac:dyDescent="0.2">
      <c r="A10" s="589"/>
      <c r="B10" s="589"/>
      <c r="C10" s="578"/>
      <c r="D10" s="380">
        <v>4351</v>
      </c>
      <c r="E10" s="380">
        <v>5169</v>
      </c>
      <c r="F10" s="380">
        <v>51</v>
      </c>
      <c r="G10" s="594"/>
      <c r="H10" s="595"/>
      <c r="I10" s="589"/>
      <c r="J10" s="589"/>
      <c r="K10" s="603"/>
      <c r="L10" s="606"/>
      <c r="M10" s="613"/>
      <c r="N10" s="591"/>
      <c r="O10" s="592"/>
      <c r="P10" s="599"/>
      <c r="Q10" s="477">
        <v>0</v>
      </c>
      <c r="R10" s="475">
        <v>11</v>
      </c>
      <c r="S10" s="600"/>
      <c r="T10" s="172"/>
    </row>
    <row r="11" spans="1:21" ht="24.95" customHeight="1" x14ac:dyDescent="0.2">
      <c r="A11" s="589"/>
      <c r="B11" s="589"/>
      <c r="C11" s="578"/>
      <c r="D11" s="380">
        <v>4371</v>
      </c>
      <c r="E11" s="380">
        <v>5169</v>
      </c>
      <c r="F11" s="380">
        <v>51</v>
      </c>
      <c r="G11" s="594"/>
      <c r="H11" s="595"/>
      <c r="I11" s="589"/>
      <c r="J11" s="589"/>
      <c r="K11" s="603"/>
      <c r="L11" s="606"/>
      <c r="M11" s="613"/>
      <c r="N11" s="591"/>
      <c r="O11" s="592"/>
      <c r="P11" s="599"/>
      <c r="Q11" s="477">
        <v>0</v>
      </c>
      <c r="R11" s="475">
        <v>140</v>
      </c>
      <c r="S11" s="600"/>
      <c r="T11" s="172"/>
    </row>
    <row r="12" spans="1:21" ht="24.95" customHeight="1" x14ac:dyDescent="0.2">
      <c r="A12" s="589"/>
      <c r="B12" s="589"/>
      <c r="C12" s="578"/>
      <c r="D12" s="380">
        <v>4372</v>
      </c>
      <c r="E12" s="380">
        <v>5169</v>
      </c>
      <c r="F12" s="380">
        <v>51</v>
      </c>
      <c r="G12" s="594"/>
      <c r="H12" s="595"/>
      <c r="I12" s="589"/>
      <c r="J12" s="589"/>
      <c r="K12" s="603"/>
      <c r="L12" s="606"/>
      <c r="M12" s="613"/>
      <c r="N12" s="591"/>
      <c r="O12" s="592"/>
      <c r="P12" s="599"/>
      <c r="Q12" s="477">
        <v>0</v>
      </c>
      <c r="R12" s="475">
        <v>9</v>
      </c>
      <c r="S12" s="600"/>
      <c r="T12" s="172"/>
    </row>
    <row r="13" spans="1:21" ht="24.95" customHeight="1" x14ac:dyDescent="0.2">
      <c r="A13" s="589"/>
      <c r="B13" s="589"/>
      <c r="C13" s="578"/>
      <c r="D13" s="380">
        <v>4373</v>
      </c>
      <c r="E13" s="380">
        <v>5169</v>
      </c>
      <c r="F13" s="380">
        <v>51</v>
      </c>
      <c r="G13" s="594"/>
      <c r="H13" s="595"/>
      <c r="I13" s="589"/>
      <c r="J13" s="589"/>
      <c r="K13" s="603"/>
      <c r="L13" s="606"/>
      <c r="M13" s="613"/>
      <c r="N13" s="591"/>
      <c r="O13" s="592"/>
      <c r="P13" s="599"/>
      <c r="Q13" s="477">
        <v>0</v>
      </c>
      <c r="R13" s="475">
        <v>10</v>
      </c>
      <c r="S13" s="600"/>
      <c r="T13" s="172"/>
    </row>
    <row r="14" spans="1:21" ht="24.95" customHeight="1" x14ac:dyDescent="0.2">
      <c r="A14" s="589"/>
      <c r="B14" s="589"/>
      <c r="C14" s="578"/>
      <c r="D14" s="380">
        <v>4374</v>
      </c>
      <c r="E14" s="380">
        <v>5169</v>
      </c>
      <c r="F14" s="380">
        <v>51</v>
      </c>
      <c r="G14" s="594"/>
      <c r="H14" s="595"/>
      <c r="I14" s="589"/>
      <c r="J14" s="589"/>
      <c r="K14" s="603"/>
      <c r="L14" s="606"/>
      <c r="M14" s="613"/>
      <c r="N14" s="591"/>
      <c r="O14" s="592"/>
      <c r="P14" s="599"/>
      <c r="Q14" s="477">
        <v>0</v>
      </c>
      <c r="R14" s="475">
        <v>244</v>
      </c>
      <c r="S14" s="600"/>
      <c r="T14" s="172"/>
    </row>
    <row r="15" spans="1:21" ht="24.95" customHeight="1" x14ac:dyDescent="0.2">
      <c r="A15" s="589"/>
      <c r="B15" s="589"/>
      <c r="C15" s="578"/>
      <c r="D15" s="380">
        <v>4377</v>
      </c>
      <c r="E15" s="380">
        <v>5169</v>
      </c>
      <c r="F15" s="380">
        <v>51</v>
      </c>
      <c r="G15" s="594"/>
      <c r="H15" s="595"/>
      <c r="I15" s="589"/>
      <c r="J15" s="589"/>
      <c r="K15" s="603"/>
      <c r="L15" s="606"/>
      <c r="M15" s="613"/>
      <c r="N15" s="591"/>
      <c r="O15" s="592"/>
      <c r="P15" s="599"/>
      <c r="Q15" s="477">
        <v>0</v>
      </c>
      <c r="R15" s="475">
        <v>23</v>
      </c>
      <c r="S15" s="600"/>
      <c r="T15" s="172"/>
    </row>
    <row r="16" spans="1:21" ht="24.95" customHeight="1" x14ac:dyDescent="0.2">
      <c r="A16" s="579"/>
      <c r="B16" s="579"/>
      <c r="C16" s="557"/>
      <c r="D16" s="380">
        <v>4379</v>
      </c>
      <c r="E16" s="380">
        <v>5166</v>
      </c>
      <c r="F16" s="380">
        <v>51</v>
      </c>
      <c r="G16" s="596"/>
      <c r="H16" s="597"/>
      <c r="I16" s="579"/>
      <c r="J16" s="579"/>
      <c r="K16" s="603"/>
      <c r="L16" s="606"/>
      <c r="M16" s="613"/>
      <c r="N16" s="608"/>
      <c r="O16" s="616"/>
      <c r="P16" s="601"/>
      <c r="Q16" s="477">
        <v>0</v>
      </c>
      <c r="R16" s="475">
        <v>16</v>
      </c>
      <c r="S16" s="565"/>
      <c r="T16" s="172"/>
    </row>
    <row r="17" spans="1:21" ht="35.1" customHeight="1" x14ac:dyDescent="0.2">
      <c r="A17" s="576">
        <v>2</v>
      </c>
      <c r="B17" s="576" t="s">
        <v>25</v>
      </c>
      <c r="C17" s="556">
        <v>60002100999</v>
      </c>
      <c r="D17" s="380">
        <v>6172</v>
      </c>
      <c r="E17" s="380">
        <v>5424</v>
      </c>
      <c r="F17" s="380">
        <v>54</v>
      </c>
      <c r="G17" s="558" t="s">
        <v>280</v>
      </c>
      <c r="H17" s="583" t="s">
        <v>281</v>
      </c>
      <c r="I17" s="576"/>
      <c r="J17" s="576"/>
      <c r="K17" s="603"/>
      <c r="L17" s="606"/>
      <c r="M17" s="614"/>
      <c r="N17" s="572">
        <v>2019</v>
      </c>
      <c r="O17" s="609">
        <v>120</v>
      </c>
      <c r="P17" s="598">
        <f>SUM(R17:R19)</f>
        <v>29</v>
      </c>
      <c r="Q17" s="477">
        <v>0</v>
      </c>
      <c r="R17" s="475">
        <v>1</v>
      </c>
      <c r="S17" s="564">
        <v>0</v>
      </c>
      <c r="T17" s="172"/>
    </row>
    <row r="18" spans="1:21" ht="35.1" customHeight="1" x14ac:dyDescent="0.2">
      <c r="A18" s="589"/>
      <c r="B18" s="589"/>
      <c r="C18" s="578"/>
      <c r="D18" s="380">
        <v>6172</v>
      </c>
      <c r="E18" s="380">
        <v>5011</v>
      </c>
      <c r="F18" s="380">
        <v>50</v>
      </c>
      <c r="G18" s="594"/>
      <c r="H18" s="595"/>
      <c r="I18" s="589"/>
      <c r="J18" s="589"/>
      <c r="K18" s="603"/>
      <c r="L18" s="606"/>
      <c r="M18" s="614"/>
      <c r="N18" s="591"/>
      <c r="O18" s="610"/>
      <c r="P18" s="599"/>
      <c r="Q18" s="477">
        <v>0</v>
      </c>
      <c r="R18" s="475">
        <v>23</v>
      </c>
      <c r="S18" s="600"/>
      <c r="T18" s="172"/>
    </row>
    <row r="19" spans="1:21" ht="35.1" customHeight="1" x14ac:dyDescent="0.2">
      <c r="A19" s="579"/>
      <c r="B19" s="579"/>
      <c r="C19" s="557"/>
      <c r="D19" s="380">
        <v>6172</v>
      </c>
      <c r="E19" s="380">
        <v>5169</v>
      </c>
      <c r="F19" s="380">
        <v>51</v>
      </c>
      <c r="G19" s="596"/>
      <c r="H19" s="597"/>
      <c r="I19" s="579"/>
      <c r="J19" s="579"/>
      <c r="K19" s="604"/>
      <c r="L19" s="607"/>
      <c r="M19" s="615"/>
      <c r="N19" s="608"/>
      <c r="O19" s="611"/>
      <c r="P19" s="601"/>
      <c r="Q19" s="477">
        <v>0</v>
      </c>
      <c r="R19" s="475">
        <v>5</v>
      </c>
      <c r="S19" s="565"/>
      <c r="T19" s="172"/>
    </row>
    <row r="20" spans="1:21" ht="24.95" customHeight="1" x14ac:dyDescent="0.2">
      <c r="A20" s="576">
        <v>3</v>
      </c>
      <c r="B20" s="576" t="s">
        <v>25</v>
      </c>
      <c r="C20" s="556">
        <v>60002101332</v>
      </c>
      <c r="D20" s="380">
        <v>4374</v>
      </c>
      <c r="E20" s="380">
        <v>5169</v>
      </c>
      <c r="F20" s="380">
        <v>51</v>
      </c>
      <c r="G20" s="558" t="s">
        <v>282</v>
      </c>
      <c r="H20" s="583" t="s">
        <v>283</v>
      </c>
      <c r="I20" s="576"/>
      <c r="J20" s="576"/>
      <c r="K20" s="588">
        <v>241005</v>
      </c>
      <c r="L20" s="588">
        <v>228955</v>
      </c>
      <c r="M20" s="588">
        <v>12050</v>
      </c>
      <c r="N20" s="572" t="s">
        <v>284</v>
      </c>
      <c r="O20" s="585">
        <v>0</v>
      </c>
      <c r="P20" s="598">
        <f>SUM(R20:R25)</f>
        <v>4029</v>
      </c>
      <c r="Q20" s="477">
        <v>0</v>
      </c>
      <c r="R20" s="475">
        <v>3925</v>
      </c>
      <c r="S20" s="564">
        <v>0</v>
      </c>
      <c r="T20" s="172"/>
    </row>
    <row r="21" spans="1:21" ht="24.95" customHeight="1" x14ac:dyDescent="0.2">
      <c r="A21" s="589"/>
      <c r="B21" s="589"/>
      <c r="C21" s="578"/>
      <c r="D21" s="380">
        <v>4374</v>
      </c>
      <c r="E21" s="380">
        <v>5166</v>
      </c>
      <c r="F21" s="380">
        <v>51</v>
      </c>
      <c r="G21" s="594"/>
      <c r="H21" s="595"/>
      <c r="I21" s="589"/>
      <c r="J21" s="589"/>
      <c r="K21" s="593"/>
      <c r="L21" s="593"/>
      <c r="M21" s="593"/>
      <c r="N21" s="591"/>
      <c r="O21" s="592"/>
      <c r="P21" s="599"/>
      <c r="Q21" s="477">
        <v>0</v>
      </c>
      <c r="R21" s="475">
        <v>14</v>
      </c>
      <c r="S21" s="600"/>
      <c r="T21" s="172"/>
    </row>
    <row r="22" spans="1:21" ht="24.95" customHeight="1" x14ac:dyDescent="0.2">
      <c r="A22" s="589"/>
      <c r="B22" s="589"/>
      <c r="C22" s="578"/>
      <c r="D22" s="380">
        <v>6172</v>
      </c>
      <c r="E22" s="380">
        <v>5011</v>
      </c>
      <c r="F22" s="380">
        <v>50</v>
      </c>
      <c r="G22" s="594"/>
      <c r="H22" s="595"/>
      <c r="I22" s="589"/>
      <c r="J22" s="589"/>
      <c r="K22" s="593"/>
      <c r="L22" s="593"/>
      <c r="M22" s="593"/>
      <c r="N22" s="591"/>
      <c r="O22" s="592"/>
      <c r="P22" s="599"/>
      <c r="Q22" s="477">
        <v>0</v>
      </c>
      <c r="R22" s="475">
        <v>61</v>
      </c>
      <c r="S22" s="600"/>
      <c r="T22" s="172"/>
    </row>
    <row r="23" spans="1:21" ht="24.95" customHeight="1" x14ac:dyDescent="0.2">
      <c r="A23" s="589"/>
      <c r="B23" s="589"/>
      <c r="C23" s="578"/>
      <c r="D23" s="380">
        <v>6172</v>
      </c>
      <c r="E23" s="380">
        <v>5021</v>
      </c>
      <c r="F23" s="380">
        <v>50</v>
      </c>
      <c r="G23" s="594"/>
      <c r="H23" s="595"/>
      <c r="I23" s="589"/>
      <c r="J23" s="589"/>
      <c r="K23" s="593"/>
      <c r="L23" s="593"/>
      <c r="M23" s="593"/>
      <c r="N23" s="591"/>
      <c r="O23" s="592"/>
      <c r="P23" s="599"/>
      <c r="Q23" s="477">
        <v>0</v>
      </c>
      <c r="R23" s="475">
        <v>14</v>
      </c>
      <c r="S23" s="600"/>
      <c r="T23" s="172"/>
    </row>
    <row r="24" spans="1:21" ht="24.95" customHeight="1" x14ac:dyDescent="0.2">
      <c r="A24" s="589"/>
      <c r="B24" s="589"/>
      <c r="C24" s="578"/>
      <c r="D24" s="380">
        <v>6172</v>
      </c>
      <c r="E24" s="380">
        <v>5166</v>
      </c>
      <c r="F24" s="380">
        <v>51</v>
      </c>
      <c r="G24" s="594"/>
      <c r="H24" s="595"/>
      <c r="I24" s="589"/>
      <c r="J24" s="589"/>
      <c r="K24" s="593"/>
      <c r="L24" s="593"/>
      <c r="M24" s="593"/>
      <c r="N24" s="591"/>
      <c r="O24" s="592"/>
      <c r="P24" s="599"/>
      <c r="Q24" s="477">
        <v>0</v>
      </c>
      <c r="R24" s="475">
        <v>14</v>
      </c>
      <c r="S24" s="600"/>
      <c r="T24" s="172"/>
    </row>
    <row r="25" spans="1:21" ht="24.95" customHeight="1" x14ac:dyDescent="0.2">
      <c r="A25" s="589"/>
      <c r="B25" s="589"/>
      <c r="C25" s="578"/>
      <c r="D25" s="380">
        <v>6172</v>
      </c>
      <c r="E25" s="380">
        <v>5169</v>
      </c>
      <c r="F25" s="380">
        <v>51</v>
      </c>
      <c r="G25" s="594"/>
      <c r="H25" s="595"/>
      <c r="I25" s="589"/>
      <c r="J25" s="589"/>
      <c r="K25" s="593"/>
      <c r="L25" s="593"/>
      <c r="M25" s="593"/>
      <c r="N25" s="591"/>
      <c r="O25" s="592"/>
      <c r="P25" s="599"/>
      <c r="Q25" s="477">
        <v>0</v>
      </c>
      <c r="R25" s="475">
        <v>1</v>
      </c>
      <c r="S25" s="600"/>
      <c r="T25" s="172"/>
    </row>
    <row r="26" spans="1:21" ht="35.450000000000003" customHeight="1" x14ac:dyDescent="0.2">
      <c r="A26" s="460" t="s">
        <v>124</v>
      </c>
      <c r="B26" s="456"/>
      <c r="C26" s="456"/>
      <c r="D26" s="456"/>
      <c r="E26" s="456"/>
      <c r="F26" s="456"/>
      <c r="G26" s="456"/>
      <c r="H26" s="456"/>
      <c r="I26" s="456"/>
      <c r="J26" s="456"/>
      <c r="K26" s="458">
        <f>K20+K9</f>
        <v>577625</v>
      </c>
      <c r="L26" s="458">
        <f t="shared" ref="L26:M26" si="1">L20+L9</f>
        <v>548744</v>
      </c>
      <c r="M26" s="458">
        <f t="shared" si="1"/>
        <v>28881</v>
      </c>
      <c r="N26" s="458"/>
      <c r="O26" s="458">
        <f>O20+O9+O17</f>
        <v>6121</v>
      </c>
      <c r="P26" s="23">
        <f>SUM(P9:P25)</f>
        <v>4573</v>
      </c>
      <c r="Q26" s="23">
        <f>SUM(Q9:Q25)</f>
        <v>0</v>
      </c>
      <c r="R26" s="23">
        <f>SUM(R9:R25)</f>
        <v>4573</v>
      </c>
      <c r="S26" s="22">
        <f>SUM(S9:S9)</f>
        <v>0</v>
      </c>
      <c r="T26" s="21"/>
    </row>
    <row r="27" spans="1:21" s="3" customFormat="1" x14ac:dyDescent="0.2">
      <c r="A27" s="4"/>
      <c r="B27" s="4"/>
      <c r="C27" s="4"/>
      <c r="D27" s="4"/>
      <c r="E27" s="4"/>
      <c r="F27" s="4"/>
      <c r="G27" s="20"/>
      <c r="H27" s="4"/>
      <c r="I27" s="19"/>
      <c r="J27" s="18"/>
      <c r="K27" s="17"/>
      <c r="L27" s="17"/>
      <c r="M27" s="17"/>
      <c r="N27" s="16"/>
      <c r="O27" s="16"/>
      <c r="T27" s="2"/>
      <c r="U27" s="1"/>
    </row>
    <row r="28" spans="1:21" s="3" customFormat="1" x14ac:dyDescent="0.2">
      <c r="A28" s="4"/>
      <c r="B28" s="4"/>
      <c r="C28" s="4"/>
      <c r="D28" s="4"/>
      <c r="E28" s="4"/>
      <c r="F28" s="4"/>
      <c r="G28" s="4"/>
      <c r="H28" s="4"/>
      <c r="I28" s="15"/>
      <c r="J28" s="6"/>
      <c r="K28" s="5"/>
      <c r="L28" s="5"/>
      <c r="M28" s="5"/>
      <c r="T28" s="2"/>
      <c r="U28" s="1"/>
    </row>
    <row r="29" spans="1:21" s="3" customFormat="1" x14ac:dyDescent="0.2">
      <c r="A29" s="4"/>
      <c r="B29" s="4"/>
      <c r="C29" s="4"/>
      <c r="D29" s="4"/>
      <c r="E29" s="4"/>
      <c r="F29" s="4"/>
      <c r="G29" s="4"/>
      <c r="H29" s="4"/>
      <c r="I29" s="15"/>
      <c r="J29" s="6"/>
      <c r="K29" s="5"/>
      <c r="L29" s="5"/>
      <c r="M29" s="5"/>
      <c r="T29" s="2"/>
      <c r="U29" s="1"/>
    </row>
    <row r="30" spans="1:21" s="7" customFormat="1" ht="15" x14ac:dyDescent="0.2">
      <c r="A30" s="13"/>
      <c r="B30" s="13"/>
      <c r="C30" s="13"/>
      <c r="D30" s="14"/>
      <c r="E30" s="13"/>
      <c r="F30" s="13"/>
      <c r="G30" s="13"/>
      <c r="H30" s="13"/>
      <c r="I30" s="12"/>
      <c r="J30" s="11"/>
      <c r="K30" s="10"/>
      <c r="L30" s="10"/>
      <c r="M30" s="10"/>
      <c r="T30" s="9"/>
      <c r="U30" s="8"/>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6"/>
      <c r="K34" s="5"/>
      <c r="L34" s="5"/>
      <c r="M34" s="5"/>
      <c r="T34" s="2"/>
      <c r="U34" s="1"/>
    </row>
    <row r="35" spans="1:21" s="3" customFormat="1" x14ac:dyDescent="0.2">
      <c r="A35" s="4"/>
      <c r="B35" s="4"/>
      <c r="C35" s="4"/>
      <c r="D35" s="4"/>
      <c r="E35" s="4"/>
      <c r="F35" s="4"/>
      <c r="G35" s="4"/>
      <c r="H35" s="4"/>
      <c r="I35" s="1"/>
      <c r="J35" s="6"/>
      <c r="K35" s="5"/>
      <c r="L35" s="5"/>
      <c r="M35" s="5"/>
      <c r="T35" s="2"/>
      <c r="U35" s="1"/>
    </row>
    <row r="36" spans="1:21" s="3" customFormat="1" x14ac:dyDescent="0.2">
      <c r="A36" s="4"/>
      <c r="B36" s="4"/>
      <c r="C36" s="4"/>
      <c r="D36" s="4"/>
      <c r="E36" s="4"/>
      <c r="F36" s="4"/>
      <c r="G36" s="4"/>
      <c r="H36" s="4"/>
      <c r="I36" s="1"/>
      <c r="J36" s="6"/>
      <c r="K36" s="5"/>
      <c r="L36" s="5"/>
      <c r="M36" s="5"/>
      <c r="T36" s="2"/>
      <c r="U36" s="1"/>
    </row>
    <row r="37" spans="1:21" s="3" customFormat="1" x14ac:dyDescent="0.2">
      <c r="A37" s="4"/>
      <c r="B37" s="4"/>
      <c r="C37" s="4"/>
      <c r="D37" s="4"/>
      <c r="E37" s="4"/>
      <c r="F37" s="4"/>
      <c r="G37" s="4"/>
      <c r="H37" s="4"/>
      <c r="I37" s="1"/>
      <c r="J37" s="6"/>
      <c r="K37" s="5"/>
      <c r="L37" s="5"/>
      <c r="M37" s="5"/>
      <c r="T37" s="2"/>
      <c r="U37" s="1"/>
    </row>
    <row r="38" spans="1:21" s="3" customFormat="1" x14ac:dyDescent="0.2">
      <c r="A38" s="4"/>
      <c r="B38" s="4"/>
      <c r="C38" s="4"/>
      <c r="D38" s="4"/>
      <c r="E38" s="4"/>
      <c r="F38" s="4"/>
      <c r="G38" s="4"/>
      <c r="H38" s="4"/>
      <c r="I38" s="1"/>
      <c r="J38" s="6"/>
      <c r="K38" s="5"/>
      <c r="L38" s="5"/>
      <c r="M38" s="5"/>
      <c r="T38" s="2"/>
      <c r="U38" s="1"/>
    </row>
    <row r="39" spans="1:21" s="3" customFormat="1" x14ac:dyDescent="0.2">
      <c r="A39" s="4"/>
      <c r="B39" s="4"/>
      <c r="C39" s="4"/>
      <c r="D39" s="4"/>
      <c r="E39" s="4"/>
      <c r="F39" s="4"/>
      <c r="G39" s="4"/>
      <c r="H39" s="4"/>
      <c r="I39" s="1"/>
      <c r="J39" s="6"/>
      <c r="K39" s="5"/>
      <c r="L39" s="5"/>
      <c r="M39" s="5"/>
      <c r="T39" s="2"/>
      <c r="U39" s="1"/>
    </row>
    <row r="40" spans="1:21" s="3" customFormat="1" x14ac:dyDescent="0.2">
      <c r="A40" s="4"/>
      <c r="B40" s="4"/>
      <c r="C40" s="4"/>
      <c r="D40" s="4"/>
      <c r="E40" s="4"/>
      <c r="F40" s="4"/>
      <c r="G40" s="4"/>
      <c r="H40" s="4"/>
      <c r="I40" s="1"/>
      <c r="J40" s="6"/>
      <c r="K40" s="5"/>
      <c r="L40" s="5"/>
      <c r="M40" s="5"/>
      <c r="T40" s="2"/>
      <c r="U40" s="1"/>
    </row>
    <row r="41" spans="1:21" s="3" customFormat="1" x14ac:dyDescent="0.2">
      <c r="A41" s="4"/>
      <c r="B41" s="4"/>
      <c r="C41" s="4"/>
      <c r="D41" s="4"/>
      <c r="E41" s="4"/>
      <c r="F41" s="4"/>
      <c r="G41" s="4"/>
      <c r="H41" s="4"/>
      <c r="I41" s="1"/>
      <c r="J41" s="6"/>
      <c r="K41" s="5"/>
      <c r="L41" s="5"/>
      <c r="M41" s="5"/>
      <c r="T41" s="2"/>
      <c r="U41" s="1"/>
    </row>
    <row r="42" spans="1:21" s="3" customFormat="1" x14ac:dyDescent="0.2">
      <c r="A42" s="4"/>
      <c r="B42" s="4"/>
      <c r="C42" s="4"/>
      <c r="D42" s="4"/>
      <c r="E42" s="4"/>
      <c r="F42" s="4"/>
      <c r="G42" s="4"/>
      <c r="H42" s="4"/>
      <c r="I42" s="1"/>
      <c r="J42" s="6"/>
      <c r="K42" s="5"/>
      <c r="L42" s="5"/>
      <c r="M42" s="5"/>
      <c r="T42" s="2"/>
      <c r="U42" s="1"/>
    </row>
    <row r="43" spans="1:21" s="3" customFormat="1" x14ac:dyDescent="0.2">
      <c r="A43" s="4"/>
      <c r="B43" s="4"/>
      <c r="C43" s="4"/>
      <c r="D43" s="4"/>
      <c r="E43" s="4"/>
      <c r="F43" s="4"/>
      <c r="G43" s="4"/>
      <c r="H43" s="4"/>
      <c r="I43" s="1"/>
      <c r="J43" s="6"/>
      <c r="K43" s="5"/>
      <c r="L43" s="5"/>
      <c r="M43" s="5"/>
      <c r="T43" s="2"/>
      <c r="U43" s="1"/>
    </row>
    <row r="44" spans="1:21" s="3" customFormat="1" x14ac:dyDescent="0.2">
      <c r="A44" s="4"/>
      <c r="B44" s="4"/>
      <c r="C44" s="4"/>
      <c r="D44" s="4"/>
      <c r="E44" s="4"/>
      <c r="F44" s="4"/>
      <c r="G44" s="4"/>
      <c r="H44" s="4"/>
      <c r="I44" s="1"/>
      <c r="J44" s="6"/>
      <c r="K44" s="5"/>
      <c r="L44" s="5"/>
      <c r="M44" s="5"/>
      <c r="T44" s="2"/>
      <c r="U44" s="1"/>
    </row>
    <row r="45" spans="1:21" s="3" customFormat="1" x14ac:dyDescent="0.2">
      <c r="A45" s="4"/>
      <c r="B45" s="4"/>
      <c r="C45" s="4"/>
      <c r="D45" s="4"/>
      <c r="E45" s="4"/>
      <c r="F45" s="4"/>
      <c r="G45" s="4"/>
      <c r="H45" s="4"/>
      <c r="I45" s="1"/>
      <c r="J45" s="6"/>
      <c r="K45" s="5"/>
      <c r="L45" s="5"/>
      <c r="M45" s="5"/>
      <c r="T45" s="2"/>
      <c r="U45" s="1"/>
    </row>
    <row r="46" spans="1:21" s="3" customFormat="1" x14ac:dyDescent="0.2">
      <c r="A46" s="4"/>
      <c r="B46" s="4"/>
      <c r="C46" s="4"/>
      <c r="D46" s="4"/>
      <c r="E46" s="4"/>
      <c r="F46" s="4"/>
      <c r="G46" s="4"/>
      <c r="H46" s="4"/>
      <c r="I46" s="1"/>
      <c r="J46" s="6"/>
      <c r="K46" s="5"/>
      <c r="L46" s="5"/>
      <c r="M46" s="5"/>
      <c r="T46" s="2"/>
      <c r="U46" s="1"/>
    </row>
    <row r="47" spans="1:21" s="3" customFormat="1" x14ac:dyDescent="0.2">
      <c r="A47" s="4"/>
      <c r="B47" s="4"/>
      <c r="C47" s="4"/>
      <c r="D47" s="4"/>
      <c r="E47" s="4"/>
      <c r="F47" s="4"/>
      <c r="G47" s="4"/>
      <c r="H47" s="4"/>
      <c r="I47" s="1"/>
      <c r="J47" s="6"/>
      <c r="K47" s="5"/>
      <c r="L47" s="5"/>
      <c r="M47" s="5"/>
      <c r="T47" s="2"/>
      <c r="U47" s="1"/>
    </row>
    <row r="48" spans="1:21" s="3" customFormat="1" x14ac:dyDescent="0.2">
      <c r="A48" s="4"/>
      <c r="B48" s="4"/>
      <c r="C48" s="4"/>
      <c r="D48" s="4"/>
      <c r="E48" s="4"/>
      <c r="F48" s="4"/>
      <c r="G48" s="4"/>
      <c r="H48" s="4"/>
      <c r="I48" s="1"/>
      <c r="J48" s="4"/>
      <c r="K48" s="5"/>
      <c r="L48" s="5"/>
      <c r="M48" s="5"/>
      <c r="T48" s="2"/>
      <c r="U48" s="1"/>
    </row>
    <row r="49" spans="1:21" s="3" customFormat="1" x14ac:dyDescent="0.2">
      <c r="A49" s="4"/>
      <c r="B49" s="4"/>
      <c r="C49" s="4"/>
      <c r="D49" s="4"/>
      <c r="E49" s="4"/>
      <c r="F49" s="4"/>
      <c r="G49" s="4"/>
      <c r="H49" s="4"/>
      <c r="I49" s="1"/>
      <c r="J49" s="4"/>
      <c r="K49" s="5"/>
      <c r="L49" s="5"/>
      <c r="M49" s="5"/>
      <c r="T49" s="2"/>
      <c r="U49" s="1"/>
    </row>
    <row r="50" spans="1:21" s="3" customFormat="1" x14ac:dyDescent="0.2">
      <c r="A50" s="4"/>
      <c r="B50" s="4"/>
      <c r="C50" s="4"/>
      <c r="D50" s="4"/>
      <c r="E50" s="4"/>
      <c r="F50" s="4"/>
      <c r="G50" s="4"/>
      <c r="H50" s="4"/>
      <c r="I50" s="1"/>
      <c r="J50" s="4"/>
      <c r="K50" s="5"/>
      <c r="L50" s="5"/>
      <c r="M50" s="5"/>
      <c r="T50" s="2"/>
      <c r="U50" s="1"/>
    </row>
    <row r="51" spans="1:21" s="3" customFormat="1" x14ac:dyDescent="0.2">
      <c r="A51" s="4"/>
      <c r="B51" s="4"/>
      <c r="C51" s="4"/>
      <c r="D51" s="4"/>
      <c r="E51" s="4"/>
      <c r="F51" s="4"/>
      <c r="G51" s="4"/>
      <c r="H51" s="4"/>
      <c r="I51" s="1"/>
      <c r="J51" s="4"/>
      <c r="K51" s="5"/>
      <c r="L51" s="5"/>
      <c r="M51" s="5"/>
      <c r="T51" s="2"/>
      <c r="U51" s="1"/>
    </row>
    <row r="52" spans="1:21" s="3" customFormat="1" x14ac:dyDescent="0.2">
      <c r="A52" s="4"/>
      <c r="B52" s="4"/>
      <c r="C52" s="4"/>
      <c r="D52" s="4"/>
      <c r="E52" s="4"/>
      <c r="F52" s="4"/>
      <c r="G52" s="4"/>
      <c r="H52" s="4"/>
      <c r="I52" s="1"/>
      <c r="J52" s="4"/>
      <c r="K52" s="5"/>
      <c r="L52" s="5"/>
      <c r="M52" s="5"/>
      <c r="T52" s="2"/>
      <c r="U52" s="1"/>
    </row>
    <row r="53" spans="1:21" s="3" customFormat="1" x14ac:dyDescent="0.2">
      <c r="A53" s="4"/>
      <c r="B53" s="4"/>
      <c r="C53" s="4"/>
      <c r="D53" s="4"/>
      <c r="E53" s="4"/>
      <c r="F53" s="4"/>
      <c r="G53" s="4"/>
      <c r="H53" s="4"/>
      <c r="I53" s="1"/>
      <c r="J53" s="4"/>
      <c r="K53" s="5"/>
      <c r="L53" s="5"/>
      <c r="M53" s="5"/>
      <c r="T53" s="2"/>
      <c r="U53" s="1"/>
    </row>
    <row r="54" spans="1:21" s="3" customFormat="1" x14ac:dyDescent="0.2">
      <c r="A54" s="4"/>
      <c r="B54" s="4"/>
      <c r="C54" s="4"/>
      <c r="D54" s="4"/>
      <c r="E54" s="4"/>
      <c r="F54" s="4"/>
      <c r="G54" s="4"/>
      <c r="H54" s="4"/>
      <c r="I54" s="1"/>
      <c r="J54" s="4"/>
      <c r="K54" s="5"/>
      <c r="L54" s="5"/>
      <c r="M54" s="5"/>
      <c r="T54" s="2"/>
      <c r="U54" s="1"/>
    </row>
    <row r="55" spans="1:21" s="3" customFormat="1" x14ac:dyDescent="0.2">
      <c r="A55" s="4"/>
      <c r="B55" s="4"/>
      <c r="C55" s="4"/>
      <c r="D55" s="4"/>
      <c r="E55" s="4"/>
      <c r="F55" s="4"/>
      <c r="G55" s="4"/>
      <c r="H55" s="4"/>
      <c r="I55" s="1"/>
      <c r="J55" s="4"/>
      <c r="K55" s="5"/>
      <c r="L55" s="5"/>
      <c r="M55" s="5"/>
      <c r="T55" s="2"/>
      <c r="U55" s="1"/>
    </row>
    <row r="56" spans="1:21" s="3" customFormat="1" x14ac:dyDescent="0.2">
      <c r="A56" s="4"/>
      <c r="B56" s="4"/>
      <c r="C56" s="4"/>
      <c r="D56" s="4"/>
      <c r="E56" s="4"/>
      <c r="F56" s="4"/>
      <c r="G56" s="4"/>
      <c r="H56" s="4"/>
      <c r="I56" s="1"/>
      <c r="J56" s="4"/>
      <c r="K56" s="5"/>
      <c r="L56" s="5"/>
      <c r="M56" s="5"/>
      <c r="T56" s="2"/>
      <c r="U56" s="1"/>
    </row>
    <row r="57" spans="1:21" s="3" customFormat="1" x14ac:dyDescent="0.2">
      <c r="A57" s="4"/>
      <c r="B57" s="4"/>
      <c r="C57" s="4"/>
      <c r="D57" s="4"/>
      <c r="E57" s="4"/>
      <c r="F57" s="4"/>
      <c r="G57" s="4"/>
      <c r="H57" s="4"/>
      <c r="I57" s="1"/>
      <c r="J57" s="4"/>
      <c r="K57" s="5"/>
      <c r="L57" s="5"/>
      <c r="M57" s="5"/>
      <c r="T57" s="2"/>
      <c r="U57" s="1"/>
    </row>
    <row r="58" spans="1:21" s="3" customFormat="1" x14ac:dyDescent="0.2">
      <c r="A58" s="4"/>
      <c r="B58" s="4"/>
      <c r="C58" s="4"/>
      <c r="D58" s="4"/>
      <c r="E58" s="4"/>
      <c r="F58" s="4"/>
      <c r="G58" s="4"/>
      <c r="H58" s="4"/>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row r="98" spans="1:21" s="3" customFormat="1" x14ac:dyDescent="0.2">
      <c r="A98" s="1"/>
      <c r="B98" s="1"/>
      <c r="C98" s="1"/>
      <c r="D98" s="1"/>
      <c r="E98" s="1"/>
      <c r="F98" s="1"/>
      <c r="G98" s="1"/>
      <c r="H98" s="1"/>
      <c r="I98" s="1"/>
      <c r="J98" s="4"/>
      <c r="K98" s="5"/>
      <c r="L98" s="5"/>
      <c r="M98" s="5"/>
      <c r="T98" s="2"/>
      <c r="U98" s="1"/>
    </row>
    <row r="99" spans="1:21" s="3" customFormat="1" x14ac:dyDescent="0.2">
      <c r="A99" s="1"/>
      <c r="B99" s="1"/>
      <c r="C99" s="1"/>
      <c r="D99" s="1"/>
      <c r="E99" s="1"/>
      <c r="F99" s="1"/>
      <c r="G99" s="1"/>
      <c r="H99" s="1"/>
      <c r="I99" s="1"/>
      <c r="J99" s="4"/>
      <c r="K99" s="5"/>
      <c r="L99" s="5"/>
      <c r="M99" s="5"/>
      <c r="T99" s="2"/>
      <c r="U99" s="1"/>
    </row>
    <row r="100" spans="1:21" s="3" customFormat="1" x14ac:dyDescent="0.2">
      <c r="A100" s="1"/>
      <c r="B100" s="1"/>
      <c r="C100" s="1"/>
      <c r="D100" s="1"/>
      <c r="E100" s="1"/>
      <c r="F100" s="1"/>
      <c r="G100" s="1"/>
      <c r="H100" s="1"/>
      <c r="I100" s="1"/>
      <c r="J100" s="4"/>
      <c r="K100" s="5"/>
      <c r="L100" s="5"/>
      <c r="M100" s="5"/>
      <c r="T100" s="2"/>
      <c r="U100" s="1"/>
    </row>
    <row r="101" spans="1:21" s="3" customFormat="1" x14ac:dyDescent="0.2">
      <c r="A101" s="1"/>
      <c r="B101" s="1"/>
      <c r="C101" s="1"/>
      <c r="D101" s="1"/>
      <c r="E101" s="1"/>
      <c r="F101" s="1"/>
      <c r="G101" s="1"/>
      <c r="H101" s="1"/>
      <c r="I101" s="1"/>
      <c r="J101" s="4"/>
      <c r="K101" s="5"/>
      <c r="L101" s="5"/>
      <c r="M101" s="5"/>
      <c r="T101" s="2"/>
      <c r="U101" s="1"/>
    </row>
    <row r="102" spans="1:21" s="3" customFormat="1" x14ac:dyDescent="0.2">
      <c r="A102" s="1"/>
      <c r="B102" s="1"/>
      <c r="C102" s="1"/>
      <c r="D102" s="1"/>
      <c r="E102" s="1"/>
      <c r="F102" s="1"/>
      <c r="G102" s="1"/>
      <c r="H102" s="1"/>
      <c r="I102" s="1"/>
      <c r="J102" s="4"/>
      <c r="K102" s="5"/>
      <c r="L102" s="5"/>
      <c r="M102" s="5"/>
      <c r="T102" s="2"/>
      <c r="U102" s="1"/>
    </row>
    <row r="103" spans="1:21" s="3" customFormat="1" x14ac:dyDescent="0.2">
      <c r="A103" s="1"/>
      <c r="B103" s="1"/>
      <c r="C103" s="1"/>
      <c r="D103" s="1"/>
      <c r="E103" s="1"/>
      <c r="F103" s="1"/>
      <c r="G103" s="1"/>
      <c r="H103" s="1"/>
      <c r="I103" s="1"/>
      <c r="J103" s="4"/>
      <c r="K103" s="5"/>
      <c r="L103" s="5"/>
      <c r="M103" s="5"/>
      <c r="T103" s="2"/>
      <c r="U103" s="1"/>
    </row>
    <row r="104" spans="1:21" s="3" customFormat="1" x14ac:dyDescent="0.2">
      <c r="A104" s="1"/>
      <c r="B104" s="1"/>
      <c r="C104" s="1"/>
      <c r="D104" s="1"/>
      <c r="E104" s="1"/>
      <c r="F104" s="1"/>
      <c r="G104" s="1"/>
      <c r="H104" s="1"/>
      <c r="I104" s="1"/>
      <c r="J104" s="4"/>
      <c r="K104" s="5"/>
      <c r="L104" s="5"/>
      <c r="M104" s="5"/>
      <c r="T104" s="2"/>
      <c r="U104" s="1"/>
    </row>
    <row r="105" spans="1:21" s="3" customFormat="1" x14ac:dyDescent="0.2">
      <c r="A105" s="1"/>
      <c r="B105" s="1"/>
      <c r="C105" s="1"/>
      <c r="D105" s="1"/>
      <c r="E105" s="1"/>
      <c r="F105" s="1"/>
      <c r="G105" s="1"/>
      <c r="H105" s="1"/>
      <c r="I105" s="1"/>
      <c r="J105" s="4"/>
      <c r="K105" s="5"/>
      <c r="L105" s="5"/>
      <c r="M105" s="5"/>
      <c r="T105" s="2"/>
      <c r="U105" s="1"/>
    </row>
    <row r="106" spans="1:21" s="3" customFormat="1" x14ac:dyDescent="0.2">
      <c r="A106" s="1"/>
      <c r="B106" s="1"/>
      <c r="C106" s="1"/>
      <c r="D106" s="1"/>
      <c r="E106" s="1"/>
      <c r="F106" s="1"/>
      <c r="G106" s="1"/>
      <c r="H106" s="1"/>
      <c r="I106" s="1"/>
      <c r="J106" s="4"/>
      <c r="K106" s="5"/>
      <c r="L106" s="5"/>
      <c r="M106" s="5"/>
      <c r="T106" s="2"/>
      <c r="U106" s="1"/>
    </row>
    <row r="107" spans="1:21" s="3" customFormat="1" x14ac:dyDescent="0.2">
      <c r="A107" s="1"/>
      <c r="B107" s="1"/>
      <c r="C107" s="1"/>
      <c r="D107" s="1"/>
      <c r="E107" s="1"/>
      <c r="F107" s="1"/>
      <c r="G107" s="1"/>
      <c r="H107" s="1"/>
      <c r="I107" s="1"/>
      <c r="J107" s="4"/>
      <c r="K107" s="5"/>
      <c r="L107" s="5"/>
      <c r="M107" s="5"/>
      <c r="T107" s="2"/>
      <c r="U107" s="1"/>
    </row>
    <row r="108" spans="1:21" s="3" customFormat="1" x14ac:dyDescent="0.2">
      <c r="A108" s="1"/>
      <c r="B108" s="1"/>
      <c r="C108" s="1"/>
      <c r="D108" s="1"/>
      <c r="E108" s="1"/>
      <c r="F108" s="1"/>
      <c r="G108" s="1"/>
      <c r="H108" s="1"/>
      <c r="I108" s="1"/>
      <c r="J108" s="4"/>
      <c r="K108" s="5"/>
      <c r="L108" s="5"/>
      <c r="M108" s="5"/>
      <c r="T108" s="2"/>
      <c r="U108" s="1"/>
    </row>
    <row r="109" spans="1:21" s="3" customFormat="1" x14ac:dyDescent="0.2">
      <c r="A109" s="1"/>
      <c r="B109" s="1"/>
      <c r="C109" s="1"/>
      <c r="D109" s="1"/>
      <c r="E109" s="1"/>
      <c r="F109" s="1"/>
      <c r="G109" s="1"/>
      <c r="H109" s="1"/>
      <c r="I109" s="1"/>
      <c r="J109" s="4"/>
      <c r="K109" s="5"/>
      <c r="L109" s="5"/>
      <c r="M109" s="5"/>
      <c r="T109" s="2"/>
      <c r="U109" s="1"/>
    </row>
    <row r="110" spans="1:21" s="3" customFormat="1" x14ac:dyDescent="0.2">
      <c r="A110" s="1"/>
      <c r="B110" s="1"/>
      <c r="C110" s="1"/>
      <c r="D110" s="1"/>
      <c r="E110" s="1"/>
      <c r="F110" s="1"/>
      <c r="G110" s="1"/>
      <c r="H110" s="1"/>
      <c r="I110" s="1"/>
      <c r="J110" s="4"/>
      <c r="K110" s="5"/>
      <c r="L110" s="5"/>
      <c r="M110" s="5"/>
      <c r="T110" s="2"/>
      <c r="U110" s="1"/>
    </row>
  </sheetData>
  <mergeCells count="59">
    <mergeCell ref="A5:S5"/>
    <mergeCell ref="A6:A7"/>
    <mergeCell ref="B6:B7"/>
    <mergeCell ref="C6:C7"/>
    <mergeCell ref="D6:D7"/>
    <mergeCell ref="E6:E7"/>
    <mergeCell ref="F6:F7"/>
    <mergeCell ref="G6:G7"/>
    <mergeCell ref="H6:H7"/>
    <mergeCell ref="I6:I7"/>
    <mergeCell ref="P6:R6"/>
    <mergeCell ref="S6:S7"/>
    <mergeCell ref="T6:T7"/>
    <mergeCell ref="A8:H8"/>
    <mergeCell ref="A9:A16"/>
    <mergeCell ref="B9:B16"/>
    <mergeCell ref="C9:C16"/>
    <mergeCell ref="G9:G16"/>
    <mergeCell ref="H9:H16"/>
    <mergeCell ref="I9:I16"/>
    <mergeCell ref="J6:J7"/>
    <mergeCell ref="K6:K7"/>
    <mergeCell ref="L6:L7"/>
    <mergeCell ref="M6:M7"/>
    <mergeCell ref="N6:N7"/>
    <mergeCell ref="O6:O7"/>
    <mergeCell ref="P9:P16"/>
    <mergeCell ref="S9:S16"/>
    <mergeCell ref="P20:P25"/>
    <mergeCell ref="S20:S25"/>
    <mergeCell ref="P17:P19"/>
    <mergeCell ref="S17:S19"/>
    <mergeCell ref="I17:I19"/>
    <mergeCell ref="J17:J19"/>
    <mergeCell ref="K9:K19"/>
    <mergeCell ref="L9:L19"/>
    <mergeCell ref="N17:N19"/>
    <mergeCell ref="O17:O19"/>
    <mergeCell ref="M9:M19"/>
    <mergeCell ref="N9:N16"/>
    <mergeCell ref="O9:O16"/>
    <mergeCell ref="J9:J16"/>
    <mergeCell ref="L20:L25"/>
    <mergeCell ref="M20:M25"/>
    <mergeCell ref="A17:A19"/>
    <mergeCell ref="B17:B19"/>
    <mergeCell ref="C17:C19"/>
    <mergeCell ref="G17:G19"/>
    <mergeCell ref="H17:H19"/>
    <mergeCell ref="A20:A25"/>
    <mergeCell ref="B20:B25"/>
    <mergeCell ref="C20:C25"/>
    <mergeCell ref="G20:G25"/>
    <mergeCell ref="H20:H25"/>
    <mergeCell ref="N20:N25"/>
    <mergeCell ref="O20:O25"/>
    <mergeCell ref="I20:I25"/>
    <mergeCell ref="J20:J25"/>
    <mergeCell ref="K20:K25"/>
  </mergeCells>
  <printOptions horizontalCentered="1"/>
  <pageMargins left="0.78740157480314965" right="0.78740157480314965" top="0.6692913385826772" bottom="0.86614173228346458" header="0.27559055118110237" footer="0.39370078740157483"/>
  <pageSetup paperSize="9" scale="47" firstPageNumber="126"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rgb="FF002060"/>
  </sheetPr>
  <dimension ref="A1:U104"/>
  <sheetViews>
    <sheetView showGridLines="0" view="pageBreakPreview" topLeftCell="A4" zoomScale="80" zoomScaleNormal="70" zoomScaleSheetLayoutView="80" workbookViewId="0">
      <selection activeCell="H12" sqref="H12:H18"/>
    </sheetView>
  </sheetViews>
  <sheetFormatPr defaultColWidth="9.140625" defaultRowHeight="12.75" outlineLevelCol="1" x14ac:dyDescent="0.2"/>
  <cols>
    <col min="1" max="1" width="5.42578125" style="1" customWidth="1"/>
    <col min="2" max="2" width="6.42578125" style="1" customWidth="1"/>
    <col min="3" max="3" width="21.7109375" style="1" hidden="1" customWidth="1" outlineLevel="1"/>
    <col min="4" max="4" width="7.7109375" style="1" hidden="1" customWidth="1" outlineLevel="1"/>
    <col min="5" max="5" width="7.28515625" style="1" hidden="1" customWidth="1" outlineLevel="1"/>
    <col min="6" max="6" width="7.28515625" style="1" customWidth="1" outlineLevel="1"/>
    <col min="7" max="7" width="47.5703125" style="1" customWidth="1"/>
    <col min="8" max="8" width="55.140625" style="1" customWidth="1"/>
    <col min="9" max="9" width="7.140625" style="1" customWidth="1"/>
    <col min="10" max="10" width="12.85546875" style="4" customWidth="1"/>
    <col min="11" max="16" width="14.7109375" style="3" customWidth="1"/>
    <col min="17" max="17" width="17.5703125" style="3" customWidth="1"/>
    <col min="18" max="19" width="14.7109375" style="3" customWidth="1"/>
    <col min="20" max="20" width="38.5703125" style="2" hidden="1" customWidth="1"/>
    <col min="21" max="16384" width="9.140625" style="1"/>
  </cols>
  <sheetData>
    <row r="1" spans="1:21" ht="18" x14ac:dyDescent="0.25">
      <c r="A1" s="159" t="s">
        <v>150</v>
      </c>
      <c r="B1" s="160"/>
      <c r="C1" s="160"/>
      <c r="D1" s="160"/>
      <c r="E1" s="160"/>
      <c r="F1" s="160"/>
      <c r="G1" s="162"/>
      <c r="H1" s="163"/>
      <c r="I1" s="160"/>
      <c r="N1" s="165"/>
      <c r="O1" s="165"/>
      <c r="Q1" s="165"/>
      <c r="R1" s="165"/>
      <c r="S1" s="165"/>
      <c r="T1" s="38"/>
      <c r="U1" s="35"/>
    </row>
    <row r="2" spans="1:21" ht="15.75" x14ac:dyDescent="0.25">
      <c r="A2" s="223" t="s">
        <v>129</v>
      </c>
      <c r="B2" s="113"/>
      <c r="D2" s="166"/>
      <c r="E2" s="166"/>
      <c r="F2" s="166"/>
      <c r="G2" s="223" t="s">
        <v>108</v>
      </c>
      <c r="H2" s="168" t="s">
        <v>149</v>
      </c>
      <c r="I2" s="170"/>
      <c r="N2" s="37"/>
      <c r="O2" s="37"/>
      <c r="Q2" s="37"/>
      <c r="R2" s="37"/>
      <c r="S2" s="37"/>
      <c r="T2" s="36"/>
      <c r="U2" s="35"/>
    </row>
    <row r="3" spans="1:21" ht="23.25" x14ac:dyDescent="0.35">
      <c r="A3" s="122"/>
      <c r="B3" s="113"/>
      <c r="D3" s="166"/>
      <c r="E3" s="166"/>
      <c r="F3" s="166"/>
      <c r="G3" s="221" t="s">
        <v>18</v>
      </c>
      <c r="H3" s="169"/>
      <c r="I3" s="170"/>
      <c r="N3" s="37"/>
      <c r="O3" s="37"/>
      <c r="Q3" s="37"/>
      <c r="R3" s="37"/>
      <c r="S3" s="37"/>
      <c r="T3" s="36"/>
      <c r="U3" s="35"/>
    </row>
    <row r="4" spans="1:21" ht="17.45" customHeight="1" x14ac:dyDescent="0.2">
      <c r="A4" s="166"/>
      <c r="B4" s="166"/>
      <c r="C4" s="166"/>
      <c r="D4" s="166"/>
      <c r="E4" s="166"/>
      <c r="F4" s="166"/>
      <c r="G4" s="166"/>
      <c r="H4" s="171"/>
      <c r="I4" s="166"/>
      <c r="N4" s="37"/>
      <c r="O4" s="37"/>
      <c r="Q4" s="37"/>
      <c r="R4" s="37"/>
      <c r="S4" s="89" t="s">
        <v>46</v>
      </c>
      <c r="T4" s="36"/>
      <c r="U4" s="35"/>
    </row>
    <row r="5" spans="1:21" ht="25.5" customHeight="1" x14ac:dyDescent="0.2">
      <c r="A5" s="513" t="s">
        <v>122</v>
      </c>
      <c r="B5" s="514"/>
      <c r="C5" s="514"/>
      <c r="D5" s="514"/>
      <c r="E5" s="514"/>
      <c r="F5" s="514"/>
      <c r="G5" s="514"/>
      <c r="H5" s="514"/>
      <c r="I5" s="514"/>
      <c r="J5" s="514"/>
      <c r="K5" s="514"/>
      <c r="L5" s="514"/>
      <c r="M5" s="514"/>
      <c r="N5" s="514"/>
      <c r="O5" s="514"/>
      <c r="P5" s="514"/>
      <c r="Q5" s="514"/>
      <c r="R5" s="514"/>
      <c r="S5" s="515"/>
      <c r="T5" s="34"/>
    </row>
    <row r="6" spans="1:21" ht="25.5" customHeight="1" x14ac:dyDescent="0.2">
      <c r="A6" s="529" t="s">
        <v>17</v>
      </c>
      <c r="B6" s="529" t="s">
        <v>16</v>
      </c>
      <c r="C6" s="516" t="s">
        <v>15</v>
      </c>
      <c r="D6" s="516" t="s">
        <v>14</v>
      </c>
      <c r="E6" s="516" t="s">
        <v>13</v>
      </c>
      <c r="F6" s="524" t="s">
        <v>114</v>
      </c>
      <c r="G6" s="516" t="s">
        <v>12</v>
      </c>
      <c r="H6" s="526" t="s">
        <v>11</v>
      </c>
      <c r="I6" s="531" t="s">
        <v>10</v>
      </c>
      <c r="J6" s="526" t="s">
        <v>9</v>
      </c>
      <c r="K6" s="526" t="s">
        <v>8</v>
      </c>
      <c r="L6" s="508" t="s">
        <v>7</v>
      </c>
      <c r="M6" s="508" t="s">
        <v>6</v>
      </c>
      <c r="N6" s="526" t="s">
        <v>5</v>
      </c>
      <c r="O6" s="528" t="s">
        <v>206</v>
      </c>
      <c r="P6" s="566">
        <v>2019</v>
      </c>
      <c r="Q6" s="566"/>
      <c r="R6" s="566"/>
      <c r="S6" s="528" t="s">
        <v>207</v>
      </c>
      <c r="T6" s="552" t="s">
        <v>4</v>
      </c>
    </row>
    <row r="7" spans="1:21" ht="66.75" customHeight="1" x14ac:dyDescent="0.2">
      <c r="A7" s="529"/>
      <c r="B7" s="529"/>
      <c r="C7" s="516"/>
      <c r="D7" s="516"/>
      <c r="E7" s="516"/>
      <c r="F7" s="530"/>
      <c r="G7" s="516"/>
      <c r="H7" s="526"/>
      <c r="I7" s="531"/>
      <c r="J7" s="526"/>
      <c r="K7" s="526"/>
      <c r="L7" s="527"/>
      <c r="M7" s="527"/>
      <c r="N7" s="526"/>
      <c r="O7" s="528"/>
      <c r="P7" s="200" t="s">
        <v>109</v>
      </c>
      <c r="Q7" s="200" t="s">
        <v>354</v>
      </c>
      <c r="R7" s="200" t="s">
        <v>310</v>
      </c>
      <c r="S7" s="528"/>
      <c r="T7" s="552"/>
    </row>
    <row r="8" spans="1:21" ht="30.2" customHeight="1" x14ac:dyDescent="0.2">
      <c r="A8" s="573" t="s">
        <v>1</v>
      </c>
      <c r="B8" s="574"/>
      <c r="C8" s="574"/>
      <c r="D8" s="574"/>
      <c r="E8" s="574"/>
      <c r="F8" s="574"/>
      <c r="G8" s="574"/>
      <c r="H8" s="575"/>
      <c r="I8" s="204"/>
      <c r="J8" s="205"/>
      <c r="K8" s="93">
        <f>SUM(K9:K19)</f>
        <v>138973</v>
      </c>
      <c r="L8" s="93">
        <f>SUM(L9:L19)</f>
        <v>132024</v>
      </c>
      <c r="M8" s="93">
        <f>SUM(M9:M19)</f>
        <v>6949</v>
      </c>
      <c r="N8" s="203"/>
      <c r="O8" s="93">
        <f>SUM(O9:O19)</f>
        <v>3930</v>
      </c>
      <c r="P8" s="93">
        <f>SUM(P9:P19)</f>
        <v>3175</v>
      </c>
      <c r="Q8" s="93">
        <f>SUM(Q9:Q19)</f>
        <v>0</v>
      </c>
      <c r="R8" s="93">
        <f>SUM(R9:R19)</f>
        <v>3175</v>
      </c>
      <c r="S8" s="93">
        <f>SUM(S9:S19)</f>
        <v>0</v>
      </c>
      <c r="T8" s="374"/>
    </row>
    <row r="9" spans="1:21" ht="45" customHeight="1" x14ac:dyDescent="0.2">
      <c r="A9" s="619">
        <v>1</v>
      </c>
      <c r="B9" s="576"/>
      <c r="C9" s="624">
        <v>60006101243</v>
      </c>
      <c r="D9" s="380">
        <v>3299</v>
      </c>
      <c r="E9" s="380">
        <v>5011</v>
      </c>
      <c r="F9" s="380">
        <v>50</v>
      </c>
      <c r="G9" s="625" t="s">
        <v>289</v>
      </c>
      <c r="H9" s="626" t="s">
        <v>288</v>
      </c>
      <c r="I9" s="619"/>
      <c r="J9" s="619" t="s">
        <v>0</v>
      </c>
      <c r="K9" s="620">
        <v>110593</v>
      </c>
      <c r="L9" s="620">
        <v>105063</v>
      </c>
      <c r="M9" s="621">
        <v>5530</v>
      </c>
      <c r="N9" s="622">
        <v>2020</v>
      </c>
      <c r="O9" s="618">
        <v>2750</v>
      </c>
      <c r="P9" s="623">
        <f>SUM(R9:R11)</f>
        <v>2110</v>
      </c>
      <c r="Q9" s="477">
        <v>0</v>
      </c>
      <c r="R9" s="475">
        <v>50</v>
      </c>
      <c r="S9" s="617">
        <v>0</v>
      </c>
      <c r="T9" s="172"/>
    </row>
    <row r="10" spans="1:21" ht="55.5" customHeight="1" x14ac:dyDescent="0.2">
      <c r="A10" s="619"/>
      <c r="B10" s="589"/>
      <c r="C10" s="624"/>
      <c r="D10" s="380">
        <v>3299</v>
      </c>
      <c r="E10" s="380">
        <v>6125</v>
      </c>
      <c r="F10" s="380">
        <v>61</v>
      </c>
      <c r="G10" s="625"/>
      <c r="H10" s="626"/>
      <c r="I10" s="619"/>
      <c r="J10" s="619"/>
      <c r="K10" s="620"/>
      <c r="L10" s="620"/>
      <c r="M10" s="621"/>
      <c r="N10" s="622"/>
      <c r="O10" s="618"/>
      <c r="P10" s="623"/>
      <c r="Q10" s="477">
        <v>0</v>
      </c>
      <c r="R10" s="475">
        <v>60</v>
      </c>
      <c r="S10" s="617"/>
      <c r="T10" s="172"/>
    </row>
    <row r="11" spans="1:21" ht="57.75" customHeight="1" x14ac:dyDescent="0.2">
      <c r="A11" s="619"/>
      <c r="B11" s="589"/>
      <c r="C11" s="624"/>
      <c r="D11" s="380">
        <v>3299</v>
      </c>
      <c r="E11" s="380">
        <v>5222</v>
      </c>
      <c r="F11" s="380">
        <v>52</v>
      </c>
      <c r="G11" s="625"/>
      <c r="H11" s="626"/>
      <c r="I11" s="619"/>
      <c r="J11" s="619"/>
      <c r="K11" s="620"/>
      <c r="L11" s="620"/>
      <c r="M11" s="621"/>
      <c r="N11" s="622"/>
      <c r="O11" s="618"/>
      <c r="P11" s="623"/>
      <c r="Q11" s="477">
        <v>0</v>
      </c>
      <c r="R11" s="475">
        <v>2000</v>
      </c>
      <c r="S11" s="617"/>
      <c r="T11" s="172"/>
    </row>
    <row r="12" spans="1:21" ht="28.15" customHeight="1" x14ac:dyDescent="0.2">
      <c r="A12" s="619">
        <v>2</v>
      </c>
      <c r="B12" s="619"/>
      <c r="C12" s="624">
        <v>60002101162</v>
      </c>
      <c r="D12" s="380">
        <v>4349</v>
      </c>
      <c r="E12" s="380">
        <v>5011</v>
      </c>
      <c r="F12" s="576">
        <v>50</v>
      </c>
      <c r="G12" s="625" t="s">
        <v>287</v>
      </c>
      <c r="H12" s="626" t="s">
        <v>367</v>
      </c>
      <c r="I12" s="619"/>
      <c r="J12" s="619" t="s">
        <v>0</v>
      </c>
      <c r="K12" s="620">
        <v>18384</v>
      </c>
      <c r="L12" s="620">
        <v>17465</v>
      </c>
      <c r="M12" s="621">
        <v>919</v>
      </c>
      <c r="N12" s="622">
        <v>2019</v>
      </c>
      <c r="O12" s="618">
        <v>505</v>
      </c>
      <c r="P12" s="623">
        <v>599</v>
      </c>
      <c r="Q12" s="477">
        <v>0</v>
      </c>
      <c r="R12" s="475">
        <v>41</v>
      </c>
      <c r="S12" s="617">
        <v>0</v>
      </c>
      <c r="T12" s="172"/>
    </row>
    <row r="13" spans="1:21" ht="28.15" customHeight="1" x14ac:dyDescent="0.2">
      <c r="A13" s="619"/>
      <c r="B13" s="619"/>
      <c r="C13" s="624"/>
      <c r="D13" s="380">
        <v>4349</v>
      </c>
      <c r="E13" s="380">
        <v>5021</v>
      </c>
      <c r="F13" s="579"/>
      <c r="G13" s="625"/>
      <c r="H13" s="626"/>
      <c r="I13" s="619"/>
      <c r="J13" s="619"/>
      <c r="K13" s="620"/>
      <c r="L13" s="620"/>
      <c r="M13" s="621"/>
      <c r="N13" s="622"/>
      <c r="O13" s="618"/>
      <c r="P13" s="623"/>
      <c r="Q13" s="477">
        <v>0</v>
      </c>
      <c r="R13" s="475">
        <v>14</v>
      </c>
      <c r="S13" s="617"/>
      <c r="T13" s="172"/>
    </row>
    <row r="14" spans="1:21" ht="28.15" customHeight="1" x14ac:dyDescent="0.2">
      <c r="A14" s="619"/>
      <c r="B14" s="619"/>
      <c r="C14" s="624"/>
      <c r="D14" s="380">
        <v>4349</v>
      </c>
      <c r="E14" s="380">
        <v>5166</v>
      </c>
      <c r="F14" s="576">
        <v>51</v>
      </c>
      <c r="G14" s="625"/>
      <c r="H14" s="626"/>
      <c r="I14" s="619"/>
      <c r="J14" s="619"/>
      <c r="K14" s="620"/>
      <c r="L14" s="620"/>
      <c r="M14" s="621"/>
      <c r="N14" s="622"/>
      <c r="O14" s="618"/>
      <c r="P14" s="623"/>
      <c r="Q14" s="477">
        <v>0</v>
      </c>
      <c r="R14" s="475">
        <v>40</v>
      </c>
      <c r="S14" s="617"/>
      <c r="T14" s="172"/>
    </row>
    <row r="15" spans="1:21" ht="28.15" customHeight="1" x14ac:dyDescent="0.2">
      <c r="A15" s="619"/>
      <c r="B15" s="619"/>
      <c r="C15" s="624"/>
      <c r="D15" s="380">
        <v>4349</v>
      </c>
      <c r="E15" s="380">
        <v>5168</v>
      </c>
      <c r="F15" s="589"/>
      <c r="G15" s="625"/>
      <c r="H15" s="626"/>
      <c r="I15" s="619"/>
      <c r="J15" s="619"/>
      <c r="K15" s="620"/>
      <c r="L15" s="620"/>
      <c r="M15" s="621"/>
      <c r="N15" s="622"/>
      <c r="O15" s="618"/>
      <c r="P15" s="623"/>
      <c r="Q15" s="477">
        <v>0</v>
      </c>
      <c r="R15" s="475">
        <v>3</v>
      </c>
      <c r="S15" s="617"/>
      <c r="T15" s="172"/>
    </row>
    <row r="16" spans="1:21" ht="28.15" customHeight="1" x14ac:dyDescent="0.2">
      <c r="A16" s="619"/>
      <c r="B16" s="619"/>
      <c r="C16" s="624"/>
      <c r="D16" s="380">
        <v>4349</v>
      </c>
      <c r="E16" s="380">
        <v>5169</v>
      </c>
      <c r="F16" s="579"/>
      <c r="G16" s="625"/>
      <c r="H16" s="626"/>
      <c r="I16" s="619"/>
      <c r="J16" s="619"/>
      <c r="K16" s="620"/>
      <c r="L16" s="620"/>
      <c r="M16" s="621"/>
      <c r="N16" s="622"/>
      <c r="O16" s="618"/>
      <c r="P16" s="623"/>
      <c r="Q16" s="477">
        <v>0</v>
      </c>
      <c r="R16" s="475">
        <v>200</v>
      </c>
      <c r="S16" s="617"/>
      <c r="T16" s="172"/>
    </row>
    <row r="17" spans="1:21" ht="28.15" customHeight="1" x14ac:dyDescent="0.2">
      <c r="A17" s="619"/>
      <c r="B17" s="619"/>
      <c r="C17" s="624"/>
      <c r="D17" s="380">
        <v>4349</v>
      </c>
      <c r="E17" s="380">
        <v>5424</v>
      </c>
      <c r="F17" s="377">
        <v>54</v>
      </c>
      <c r="G17" s="625"/>
      <c r="H17" s="626"/>
      <c r="I17" s="619"/>
      <c r="J17" s="619"/>
      <c r="K17" s="620"/>
      <c r="L17" s="620"/>
      <c r="M17" s="621"/>
      <c r="N17" s="622"/>
      <c r="O17" s="618"/>
      <c r="P17" s="623"/>
      <c r="Q17" s="477">
        <v>0</v>
      </c>
      <c r="R17" s="475">
        <v>2</v>
      </c>
      <c r="S17" s="617"/>
      <c r="T17" s="172"/>
    </row>
    <row r="18" spans="1:21" ht="28.15" customHeight="1" x14ac:dyDescent="0.2">
      <c r="A18" s="619"/>
      <c r="B18" s="619"/>
      <c r="C18" s="624"/>
      <c r="D18" s="380">
        <v>4349</v>
      </c>
      <c r="E18" s="380">
        <v>6111</v>
      </c>
      <c r="F18" s="380">
        <v>61</v>
      </c>
      <c r="G18" s="625"/>
      <c r="H18" s="626"/>
      <c r="I18" s="619"/>
      <c r="J18" s="619"/>
      <c r="K18" s="620"/>
      <c r="L18" s="620"/>
      <c r="M18" s="621"/>
      <c r="N18" s="622"/>
      <c r="O18" s="618"/>
      <c r="P18" s="623"/>
      <c r="Q18" s="477">
        <v>0</v>
      </c>
      <c r="R18" s="475">
        <v>299</v>
      </c>
      <c r="S18" s="617"/>
      <c r="T18" s="172"/>
    </row>
    <row r="19" spans="1:21" ht="74.099999999999994" customHeight="1" x14ac:dyDescent="0.2">
      <c r="A19" s="380">
        <v>3</v>
      </c>
      <c r="B19" s="380"/>
      <c r="C19" s="192">
        <v>60013101241</v>
      </c>
      <c r="D19" s="380">
        <v>6172</v>
      </c>
      <c r="E19" s="380">
        <v>5166</v>
      </c>
      <c r="F19" s="380">
        <v>51</v>
      </c>
      <c r="G19" s="382" t="s">
        <v>286</v>
      </c>
      <c r="H19" s="383" t="s">
        <v>285</v>
      </c>
      <c r="I19" s="380"/>
      <c r="J19" s="380" t="s">
        <v>0</v>
      </c>
      <c r="K19" s="386">
        <v>9996</v>
      </c>
      <c r="L19" s="386">
        <v>9496</v>
      </c>
      <c r="M19" s="387">
        <v>500</v>
      </c>
      <c r="N19" s="399">
        <v>2019</v>
      </c>
      <c r="O19" s="400">
        <v>675</v>
      </c>
      <c r="P19" s="384">
        <f>R19</f>
        <v>466</v>
      </c>
      <c r="Q19" s="477">
        <v>0</v>
      </c>
      <c r="R19" s="475">
        <v>466</v>
      </c>
      <c r="S19" s="385">
        <v>0</v>
      </c>
      <c r="T19" s="172"/>
    </row>
    <row r="20" spans="1:21" ht="35.450000000000003" customHeight="1" x14ac:dyDescent="0.2">
      <c r="A20" s="455" t="s">
        <v>123</v>
      </c>
      <c r="B20" s="456"/>
      <c r="C20" s="456"/>
      <c r="D20" s="456"/>
      <c r="E20" s="456"/>
      <c r="F20" s="456"/>
      <c r="G20" s="456"/>
      <c r="H20" s="456"/>
      <c r="I20" s="456"/>
      <c r="J20" s="456"/>
      <c r="K20" s="458">
        <f>SUM(K9:K19)</f>
        <v>138973</v>
      </c>
      <c r="L20" s="458">
        <f>SUM(L9:L19)</f>
        <v>132024</v>
      </c>
      <c r="M20" s="458">
        <f>SUM(M9:M19)</f>
        <v>6949</v>
      </c>
      <c r="N20" s="458"/>
      <c r="O20" s="458">
        <f>SUM(O9:O19)</f>
        <v>3930</v>
      </c>
      <c r="P20" s="23">
        <f>SUM(P9:P19)</f>
        <v>3175</v>
      </c>
      <c r="Q20" s="23">
        <f>SUM(Q9:Q19)</f>
        <v>0</v>
      </c>
      <c r="R20" s="23">
        <f>SUM(R9:R19)</f>
        <v>3175</v>
      </c>
      <c r="S20" s="22">
        <f>SUM(S9:T19)</f>
        <v>0</v>
      </c>
      <c r="T20" s="21"/>
    </row>
    <row r="21" spans="1:21" s="3" customFormat="1" x14ac:dyDescent="0.2">
      <c r="A21" s="4"/>
      <c r="B21" s="4"/>
      <c r="C21" s="4"/>
      <c r="D21" s="4"/>
      <c r="E21" s="4"/>
      <c r="F21" s="4"/>
      <c r="G21" s="20"/>
      <c r="H21" s="4"/>
      <c r="I21" s="19"/>
      <c r="J21" s="18"/>
      <c r="K21" s="17"/>
      <c r="L21" s="17"/>
      <c r="M21" s="17"/>
      <c r="N21" s="16"/>
      <c r="O21" s="16"/>
      <c r="T21" s="2"/>
      <c r="U21" s="1"/>
    </row>
    <row r="22" spans="1:21" s="3" customFormat="1" x14ac:dyDescent="0.2">
      <c r="A22" s="4"/>
      <c r="B22" s="4"/>
      <c r="C22" s="4"/>
      <c r="D22" s="4"/>
      <c r="E22" s="4"/>
      <c r="F22" s="4"/>
      <c r="G22" s="4"/>
      <c r="H22" s="4"/>
      <c r="I22" s="15"/>
      <c r="J22" s="6"/>
      <c r="K22" s="5"/>
      <c r="L22" s="5"/>
      <c r="M22" s="5"/>
      <c r="T22" s="2"/>
      <c r="U22" s="1"/>
    </row>
    <row r="23" spans="1:21" s="3" customFormat="1" x14ac:dyDescent="0.2">
      <c r="A23" s="4"/>
      <c r="B23" s="4"/>
      <c r="C23" s="4"/>
      <c r="D23" s="4"/>
      <c r="E23" s="4"/>
      <c r="F23" s="4"/>
      <c r="G23" s="4"/>
      <c r="H23" s="4"/>
      <c r="I23" s="15"/>
      <c r="J23" s="6"/>
      <c r="K23" s="5"/>
      <c r="L23" s="5"/>
      <c r="M23" s="5"/>
      <c r="T23" s="2"/>
      <c r="U23" s="1"/>
    </row>
    <row r="24" spans="1:21" s="7" customFormat="1" ht="15" x14ac:dyDescent="0.2">
      <c r="A24" s="13"/>
      <c r="B24" s="13"/>
      <c r="C24" s="13"/>
      <c r="D24" s="14"/>
      <c r="E24" s="13"/>
      <c r="F24" s="13"/>
      <c r="G24" s="13"/>
      <c r="H24" s="13"/>
      <c r="I24" s="12"/>
      <c r="J24" s="11"/>
      <c r="K24" s="10"/>
      <c r="L24" s="10"/>
      <c r="M24" s="10"/>
      <c r="T24" s="9"/>
      <c r="U24" s="8"/>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6"/>
      <c r="K34" s="5"/>
      <c r="L34" s="5"/>
      <c r="M34" s="5"/>
      <c r="T34" s="2"/>
      <c r="U34" s="1"/>
    </row>
    <row r="35" spans="1:21" s="3" customFormat="1" x14ac:dyDescent="0.2">
      <c r="A35" s="4"/>
      <c r="B35" s="4"/>
      <c r="C35" s="4"/>
      <c r="D35" s="4"/>
      <c r="E35" s="4"/>
      <c r="F35" s="4"/>
      <c r="G35" s="4"/>
      <c r="H35" s="4"/>
      <c r="I35" s="1"/>
      <c r="J35" s="6"/>
      <c r="K35" s="5"/>
      <c r="L35" s="5"/>
      <c r="M35" s="5"/>
      <c r="T35" s="2"/>
      <c r="U35" s="1"/>
    </row>
    <row r="36" spans="1:21" s="3" customFormat="1" x14ac:dyDescent="0.2">
      <c r="A36" s="4"/>
      <c r="B36" s="4"/>
      <c r="C36" s="4"/>
      <c r="D36" s="4"/>
      <c r="E36" s="4"/>
      <c r="F36" s="4"/>
      <c r="G36" s="4"/>
      <c r="H36" s="4"/>
      <c r="I36" s="1"/>
      <c r="J36" s="6"/>
      <c r="K36" s="5"/>
      <c r="L36" s="5"/>
      <c r="M36" s="5"/>
      <c r="T36" s="2"/>
      <c r="U36" s="1"/>
    </row>
    <row r="37" spans="1:21" s="3" customFormat="1" x14ac:dyDescent="0.2">
      <c r="A37" s="4"/>
      <c r="B37" s="4"/>
      <c r="C37" s="4"/>
      <c r="D37" s="4"/>
      <c r="E37" s="4"/>
      <c r="F37" s="4"/>
      <c r="G37" s="4"/>
      <c r="H37" s="4"/>
      <c r="I37" s="1"/>
      <c r="J37" s="6"/>
      <c r="K37" s="5"/>
      <c r="L37" s="5"/>
      <c r="M37" s="5"/>
      <c r="T37" s="2"/>
      <c r="U37" s="1"/>
    </row>
    <row r="38" spans="1:21" s="3" customFormat="1" x14ac:dyDescent="0.2">
      <c r="A38" s="4"/>
      <c r="B38" s="4"/>
      <c r="C38" s="4"/>
      <c r="D38" s="4"/>
      <c r="E38" s="4"/>
      <c r="F38" s="4"/>
      <c r="G38" s="4"/>
      <c r="H38" s="4"/>
      <c r="I38" s="1"/>
      <c r="J38" s="6"/>
      <c r="K38" s="5"/>
      <c r="L38" s="5"/>
      <c r="M38" s="5"/>
      <c r="T38" s="2"/>
      <c r="U38" s="1"/>
    </row>
    <row r="39" spans="1:21" s="3" customFormat="1" x14ac:dyDescent="0.2">
      <c r="A39" s="4"/>
      <c r="B39" s="4"/>
      <c r="C39" s="4"/>
      <c r="D39" s="4"/>
      <c r="E39" s="4"/>
      <c r="F39" s="4"/>
      <c r="G39" s="4"/>
      <c r="H39" s="4"/>
      <c r="I39" s="1"/>
      <c r="J39" s="6"/>
      <c r="K39" s="5"/>
      <c r="L39" s="5"/>
      <c r="M39" s="5"/>
      <c r="T39" s="2"/>
      <c r="U39" s="1"/>
    </row>
    <row r="40" spans="1:21" s="3" customFormat="1" x14ac:dyDescent="0.2">
      <c r="A40" s="4"/>
      <c r="B40" s="4"/>
      <c r="C40" s="4"/>
      <c r="D40" s="4"/>
      <c r="E40" s="4"/>
      <c r="F40" s="4"/>
      <c r="G40" s="4"/>
      <c r="H40" s="4"/>
      <c r="I40" s="1"/>
      <c r="J40" s="6"/>
      <c r="K40" s="5"/>
      <c r="L40" s="5"/>
      <c r="M40" s="5"/>
      <c r="T40" s="2"/>
      <c r="U40" s="1"/>
    </row>
    <row r="41" spans="1:21" s="3" customFormat="1" x14ac:dyDescent="0.2">
      <c r="A41" s="4"/>
      <c r="B41" s="4"/>
      <c r="C41" s="4"/>
      <c r="D41" s="4"/>
      <c r="E41" s="4"/>
      <c r="F41" s="4"/>
      <c r="G41" s="4"/>
      <c r="H41" s="4"/>
      <c r="I41" s="1"/>
      <c r="J41" s="6"/>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4"/>
      <c r="B43" s="4"/>
      <c r="C43" s="4"/>
      <c r="D43" s="4"/>
      <c r="E43" s="4"/>
      <c r="F43" s="4"/>
      <c r="G43" s="4"/>
      <c r="H43" s="4"/>
      <c r="I43" s="1"/>
      <c r="J43" s="4"/>
      <c r="K43" s="5"/>
      <c r="L43" s="5"/>
      <c r="M43" s="5"/>
      <c r="T43" s="2"/>
      <c r="U43" s="1"/>
    </row>
    <row r="44" spans="1:21" s="3" customFormat="1" x14ac:dyDescent="0.2">
      <c r="A44" s="4"/>
      <c r="B44" s="4"/>
      <c r="C44" s="4"/>
      <c r="D44" s="4"/>
      <c r="E44" s="4"/>
      <c r="F44" s="4"/>
      <c r="G44" s="4"/>
      <c r="H44" s="4"/>
      <c r="I44" s="1"/>
      <c r="J44" s="4"/>
      <c r="K44" s="5"/>
      <c r="L44" s="5"/>
      <c r="M44" s="5"/>
      <c r="T44" s="2"/>
      <c r="U44" s="1"/>
    </row>
    <row r="45" spans="1:21" s="3" customFormat="1" x14ac:dyDescent="0.2">
      <c r="A45" s="4"/>
      <c r="B45" s="4"/>
      <c r="C45" s="4"/>
      <c r="D45" s="4"/>
      <c r="E45" s="4"/>
      <c r="F45" s="4"/>
      <c r="G45" s="4"/>
      <c r="H45" s="4"/>
      <c r="I45" s="1"/>
      <c r="J45" s="4"/>
      <c r="K45" s="5"/>
      <c r="L45" s="5"/>
      <c r="M45" s="5"/>
      <c r="T45" s="2"/>
      <c r="U45" s="1"/>
    </row>
    <row r="46" spans="1:21" s="3" customFormat="1" x14ac:dyDescent="0.2">
      <c r="A46" s="4"/>
      <c r="B46" s="4"/>
      <c r="C46" s="4"/>
      <c r="D46" s="4"/>
      <c r="E46" s="4"/>
      <c r="F46" s="4"/>
      <c r="G46" s="4"/>
      <c r="H46" s="4"/>
      <c r="I46" s="1"/>
      <c r="J46" s="4"/>
      <c r="K46" s="5"/>
      <c r="L46" s="5"/>
      <c r="M46" s="5"/>
      <c r="T46" s="2"/>
      <c r="U46" s="1"/>
    </row>
    <row r="47" spans="1:21" s="3" customFormat="1" x14ac:dyDescent="0.2">
      <c r="A47" s="4"/>
      <c r="B47" s="4"/>
      <c r="C47" s="4"/>
      <c r="D47" s="4"/>
      <c r="E47" s="4"/>
      <c r="F47" s="4"/>
      <c r="G47" s="4"/>
      <c r="H47" s="4"/>
      <c r="I47" s="1"/>
      <c r="J47" s="4"/>
      <c r="K47" s="5"/>
      <c r="L47" s="5"/>
      <c r="M47" s="5"/>
      <c r="T47" s="2"/>
      <c r="U47" s="1"/>
    </row>
    <row r="48" spans="1:21" s="3" customFormat="1" x14ac:dyDescent="0.2">
      <c r="A48" s="4"/>
      <c r="B48" s="4"/>
      <c r="C48" s="4"/>
      <c r="D48" s="4"/>
      <c r="E48" s="4"/>
      <c r="F48" s="4"/>
      <c r="G48" s="4"/>
      <c r="H48" s="4"/>
      <c r="I48" s="1"/>
      <c r="J48" s="4"/>
      <c r="K48" s="5"/>
      <c r="L48" s="5"/>
      <c r="M48" s="5"/>
      <c r="T48" s="2"/>
      <c r="U48" s="1"/>
    </row>
    <row r="49" spans="1:21" s="3" customFormat="1" x14ac:dyDescent="0.2">
      <c r="A49" s="4"/>
      <c r="B49" s="4"/>
      <c r="C49" s="4"/>
      <c r="D49" s="4"/>
      <c r="E49" s="4"/>
      <c r="F49" s="4"/>
      <c r="G49" s="4"/>
      <c r="H49" s="4"/>
      <c r="I49" s="1"/>
      <c r="J49" s="4"/>
      <c r="K49" s="5"/>
      <c r="L49" s="5"/>
      <c r="M49" s="5"/>
      <c r="T49" s="2"/>
      <c r="U49" s="1"/>
    </row>
    <row r="50" spans="1:21" s="3" customFormat="1" x14ac:dyDescent="0.2">
      <c r="A50" s="4"/>
      <c r="B50" s="4"/>
      <c r="C50" s="4"/>
      <c r="D50" s="4"/>
      <c r="E50" s="4"/>
      <c r="F50" s="4"/>
      <c r="G50" s="4"/>
      <c r="H50" s="4"/>
      <c r="I50" s="1"/>
      <c r="J50" s="4"/>
      <c r="K50" s="5"/>
      <c r="L50" s="5"/>
      <c r="M50" s="5"/>
      <c r="T50" s="2"/>
      <c r="U50" s="1"/>
    </row>
    <row r="51" spans="1:21" s="3" customFormat="1" x14ac:dyDescent="0.2">
      <c r="A51" s="4"/>
      <c r="B51" s="4"/>
      <c r="C51" s="4"/>
      <c r="D51" s="4"/>
      <c r="E51" s="4"/>
      <c r="F51" s="4"/>
      <c r="G51" s="4"/>
      <c r="H51" s="4"/>
      <c r="I51" s="1"/>
      <c r="J51" s="4"/>
      <c r="K51" s="5"/>
      <c r="L51" s="5"/>
      <c r="M51" s="5"/>
      <c r="T51" s="2"/>
      <c r="U51" s="1"/>
    </row>
    <row r="52" spans="1:21" s="3" customFormat="1" x14ac:dyDescent="0.2">
      <c r="A52" s="4"/>
      <c r="B52" s="4"/>
      <c r="C52" s="4"/>
      <c r="D52" s="4"/>
      <c r="E52" s="4"/>
      <c r="F52" s="4"/>
      <c r="G52" s="4"/>
      <c r="H52" s="4"/>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row r="98" spans="1:21" s="3" customFormat="1" x14ac:dyDescent="0.2">
      <c r="A98" s="1"/>
      <c r="B98" s="1"/>
      <c r="C98" s="1"/>
      <c r="D98" s="1"/>
      <c r="E98" s="1"/>
      <c r="F98" s="1"/>
      <c r="G98" s="1"/>
      <c r="H98" s="1"/>
      <c r="I98" s="1"/>
      <c r="J98" s="4"/>
      <c r="K98" s="5"/>
      <c r="L98" s="5"/>
      <c r="M98" s="5"/>
      <c r="T98" s="2"/>
      <c r="U98" s="1"/>
    </row>
    <row r="99" spans="1:21" s="3" customFormat="1" x14ac:dyDescent="0.2">
      <c r="A99" s="1"/>
      <c r="B99" s="1"/>
      <c r="C99" s="1"/>
      <c r="D99" s="1"/>
      <c r="E99" s="1"/>
      <c r="F99" s="1"/>
      <c r="G99" s="1"/>
      <c r="H99" s="1"/>
      <c r="I99" s="1"/>
      <c r="J99" s="4"/>
      <c r="K99" s="5"/>
      <c r="L99" s="5"/>
      <c r="M99" s="5"/>
      <c r="T99" s="2"/>
      <c r="U99" s="1"/>
    </row>
    <row r="100" spans="1:21" s="3" customFormat="1" x14ac:dyDescent="0.2">
      <c r="A100" s="1"/>
      <c r="B100" s="1"/>
      <c r="C100" s="1"/>
      <c r="D100" s="1"/>
      <c r="E100" s="1"/>
      <c r="F100" s="1"/>
      <c r="G100" s="1"/>
      <c r="H100" s="1"/>
      <c r="I100" s="1"/>
      <c r="J100" s="4"/>
      <c r="K100" s="5"/>
      <c r="L100" s="5"/>
      <c r="M100" s="5"/>
      <c r="T100" s="2"/>
      <c r="U100" s="1"/>
    </row>
    <row r="101" spans="1:21" s="3" customFormat="1" x14ac:dyDescent="0.2">
      <c r="A101" s="1"/>
      <c r="B101" s="1"/>
      <c r="C101" s="1"/>
      <c r="D101" s="1"/>
      <c r="E101" s="1"/>
      <c r="F101" s="1"/>
      <c r="G101" s="1"/>
      <c r="H101" s="1"/>
      <c r="I101" s="1"/>
      <c r="J101" s="4"/>
      <c r="K101" s="5"/>
      <c r="L101" s="5"/>
      <c r="M101" s="5"/>
      <c r="T101" s="2"/>
      <c r="U101" s="1"/>
    </row>
    <row r="102" spans="1:21" s="3" customFormat="1" x14ac:dyDescent="0.2">
      <c r="A102" s="1"/>
      <c r="B102" s="1"/>
      <c r="C102" s="1"/>
      <c r="D102" s="1"/>
      <c r="E102" s="1"/>
      <c r="F102" s="1"/>
      <c r="G102" s="1"/>
      <c r="H102" s="1"/>
      <c r="I102" s="1"/>
      <c r="J102" s="4"/>
      <c r="K102" s="5"/>
      <c r="L102" s="5"/>
      <c r="M102" s="5"/>
      <c r="T102" s="2"/>
      <c r="U102" s="1"/>
    </row>
    <row r="103" spans="1:21" s="3" customFormat="1" x14ac:dyDescent="0.2">
      <c r="A103" s="1"/>
      <c r="B103" s="1"/>
      <c r="C103" s="1"/>
      <c r="D103" s="1"/>
      <c r="E103" s="1"/>
      <c r="F103" s="1"/>
      <c r="G103" s="1"/>
      <c r="H103" s="1"/>
      <c r="I103" s="1"/>
      <c r="J103" s="4"/>
      <c r="K103" s="5"/>
      <c r="L103" s="5"/>
      <c r="M103" s="5"/>
      <c r="T103" s="2"/>
      <c r="U103" s="1"/>
    </row>
    <row r="104" spans="1:21" s="3" customFormat="1" x14ac:dyDescent="0.2">
      <c r="A104" s="1"/>
      <c r="B104" s="1"/>
      <c r="C104" s="1"/>
      <c r="D104" s="1"/>
      <c r="E104" s="1"/>
      <c r="F104" s="1"/>
      <c r="G104" s="1"/>
      <c r="H104" s="1"/>
      <c r="I104" s="1"/>
      <c r="J104" s="4"/>
      <c r="K104" s="5"/>
      <c r="L104" s="5"/>
      <c r="M104" s="5"/>
      <c r="T104" s="2"/>
      <c r="U104" s="1"/>
    </row>
  </sheetData>
  <mergeCells count="50">
    <mergeCell ref="T6:T7"/>
    <mergeCell ref="A9:A11"/>
    <mergeCell ref="C9:C11"/>
    <mergeCell ref="G9:G11"/>
    <mergeCell ref="H9:H11"/>
    <mergeCell ref="P9:P11"/>
    <mergeCell ref="S9:S11"/>
    <mergeCell ref="K6:K7"/>
    <mergeCell ref="A8:H8"/>
    <mergeCell ref="J6:J7"/>
    <mergeCell ref="F6:F7"/>
    <mergeCell ref="B9:B11"/>
    <mergeCell ref="N9:N11"/>
    <mergeCell ref="L9:L11"/>
    <mergeCell ref="K9:K11"/>
    <mergeCell ref="S6:S7"/>
    <mergeCell ref="A12:A18"/>
    <mergeCell ref="B12:B18"/>
    <mergeCell ref="C12:C18"/>
    <mergeCell ref="G12:G18"/>
    <mergeCell ref="H12:H18"/>
    <mergeCell ref="F14:F16"/>
    <mergeCell ref="F12:F13"/>
    <mergeCell ref="S12:S18"/>
    <mergeCell ref="O9:O11"/>
    <mergeCell ref="O12:O18"/>
    <mergeCell ref="J9:J11"/>
    <mergeCell ref="I9:I11"/>
    <mergeCell ref="K12:K18"/>
    <mergeCell ref="L12:L18"/>
    <mergeCell ref="M12:M18"/>
    <mergeCell ref="N12:N18"/>
    <mergeCell ref="I12:I18"/>
    <mergeCell ref="M9:M11"/>
    <mergeCell ref="P12:P18"/>
    <mergeCell ref="J12:J18"/>
    <mergeCell ref="A5:S5"/>
    <mergeCell ref="A6:A7"/>
    <mergeCell ref="B6:B7"/>
    <mergeCell ref="C6:C7"/>
    <mergeCell ref="D6:D7"/>
    <mergeCell ref="E6:E7"/>
    <mergeCell ref="G6:G7"/>
    <mergeCell ref="H6:H7"/>
    <mergeCell ref="I6:I7"/>
    <mergeCell ref="L6:L7"/>
    <mergeCell ref="M6:M7"/>
    <mergeCell ref="N6:N7"/>
    <mergeCell ref="O6:O7"/>
    <mergeCell ref="P6:R6"/>
  </mergeCells>
  <printOptions horizontalCentered="1"/>
  <pageMargins left="0.78740157480314965" right="0.78740157480314965" top="0.6692913385826772" bottom="0.86614173228346458" header="0.27559055118110237" footer="0.39370078740157483"/>
  <pageSetup paperSize="9" scale="47" firstPageNumber="127"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FFC000"/>
  </sheetPr>
  <dimension ref="A1:AA120"/>
  <sheetViews>
    <sheetView showGridLines="0" view="pageBreakPreview" topLeftCell="B1" zoomScale="80" zoomScaleNormal="63" zoomScaleSheetLayoutView="80" workbookViewId="0">
      <pane ySplit="8" topLeftCell="A28" activePane="bottomLeft" state="frozenSplit"/>
      <selection activeCell="I36" sqref="I36"/>
      <selection pane="bottomLeft" activeCell="H35" sqref="H35"/>
    </sheetView>
  </sheetViews>
  <sheetFormatPr defaultColWidth="9.140625" defaultRowHeight="12.75" outlineLevelCol="1" x14ac:dyDescent="0.2"/>
  <cols>
    <col min="1" max="1" width="5.42578125" style="1" customWidth="1"/>
    <col min="2" max="2" width="6" style="1" bestFit="1" customWidth="1"/>
    <col min="3" max="4" width="6.42578125" style="1" hidden="1" customWidth="1" outlineLevel="1"/>
    <col min="5" max="5" width="10.85546875" style="1" customWidth="1" outlineLevel="1"/>
    <col min="6" max="6" width="15.5703125" style="1" hidden="1" customWidth="1" outlineLevel="1"/>
    <col min="7" max="7" width="70.7109375" style="1" customWidth="1" collapsed="1"/>
    <col min="8" max="8" width="70.7109375" style="1" customWidth="1"/>
    <col min="9" max="9" width="7.140625" style="1" customWidth="1"/>
    <col min="10" max="10" width="14.7109375" style="4" customWidth="1"/>
    <col min="11" max="12" width="15" style="3" customWidth="1"/>
    <col min="13" max="13" width="14.85546875" style="3" customWidth="1"/>
    <col min="14" max="14" width="12.5703125" style="3" customWidth="1"/>
    <col min="15" max="15" width="14.7109375" style="3" customWidth="1"/>
    <col min="16" max="16" width="14.28515625" style="3" customWidth="1"/>
    <col min="17" max="17" width="16.7109375" style="3" customWidth="1"/>
    <col min="18" max="18" width="13.140625" style="3" hidden="1" customWidth="1"/>
    <col min="19" max="19" width="14.42578125" style="3" hidden="1" customWidth="1"/>
    <col min="20" max="20" width="14.85546875" style="474" customWidth="1"/>
    <col min="21" max="21" width="12.28515625" style="3" hidden="1" customWidth="1"/>
    <col min="22" max="22" width="13.85546875" style="3" hidden="1" customWidth="1"/>
    <col min="23" max="23" width="14.42578125" style="3" customWidth="1"/>
    <col min="24" max="24" width="25" style="2" hidden="1" customWidth="1"/>
    <col min="25" max="26" width="9.140625" style="1"/>
    <col min="27" max="27" width="15.42578125" style="1" hidden="1" customWidth="1"/>
    <col min="28" max="16384" width="9.140625" style="1"/>
  </cols>
  <sheetData>
    <row r="1" spans="1:27" ht="18" x14ac:dyDescent="0.25">
      <c r="A1" s="159" t="s">
        <v>139</v>
      </c>
      <c r="B1" s="160"/>
      <c r="C1" s="160"/>
      <c r="D1" s="160"/>
      <c r="E1" s="160"/>
      <c r="F1" s="161"/>
      <c r="G1" s="162"/>
      <c r="H1" s="163"/>
      <c r="I1" s="160"/>
      <c r="K1" s="164"/>
      <c r="N1" s="165"/>
      <c r="O1" s="165"/>
      <c r="Q1" s="165"/>
      <c r="R1" s="165"/>
      <c r="S1" s="165"/>
      <c r="T1" s="472"/>
      <c r="U1" s="35"/>
      <c r="V1" s="1"/>
      <c r="W1" s="1"/>
      <c r="X1" s="1"/>
    </row>
    <row r="2" spans="1:27" ht="15.75" x14ac:dyDescent="0.25">
      <c r="A2" s="223" t="s">
        <v>129</v>
      </c>
      <c r="B2" s="166"/>
      <c r="D2" s="166"/>
      <c r="E2" s="166"/>
      <c r="F2" s="167"/>
      <c r="G2" s="222" t="s">
        <v>19</v>
      </c>
      <c r="H2" s="168" t="s">
        <v>140</v>
      </c>
      <c r="I2" s="170"/>
      <c r="K2" s="164"/>
      <c r="N2" s="37"/>
      <c r="O2" s="37"/>
      <c r="Q2" s="37"/>
      <c r="R2" s="37"/>
      <c r="S2" s="37"/>
      <c r="T2" s="473"/>
      <c r="U2" s="35"/>
      <c r="V2" s="1"/>
      <c r="W2" s="1"/>
      <c r="X2" s="1"/>
    </row>
    <row r="3" spans="1:27" ht="15.75" x14ac:dyDescent="0.25">
      <c r="A3" s="120"/>
      <c r="B3" s="166"/>
      <c r="D3" s="166"/>
      <c r="E3" s="166"/>
      <c r="F3" s="167"/>
      <c r="G3" s="171" t="s">
        <v>18</v>
      </c>
      <c r="H3" s="169"/>
      <c r="I3" s="170"/>
      <c r="K3" s="164"/>
      <c r="N3" s="37"/>
      <c r="O3" s="37"/>
      <c r="Q3" s="37"/>
      <c r="R3" s="37"/>
      <c r="S3" s="37"/>
      <c r="T3" s="473"/>
      <c r="U3" s="35"/>
      <c r="V3" s="1"/>
      <c r="W3" s="1"/>
      <c r="X3" s="1"/>
    </row>
    <row r="4" spans="1:27" ht="17.25" customHeight="1" x14ac:dyDescent="0.2">
      <c r="A4" s="87"/>
      <c r="B4" s="87"/>
      <c r="C4" s="87"/>
      <c r="D4" s="87"/>
      <c r="E4" s="87"/>
      <c r="F4" s="87"/>
      <c r="G4" s="87"/>
      <c r="H4" s="87"/>
      <c r="I4" s="87"/>
      <c r="J4" s="87"/>
      <c r="K4" s="87"/>
      <c r="L4" s="88"/>
      <c r="M4" s="87"/>
      <c r="N4" s="88"/>
      <c r="O4" s="87"/>
      <c r="P4" s="87"/>
      <c r="Q4" s="87"/>
      <c r="R4" s="87"/>
      <c r="S4" s="87"/>
      <c r="T4" s="87"/>
      <c r="U4" s="87"/>
      <c r="V4" s="87"/>
      <c r="W4" s="89" t="s">
        <v>46</v>
      </c>
      <c r="X4" s="89"/>
    </row>
    <row r="5" spans="1:27" ht="25.5" customHeight="1" x14ac:dyDescent="0.2">
      <c r="A5" s="513" t="s">
        <v>320</v>
      </c>
      <c r="B5" s="514"/>
      <c r="C5" s="514"/>
      <c r="D5" s="514"/>
      <c r="E5" s="514"/>
      <c r="F5" s="514"/>
      <c r="G5" s="514"/>
      <c r="H5" s="514"/>
      <c r="I5" s="514"/>
      <c r="J5" s="514"/>
      <c r="K5" s="514"/>
      <c r="L5" s="514"/>
      <c r="M5" s="514"/>
      <c r="N5" s="514"/>
      <c r="O5" s="514"/>
      <c r="P5" s="514"/>
      <c r="Q5" s="514"/>
      <c r="R5" s="514"/>
      <c r="S5" s="514"/>
      <c r="T5" s="514"/>
      <c r="U5" s="514"/>
      <c r="V5" s="514"/>
      <c r="W5" s="515"/>
      <c r="X5" s="265"/>
    </row>
    <row r="6" spans="1:27" ht="25.5" customHeight="1" x14ac:dyDescent="0.2">
      <c r="A6" s="523" t="s">
        <v>177</v>
      </c>
      <c r="B6" s="523" t="s">
        <v>16</v>
      </c>
      <c r="C6" s="449"/>
      <c r="D6" s="449"/>
      <c r="E6" s="524" t="s">
        <v>114</v>
      </c>
      <c r="F6" s="449"/>
      <c r="G6" s="524" t="s">
        <v>12</v>
      </c>
      <c r="H6" s="508" t="s">
        <v>11</v>
      </c>
      <c r="I6" s="509" t="s">
        <v>10</v>
      </c>
      <c r="J6" s="508" t="s">
        <v>9</v>
      </c>
      <c r="K6" s="508" t="s">
        <v>8</v>
      </c>
      <c r="L6" s="508" t="s">
        <v>7</v>
      </c>
      <c r="M6" s="508" t="s">
        <v>6</v>
      </c>
      <c r="N6" s="508" t="s">
        <v>5</v>
      </c>
      <c r="O6" s="505" t="s">
        <v>206</v>
      </c>
      <c r="P6" s="517">
        <v>2019</v>
      </c>
      <c r="Q6" s="518"/>
      <c r="R6" s="518"/>
      <c r="S6" s="518"/>
      <c r="T6" s="519"/>
      <c r="U6" s="448"/>
      <c r="V6" s="448"/>
      <c r="W6" s="520" t="s">
        <v>207</v>
      </c>
      <c r="X6" s="265"/>
    </row>
    <row r="7" spans="1:27" ht="25.5" customHeight="1" x14ac:dyDescent="0.2">
      <c r="A7" s="506"/>
      <c r="B7" s="506"/>
      <c r="C7" s="516" t="s">
        <v>14</v>
      </c>
      <c r="D7" s="516" t="s">
        <v>13</v>
      </c>
      <c r="E7" s="506"/>
      <c r="F7" s="516" t="s">
        <v>15</v>
      </c>
      <c r="G7" s="506"/>
      <c r="H7" s="506"/>
      <c r="I7" s="506"/>
      <c r="J7" s="506"/>
      <c r="K7" s="506"/>
      <c r="L7" s="506"/>
      <c r="M7" s="506"/>
      <c r="N7" s="506"/>
      <c r="O7" s="506"/>
      <c r="P7" s="511" t="s">
        <v>3</v>
      </c>
      <c r="Q7" s="511" t="s">
        <v>356</v>
      </c>
      <c r="R7" s="282"/>
      <c r="S7" s="282"/>
      <c r="T7" s="511" t="s">
        <v>353</v>
      </c>
      <c r="U7" s="280"/>
      <c r="V7" s="281"/>
      <c r="W7" s="521"/>
      <c r="X7" s="510" t="s">
        <v>4</v>
      </c>
    </row>
    <row r="8" spans="1:27" ht="64.5" customHeight="1" x14ac:dyDescent="0.2">
      <c r="A8" s="507"/>
      <c r="B8" s="507"/>
      <c r="C8" s="516"/>
      <c r="D8" s="516"/>
      <c r="E8" s="507"/>
      <c r="F8" s="516"/>
      <c r="G8" s="507"/>
      <c r="H8" s="507"/>
      <c r="I8" s="507"/>
      <c r="J8" s="507"/>
      <c r="K8" s="507"/>
      <c r="L8" s="507"/>
      <c r="M8" s="507"/>
      <c r="N8" s="507"/>
      <c r="O8" s="507"/>
      <c r="P8" s="512"/>
      <c r="Q8" s="512"/>
      <c r="R8" s="200" t="s">
        <v>88</v>
      </c>
      <c r="S8" s="200" t="s">
        <v>89</v>
      </c>
      <c r="T8" s="512"/>
      <c r="U8" s="283" t="s">
        <v>98</v>
      </c>
      <c r="V8" s="200" t="s">
        <v>97</v>
      </c>
      <c r="W8" s="522"/>
      <c r="X8" s="510"/>
    </row>
    <row r="9" spans="1:27" s="30" customFormat="1" ht="25.5" customHeight="1" x14ac:dyDescent="0.3">
      <c r="A9" s="101" t="s">
        <v>1</v>
      </c>
      <c r="B9" s="102"/>
      <c r="C9" s="102"/>
      <c r="D9" s="102"/>
      <c r="E9" s="102"/>
      <c r="F9" s="102"/>
      <c r="G9" s="102"/>
      <c r="H9" s="102"/>
      <c r="I9" s="102"/>
      <c r="J9" s="102"/>
      <c r="K9" s="93">
        <f>SUM(K10:K27)</f>
        <v>219090</v>
      </c>
      <c r="L9" s="93">
        <f t="shared" ref="L9:W9" si="0">SUM(L10:L27)</f>
        <v>74218</v>
      </c>
      <c r="M9" s="93">
        <f t="shared" si="0"/>
        <v>144872</v>
      </c>
      <c r="N9" s="93"/>
      <c r="O9" s="93">
        <f t="shared" si="0"/>
        <v>22293</v>
      </c>
      <c r="P9" s="93">
        <f t="shared" si="0"/>
        <v>196796.5</v>
      </c>
      <c r="Q9" s="93">
        <f t="shared" si="0"/>
        <v>68177</v>
      </c>
      <c r="R9" s="93">
        <f t="shared" si="0"/>
        <v>68177</v>
      </c>
      <c r="S9" s="93">
        <f t="shared" si="0"/>
        <v>0</v>
      </c>
      <c r="T9" s="93">
        <f t="shared" si="0"/>
        <v>128619.5</v>
      </c>
      <c r="U9" s="93">
        <f t="shared" si="0"/>
        <v>67972.5</v>
      </c>
      <c r="V9" s="93">
        <f t="shared" si="0"/>
        <v>56662</v>
      </c>
      <c r="W9" s="93">
        <f t="shared" si="0"/>
        <v>0</v>
      </c>
      <c r="X9" s="54"/>
    </row>
    <row r="10" spans="1:27" ht="57" customHeight="1" x14ac:dyDescent="0.2">
      <c r="A10" s="261">
        <v>1</v>
      </c>
      <c r="B10" s="256" t="s">
        <v>26</v>
      </c>
      <c r="C10" s="256">
        <v>3122</v>
      </c>
      <c r="D10" s="256">
        <v>6121</v>
      </c>
      <c r="E10" s="256">
        <v>61</v>
      </c>
      <c r="F10" s="254">
        <v>60001101113</v>
      </c>
      <c r="G10" s="52" t="s">
        <v>162</v>
      </c>
      <c r="H10" s="257" t="s">
        <v>163</v>
      </c>
      <c r="I10" s="28" t="s">
        <v>27</v>
      </c>
      <c r="J10" s="45" t="s">
        <v>0</v>
      </c>
      <c r="K10" s="255">
        <v>24520</v>
      </c>
      <c r="L10" s="317">
        <f>15372-8149</f>
        <v>7223</v>
      </c>
      <c r="M10" s="255">
        <f>K10-L10</f>
        <v>17297</v>
      </c>
      <c r="N10" s="48">
        <v>2019</v>
      </c>
      <c r="O10" s="40">
        <v>368</v>
      </c>
      <c r="P10" s="258">
        <f>Q10+T10</f>
        <v>24152</v>
      </c>
      <c r="Q10" s="40">
        <f>SUM(R10:S10)</f>
        <v>7204</v>
      </c>
      <c r="R10" s="40">
        <v>7204</v>
      </c>
      <c r="S10" s="40">
        <v>0</v>
      </c>
      <c r="T10" s="476">
        <f>SUM(U10:V10)</f>
        <v>16948</v>
      </c>
      <c r="U10" s="319">
        <v>14268</v>
      </c>
      <c r="V10" s="319">
        <v>2680</v>
      </c>
      <c r="W10" s="259">
        <f t="shared" ref="W10:W26" si="1">K10-O10-P10</f>
        <v>0</v>
      </c>
      <c r="X10" s="27"/>
      <c r="AA10" s="96">
        <v>11896</v>
      </c>
    </row>
    <row r="11" spans="1:27" ht="66.75" customHeight="1" x14ac:dyDescent="0.2">
      <c r="A11" s="256">
        <v>2</v>
      </c>
      <c r="B11" s="256" t="s">
        <v>26</v>
      </c>
      <c r="C11" s="256">
        <v>3122</v>
      </c>
      <c r="D11" s="256">
        <v>6121</v>
      </c>
      <c r="E11" s="256">
        <v>61</v>
      </c>
      <c r="F11" s="254">
        <v>60001101251</v>
      </c>
      <c r="G11" s="52" t="s">
        <v>164</v>
      </c>
      <c r="H11" s="257" t="s">
        <v>165</v>
      </c>
      <c r="I11" s="28" t="s">
        <v>27</v>
      </c>
      <c r="J11" s="45" t="s">
        <v>0</v>
      </c>
      <c r="K11" s="255">
        <v>11821</v>
      </c>
      <c r="L11" s="317">
        <v>8149</v>
      </c>
      <c r="M11" s="255">
        <f>K11-L11</f>
        <v>3672</v>
      </c>
      <c r="N11" s="48">
        <v>2019</v>
      </c>
      <c r="O11" s="40">
        <v>24</v>
      </c>
      <c r="P11" s="258">
        <f>Q11+T11</f>
        <v>11797</v>
      </c>
      <c r="Q11" s="40">
        <f t="shared" ref="Q11:Q26" si="2">SUM(R11:S11)</f>
        <v>8132</v>
      </c>
      <c r="R11" s="40">
        <v>8132</v>
      </c>
      <c r="S11" s="40">
        <v>0</v>
      </c>
      <c r="T11" s="475">
        <f t="shared" ref="T11:T26" si="3">SUM(U11:V11)</f>
        <v>3665</v>
      </c>
      <c r="U11" s="319">
        <v>3485</v>
      </c>
      <c r="V11" s="319">
        <v>180</v>
      </c>
      <c r="W11" s="295">
        <f t="shared" si="1"/>
        <v>0</v>
      </c>
      <c r="X11" s="27"/>
      <c r="AA11" s="96">
        <v>11896</v>
      </c>
    </row>
    <row r="12" spans="1:27" ht="31.5" x14ac:dyDescent="0.2">
      <c r="A12" s="275">
        <v>3</v>
      </c>
      <c r="B12" s="256" t="s">
        <v>28</v>
      </c>
      <c r="C12" s="256">
        <v>3122</v>
      </c>
      <c r="D12" s="256">
        <v>6121</v>
      </c>
      <c r="E12" s="256">
        <v>61</v>
      </c>
      <c r="F12" s="254">
        <v>60001101018</v>
      </c>
      <c r="G12" s="46" t="s">
        <v>166</v>
      </c>
      <c r="H12" s="257" t="s">
        <v>316</v>
      </c>
      <c r="I12" s="28"/>
      <c r="J12" s="45" t="s">
        <v>0</v>
      </c>
      <c r="K12" s="255">
        <v>7516</v>
      </c>
      <c r="L12" s="317">
        <v>2070</v>
      </c>
      <c r="M12" s="255">
        <f t="shared" ref="M12:M26" si="4">K12-L12</f>
        <v>5446</v>
      </c>
      <c r="N12" s="48" t="s">
        <v>80</v>
      </c>
      <c r="O12" s="40">
        <v>6716</v>
      </c>
      <c r="P12" s="258">
        <f t="shared" ref="P12:P15" si="5">Q12+T12</f>
        <v>800</v>
      </c>
      <c r="Q12" s="40">
        <f t="shared" si="2"/>
        <v>200</v>
      </c>
      <c r="R12" s="40">
        <v>200</v>
      </c>
      <c r="S12" s="40">
        <v>0</v>
      </c>
      <c r="T12" s="475">
        <f t="shared" si="3"/>
        <v>600</v>
      </c>
      <c r="U12" s="319">
        <v>200</v>
      </c>
      <c r="V12" s="319">
        <v>400</v>
      </c>
      <c r="W12" s="295">
        <f t="shared" si="1"/>
        <v>0</v>
      </c>
      <c r="X12" s="27"/>
    </row>
    <row r="13" spans="1:27" ht="31.5" x14ac:dyDescent="0.2">
      <c r="A13" s="361">
        <v>4</v>
      </c>
      <c r="B13" s="256" t="s">
        <v>28</v>
      </c>
      <c r="C13" s="256">
        <v>3122</v>
      </c>
      <c r="D13" s="256">
        <v>6121</v>
      </c>
      <c r="E13" s="256">
        <v>61</v>
      </c>
      <c r="F13" s="254">
        <v>60001101252</v>
      </c>
      <c r="G13" s="46" t="s">
        <v>167</v>
      </c>
      <c r="H13" s="257" t="s">
        <v>317</v>
      </c>
      <c r="I13" s="28"/>
      <c r="J13" s="45" t="s">
        <v>0</v>
      </c>
      <c r="K13" s="255">
        <v>2860</v>
      </c>
      <c r="L13" s="317">
        <v>1975</v>
      </c>
      <c r="M13" s="255">
        <f t="shared" si="4"/>
        <v>885</v>
      </c>
      <c r="N13" s="350" t="s">
        <v>80</v>
      </c>
      <c r="O13" s="40">
        <v>2640</v>
      </c>
      <c r="P13" s="258">
        <f t="shared" si="5"/>
        <v>220</v>
      </c>
      <c r="Q13" s="40">
        <f t="shared" si="2"/>
        <v>140</v>
      </c>
      <c r="R13" s="40">
        <v>140</v>
      </c>
      <c r="S13" s="40">
        <v>0</v>
      </c>
      <c r="T13" s="475">
        <f t="shared" si="3"/>
        <v>80</v>
      </c>
      <c r="U13" s="319">
        <v>60</v>
      </c>
      <c r="V13" s="319">
        <v>20</v>
      </c>
      <c r="W13" s="295">
        <f t="shared" si="1"/>
        <v>0</v>
      </c>
      <c r="X13" s="27"/>
    </row>
    <row r="14" spans="1:27" ht="42.75" customHeight="1" x14ac:dyDescent="0.2">
      <c r="A14" s="357">
        <v>5</v>
      </c>
      <c r="B14" s="261" t="s">
        <v>28</v>
      </c>
      <c r="C14" s="261">
        <v>3122</v>
      </c>
      <c r="D14" s="261">
        <v>6121</v>
      </c>
      <c r="E14" s="261">
        <v>61</v>
      </c>
      <c r="F14" s="262">
        <v>60001101019</v>
      </c>
      <c r="G14" s="46" t="s">
        <v>81</v>
      </c>
      <c r="H14" s="263" t="s">
        <v>196</v>
      </c>
      <c r="I14" s="45"/>
      <c r="J14" s="45" t="s">
        <v>0</v>
      </c>
      <c r="K14" s="260">
        <v>18139</v>
      </c>
      <c r="L14" s="320">
        <v>4174</v>
      </c>
      <c r="M14" s="260">
        <f t="shared" si="4"/>
        <v>13965</v>
      </c>
      <c r="N14" s="350">
        <v>2019</v>
      </c>
      <c r="O14" s="40">
        <v>9659</v>
      </c>
      <c r="P14" s="258">
        <f t="shared" si="5"/>
        <v>8480</v>
      </c>
      <c r="Q14" s="40">
        <f t="shared" si="2"/>
        <v>1953</v>
      </c>
      <c r="R14" s="40">
        <v>1953</v>
      </c>
      <c r="S14" s="40">
        <v>0</v>
      </c>
      <c r="T14" s="475">
        <f t="shared" si="3"/>
        <v>6527</v>
      </c>
      <c r="U14" s="319">
        <v>1953</v>
      </c>
      <c r="V14" s="319">
        <v>4574</v>
      </c>
      <c r="W14" s="295">
        <f t="shared" si="1"/>
        <v>0</v>
      </c>
      <c r="X14" s="27"/>
    </row>
    <row r="15" spans="1:27" ht="86.25" customHeight="1" x14ac:dyDescent="0.2">
      <c r="A15" s="361">
        <v>6</v>
      </c>
      <c r="B15" s="256" t="s">
        <v>25</v>
      </c>
      <c r="C15" s="256">
        <v>3122</v>
      </c>
      <c r="D15" s="256">
        <v>6121</v>
      </c>
      <c r="E15" s="256">
        <v>61</v>
      </c>
      <c r="F15" s="254">
        <v>60001101022</v>
      </c>
      <c r="G15" s="52" t="s">
        <v>168</v>
      </c>
      <c r="H15" s="257" t="s">
        <v>197</v>
      </c>
      <c r="I15" s="28" t="s">
        <v>21</v>
      </c>
      <c r="J15" s="45" t="s">
        <v>0</v>
      </c>
      <c r="K15" s="255">
        <v>35372</v>
      </c>
      <c r="L15" s="317">
        <v>8718</v>
      </c>
      <c r="M15" s="255">
        <f t="shared" si="4"/>
        <v>26654</v>
      </c>
      <c r="N15" s="48">
        <v>2019</v>
      </c>
      <c r="O15" s="40">
        <v>434</v>
      </c>
      <c r="P15" s="258">
        <f t="shared" si="5"/>
        <v>34938</v>
      </c>
      <c r="Q15" s="40">
        <f t="shared" si="2"/>
        <v>8692</v>
      </c>
      <c r="R15" s="40">
        <v>8692</v>
      </c>
      <c r="S15" s="40">
        <v>0</v>
      </c>
      <c r="T15" s="475">
        <f t="shared" si="3"/>
        <v>26246</v>
      </c>
      <c r="U15" s="319">
        <v>13038</v>
      </c>
      <c r="V15" s="319">
        <v>13208</v>
      </c>
      <c r="W15" s="295">
        <f t="shared" si="1"/>
        <v>0</v>
      </c>
      <c r="X15" s="27"/>
    </row>
    <row r="16" spans="1:27" ht="74.25" customHeight="1" x14ac:dyDescent="0.2">
      <c r="A16" s="361">
        <v>7</v>
      </c>
      <c r="B16" s="256" t="s">
        <v>25</v>
      </c>
      <c r="C16" s="256">
        <v>3114</v>
      </c>
      <c r="D16" s="256" t="s">
        <v>30</v>
      </c>
      <c r="E16" s="256">
        <v>61</v>
      </c>
      <c r="F16" s="254">
        <v>60001101056</v>
      </c>
      <c r="G16" s="43" t="s">
        <v>169</v>
      </c>
      <c r="H16" s="78" t="s">
        <v>198</v>
      </c>
      <c r="I16" s="28" t="s">
        <v>29</v>
      </c>
      <c r="J16" s="45" t="s">
        <v>0</v>
      </c>
      <c r="K16" s="255">
        <v>7079</v>
      </c>
      <c r="L16" s="317">
        <v>2729</v>
      </c>
      <c r="M16" s="255">
        <f t="shared" si="4"/>
        <v>4350</v>
      </c>
      <c r="N16" s="48">
        <v>2019</v>
      </c>
      <c r="O16" s="40">
        <v>109</v>
      </c>
      <c r="P16" s="258">
        <f t="shared" ref="P16:P22" si="6">Q16+T16</f>
        <v>6970</v>
      </c>
      <c r="Q16" s="40">
        <f t="shared" si="2"/>
        <v>2729</v>
      </c>
      <c r="R16" s="40">
        <v>2729</v>
      </c>
      <c r="S16" s="40">
        <v>0</v>
      </c>
      <c r="T16" s="475">
        <f t="shared" si="3"/>
        <v>4241</v>
      </c>
      <c r="U16" s="319">
        <v>2729</v>
      </c>
      <c r="V16" s="319">
        <v>1512</v>
      </c>
      <c r="W16" s="295">
        <f t="shared" si="1"/>
        <v>0</v>
      </c>
      <c r="X16" s="75"/>
    </row>
    <row r="17" spans="1:24" ht="74.25" customHeight="1" x14ac:dyDescent="0.2">
      <c r="A17" s="357">
        <v>8</v>
      </c>
      <c r="B17" s="256" t="s">
        <v>25</v>
      </c>
      <c r="C17" s="256">
        <v>3114</v>
      </c>
      <c r="D17" s="256" t="s">
        <v>30</v>
      </c>
      <c r="E17" s="256">
        <v>61</v>
      </c>
      <c r="F17" s="254">
        <v>60001101254</v>
      </c>
      <c r="G17" s="43" t="s">
        <v>170</v>
      </c>
      <c r="H17" s="78" t="s">
        <v>362</v>
      </c>
      <c r="I17" s="28" t="s">
        <v>29</v>
      </c>
      <c r="J17" s="45" t="s">
        <v>0</v>
      </c>
      <c r="K17" s="255">
        <v>1805</v>
      </c>
      <c r="L17" s="317">
        <v>1249</v>
      </c>
      <c r="M17" s="255">
        <f t="shared" si="4"/>
        <v>556</v>
      </c>
      <c r="N17" s="48">
        <v>2019</v>
      </c>
      <c r="O17" s="40">
        <v>0</v>
      </c>
      <c r="P17" s="258">
        <f t="shared" si="6"/>
        <v>1804.5</v>
      </c>
      <c r="Q17" s="40">
        <f t="shared" si="2"/>
        <v>1249</v>
      </c>
      <c r="R17" s="40">
        <v>1249</v>
      </c>
      <c r="S17" s="40">
        <v>0</v>
      </c>
      <c r="T17" s="475">
        <f>SUM(U17:V17)</f>
        <v>555.5</v>
      </c>
      <c r="U17" s="319">
        <v>535.5</v>
      </c>
      <c r="V17" s="319">
        <v>20</v>
      </c>
      <c r="W17" s="351">
        <v>0</v>
      </c>
      <c r="X17" s="75"/>
    </row>
    <row r="18" spans="1:24" s="76" customFormat="1" ht="45" x14ac:dyDescent="0.2">
      <c r="A18" s="437">
        <v>9</v>
      </c>
      <c r="B18" s="434" t="s">
        <v>26</v>
      </c>
      <c r="C18" s="434">
        <v>3122</v>
      </c>
      <c r="D18" s="434">
        <v>6121</v>
      </c>
      <c r="E18" s="434">
        <v>61</v>
      </c>
      <c r="F18" s="433">
        <v>60001101120</v>
      </c>
      <c r="G18" s="46" t="s">
        <v>33</v>
      </c>
      <c r="H18" s="435" t="s">
        <v>32</v>
      </c>
      <c r="I18" s="28" t="s">
        <v>27</v>
      </c>
      <c r="J18" s="45" t="s">
        <v>0</v>
      </c>
      <c r="K18" s="375">
        <v>19416</v>
      </c>
      <c r="L18" s="375">
        <v>4643</v>
      </c>
      <c r="M18" s="375">
        <f t="shared" si="4"/>
        <v>14773</v>
      </c>
      <c r="N18" s="439">
        <v>2019</v>
      </c>
      <c r="O18" s="40">
        <v>630</v>
      </c>
      <c r="P18" s="436">
        <f t="shared" si="6"/>
        <v>18786</v>
      </c>
      <c r="Q18" s="40">
        <f t="shared" si="2"/>
        <v>4643</v>
      </c>
      <c r="R18" s="40">
        <v>4643</v>
      </c>
      <c r="S18" s="40">
        <v>0</v>
      </c>
      <c r="T18" s="475">
        <f t="shared" si="3"/>
        <v>14143</v>
      </c>
      <c r="U18" s="438">
        <v>4643</v>
      </c>
      <c r="V18" s="438">
        <v>9500</v>
      </c>
      <c r="W18" s="438">
        <f t="shared" si="1"/>
        <v>0</v>
      </c>
      <c r="X18" s="27"/>
    </row>
    <row r="19" spans="1:24" s="76" customFormat="1" ht="62.25" customHeight="1" x14ac:dyDescent="0.2">
      <c r="A19" s="361">
        <v>10</v>
      </c>
      <c r="B19" s="256" t="s">
        <v>26</v>
      </c>
      <c r="C19" s="256">
        <v>3122</v>
      </c>
      <c r="D19" s="256">
        <v>6121</v>
      </c>
      <c r="E19" s="256">
        <v>61</v>
      </c>
      <c r="F19" s="254">
        <v>60001101130</v>
      </c>
      <c r="G19" s="46" t="s">
        <v>171</v>
      </c>
      <c r="H19" s="257" t="s">
        <v>172</v>
      </c>
      <c r="I19" s="28"/>
      <c r="J19" s="45" t="s">
        <v>0</v>
      </c>
      <c r="K19" s="255">
        <v>23613</v>
      </c>
      <c r="L19" s="317">
        <v>9141</v>
      </c>
      <c r="M19" s="255">
        <f t="shared" si="4"/>
        <v>14472</v>
      </c>
      <c r="N19" s="48">
        <v>2019</v>
      </c>
      <c r="O19" s="40">
        <v>464</v>
      </c>
      <c r="P19" s="258">
        <f t="shared" si="6"/>
        <v>23149</v>
      </c>
      <c r="Q19" s="40">
        <f t="shared" si="2"/>
        <v>9117</v>
      </c>
      <c r="R19" s="40">
        <v>9117</v>
      </c>
      <c r="S19" s="40">
        <v>0</v>
      </c>
      <c r="T19" s="475">
        <f t="shared" si="3"/>
        <v>14032</v>
      </c>
      <c r="U19" s="319">
        <v>9117</v>
      </c>
      <c r="V19" s="319">
        <v>4915</v>
      </c>
      <c r="W19" s="351">
        <f t="shared" si="1"/>
        <v>0</v>
      </c>
      <c r="X19" s="27"/>
    </row>
    <row r="20" spans="1:24" s="76" customFormat="1" ht="31.5" x14ac:dyDescent="0.2">
      <c r="A20" s="357">
        <v>11</v>
      </c>
      <c r="B20" s="256" t="s">
        <v>26</v>
      </c>
      <c r="C20" s="256">
        <v>3122</v>
      </c>
      <c r="D20" s="256">
        <v>6121</v>
      </c>
      <c r="E20" s="256">
        <v>61</v>
      </c>
      <c r="F20" s="254">
        <v>60001101255</v>
      </c>
      <c r="G20" s="46" t="s">
        <v>173</v>
      </c>
      <c r="H20" s="257" t="s">
        <v>174</v>
      </c>
      <c r="I20" s="28"/>
      <c r="J20" s="45" t="s">
        <v>0</v>
      </c>
      <c r="K20" s="255">
        <v>12736</v>
      </c>
      <c r="L20" s="317">
        <v>8159</v>
      </c>
      <c r="M20" s="255">
        <f t="shared" si="4"/>
        <v>4577</v>
      </c>
      <c r="N20" s="350">
        <v>2019</v>
      </c>
      <c r="O20" s="40">
        <v>104</v>
      </c>
      <c r="P20" s="258">
        <f t="shared" si="6"/>
        <v>12632</v>
      </c>
      <c r="Q20" s="40">
        <f t="shared" si="2"/>
        <v>8142</v>
      </c>
      <c r="R20" s="40">
        <v>8142</v>
      </c>
      <c r="S20" s="40">
        <v>0</v>
      </c>
      <c r="T20" s="475">
        <f t="shared" si="3"/>
        <v>4490</v>
      </c>
      <c r="U20" s="319">
        <v>3490</v>
      </c>
      <c r="V20" s="319">
        <v>1000</v>
      </c>
      <c r="W20" s="351">
        <f t="shared" si="1"/>
        <v>0</v>
      </c>
      <c r="X20" s="27"/>
    </row>
    <row r="21" spans="1:24" s="26" customFormat="1" ht="156.75" customHeight="1" x14ac:dyDescent="0.2">
      <c r="A21" s="361">
        <v>12</v>
      </c>
      <c r="B21" s="29" t="s">
        <v>23</v>
      </c>
      <c r="C21" s="29" t="s">
        <v>94</v>
      </c>
      <c r="D21" s="29">
        <v>6121</v>
      </c>
      <c r="E21" s="194">
        <v>61</v>
      </c>
      <c r="F21" s="44">
        <v>60001101217</v>
      </c>
      <c r="G21" s="43" t="s">
        <v>225</v>
      </c>
      <c r="H21" s="78" t="s">
        <v>360</v>
      </c>
      <c r="I21" s="28" t="s">
        <v>62</v>
      </c>
      <c r="J21" s="28" t="s">
        <v>110</v>
      </c>
      <c r="K21" s="375">
        <v>20051</v>
      </c>
      <c r="L21" s="375">
        <v>2504</v>
      </c>
      <c r="M21" s="375">
        <f t="shared" si="4"/>
        <v>17547</v>
      </c>
      <c r="N21" s="404">
        <v>2019</v>
      </c>
      <c r="O21" s="40">
        <v>476</v>
      </c>
      <c r="P21" s="401">
        <f t="shared" si="6"/>
        <v>19575</v>
      </c>
      <c r="Q21" s="40">
        <f t="shared" si="2"/>
        <v>2504</v>
      </c>
      <c r="R21" s="40">
        <v>2504</v>
      </c>
      <c r="S21" s="40">
        <v>0</v>
      </c>
      <c r="T21" s="475">
        <v>17071</v>
      </c>
      <c r="U21" s="402">
        <v>3755</v>
      </c>
      <c r="V21" s="402">
        <v>9772</v>
      </c>
      <c r="W21" s="402">
        <f t="shared" si="1"/>
        <v>0</v>
      </c>
      <c r="X21" s="27"/>
    </row>
    <row r="22" spans="1:24" s="26" customFormat="1" ht="156.75" customHeight="1" x14ac:dyDescent="0.2">
      <c r="A22" s="361">
        <v>13</v>
      </c>
      <c r="B22" s="286" t="s">
        <v>23</v>
      </c>
      <c r="C22" s="286" t="s">
        <v>94</v>
      </c>
      <c r="D22" s="286">
        <v>6121</v>
      </c>
      <c r="E22" s="286">
        <v>61</v>
      </c>
      <c r="F22" s="284">
        <v>60001101217</v>
      </c>
      <c r="G22" s="43" t="s">
        <v>228</v>
      </c>
      <c r="H22" s="78" t="s">
        <v>360</v>
      </c>
      <c r="I22" s="28" t="s">
        <v>62</v>
      </c>
      <c r="J22" s="28" t="s">
        <v>110</v>
      </c>
      <c r="K22" s="375">
        <v>6718</v>
      </c>
      <c r="L22" s="375">
        <v>2855</v>
      </c>
      <c r="M22" s="375">
        <f t="shared" si="4"/>
        <v>3863</v>
      </c>
      <c r="N22" s="404">
        <v>2019</v>
      </c>
      <c r="O22" s="40">
        <v>18</v>
      </c>
      <c r="P22" s="401">
        <f t="shared" si="6"/>
        <v>6700</v>
      </c>
      <c r="Q22" s="40">
        <f t="shared" si="2"/>
        <v>2843</v>
      </c>
      <c r="R22" s="40">
        <v>2843</v>
      </c>
      <c r="S22" s="40">
        <v>0</v>
      </c>
      <c r="T22" s="475">
        <v>3857</v>
      </c>
      <c r="U22" s="402">
        <v>1219</v>
      </c>
      <c r="V22" s="402">
        <v>2197</v>
      </c>
      <c r="W22" s="402">
        <f t="shared" si="1"/>
        <v>0</v>
      </c>
      <c r="X22" s="27"/>
    </row>
    <row r="23" spans="1:24" s="26" customFormat="1" ht="47.25" x14ac:dyDescent="0.2">
      <c r="A23" s="357">
        <v>14</v>
      </c>
      <c r="B23" s="29" t="s">
        <v>23</v>
      </c>
      <c r="C23" s="29" t="s">
        <v>95</v>
      </c>
      <c r="D23" s="29">
        <v>6121</v>
      </c>
      <c r="E23" s="194">
        <v>61</v>
      </c>
      <c r="F23" s="44">
        <v>60001101218</v>
      </c>
      <c r="G23" s="43" t="s">
        <v>226</v>
      </c>
      <c r="H23" s="78" t="s">
        <v>199</v>
      </c>
      <c r="I23" s="28" t="s">
        <v>62</v>
      </c>
      <c r="J23" s="28" t="s">
        <v>110</v>
      </c>
      <c r="K23" s="317">
        <v>12942</v>
      </c>
      <c r="L23" s="317">
        <v>4382</v>
      </c>
      <c r="M23" s="317">
        <f>K23-L23</f>
        <v>8560</v>
      </c>
      <c r="N23" s="321">
        <v>2019</v>
      </c>
      <c r="O23" s="40">
        <v>401</v>
      </c>
      <c r="P23" s="318">
        <f t="shared" ref="P23" si="7">Q23+T23</f>
        <v>12541</v>
      </c>
      <c r="Q23" s="40">
        <f t="shared" si="2"/>
        <v>4382</v>
      </c>
      <c r="R23" s="40">
        <v>4382</v>
      </c>
      <c r="S23" s="40">
        <v>0</v>
      </c>
      <c r="T23" s="475">
        <f t="shared" si="3"/>
        <v>8159</v>
      </c>
      <c r="U23" s="319">
        <v>4382</v>
      </c>
      <c r="V23" s="319">
        <v>3777</v>
      </c>
      <c r="W23" s="295">
        <f t="shared" si="1"/>
        <v>0</v>
      </c>
      <c r="X23" s="27"/>
    </row>
    <row r="24" spans="1:24" s="26" customFormat="1" ht="47.25" x14ac:dyDescent="0.2">
      <c r="A24" s="361">
        <v>15</v>
      </c>
      <c r="B24" s="286" t="s">
        <v>23</v>
      </c>
      <c r="C24" s="286" t="s">
        <v>95</v>
      </c>
      <c r="D24" s="286">
        <v>6121</v>
      </c>
      <c r="E24" s="286">
        <v>61</v>
      </c>
      <c r="F24" s="284">
        <v>60001101218</v>
      </c>
      <c r="G24" s="43" t="s">
        <v>229</v>
      </c>
      <c r="H24" s="78" t="s">
        <v>199</v>
      </c>
      <c r="I24" s="28" t="s">
        <v>62</v>
      </c>
      <c r="J24" s="28" t="s">
        <v>110</v>
      </c>
      <c r="K24" s="317">
        <v>1823</v>
      </c>
      <c r="L24" s="317">
        <v>1053</v>
      </c>
      <c r="M24" s="317">
        <f>K24-L24</f>
        <v>770</v>
      </c>
      <c r="N24" s="321">
        <v>2019</v>
      </c>
      <c r="O24" s="40">
        <v>0</v>
      </c>
      <c r="P24" s="318">
        <f t="shared" ref="P24" si="8">Q24+T24</f>
        <v>1823</v>
      </c>
      <c r="Q24" s="40">
        <f t="shared" si="2"/>
        <v>1053</v>
      </c>
      <c r="R24" s="40">
        <v>1053</v>
      </c>
      <c r="S24" s="40">
        <v>0</v>
      </c>
      <c r="T24" s="475">
        <f t="shared" si="3"/>
        <v>770</v>
      </c>
      <c r="U24" s="319">
        <v>451</v>
      </c>
      <c r="V24" s="319">
        <v>319</v>
      </c>
      <c r="W24" s="295">
        <f>K24-O24-P24</f>
        <v>0</v>
      </c>
      <c r="X24" s="27"/>
    </row>
    <row r="25" spans="1:24" s="26" customFormat="1" ht="150" x14ac:dyDescent="0.2">
      <c r="A25" s="361">
        <v>16</v>
      </c>
      <c r="B25" s="286" t="s">
        <v>23</v>
      </c>
      <c r="C25" s="286" t="s">
        <v>31</v>
      </c>
      <c r="D25" s="286">
        <v>6121</v>
      </c>
      <c r="E25" s="286">
        <v>61</v>
      </c>
      <c r="F25" s="284">
        <v>60001101225</v>
      </c>
      <c r="G25" s="43" t="s">
        <v>227</v>
      </c>
      <c r="H25" s="107" t="s">
        <v>96</v>
      </c>
      <c r="I25" s="28" t="s">
        <v>62</v>
      </c>
      <c r="J25" s="28" t="s">
        <v>110</v>
      </c>
      <c r="K25" s="317">
        <v>11077</v>
      </c>
      <c r="L25" s="317">
        <v>4237</v>
      </c>
      <c r="M25" s="317">
        <f t="shared" si="4"/>
        <v>6840</v>
      </c>
      <c r="N25" s="321">
        <v>2019</v>
      </c>
      <c r="O25" s="40">
        <v>250</v>
      </c>
      <c r="P25" s="318">
        <f>Q25+T25</f>
        <v>10827</v>
      </c>
      <c r="Q25" s="40">
        <f t="shared" si="2"/>
        <v>4237</v>
      </c>
      <c r="R25" s="40">
        <v>4237</v>
      </c>
      <c r="S25" s="40">
        <v>0</v>
      </c>
      <c r="T25" s="475">
        <f t="shared" si="3"/>
        <v>6590</v>
      </c>
      <c r="U25" s="319">
        <v>4237</v>
      </c>
      <c r="V25" s="319">
        <v>2353</v>
      </c>
      <c r="W25" s="295">
        <f t="shared" si="1"/>
        <v>0</v>
      </c>
      <c r="X25" s="27"/>
    </row>
    <row r="26" spans="1:24" s="26" customFormat="1" ht="150" x14ac:dyDescent="0.2">
      <c r="A26" s="357">
        <v>17</v>
      </c>
      <c r="B26" s="286" t="s">
        <v>23</v>
      </c>
      <c r="C26" s="286" t="s">
        <v>31</v>
      </c>
      <c r="D26" s="286">
        <v>6121</v>
      </c>
      <c r="E26" s="286">
        <v>61</v>
      </c>
      <c r="F26" s="284">
        <v>60001101225</v>
      </c>
      <c r="G26" s="43" t="s">
        <v>230</v>
      </c>
      <c r="H26" s="107" t="s">
        <v>96</v>
      </c>
      <c r="I26" s="28" t="s">
        <v>62</v>
      </c>
      <c r="J26" s="28" t="s">
        <v>110</v>
      </c>
      <c r="K26" s="317">
        <v>1602</v>
      </c>
      <c r="L26" s="317">
        <v>957</v>
      </c>
      <c r="M26" s="317">
        <f t="shared" si="4"/>
        <v>645</v>
      </c>
      <c r="N26" s="321">
        <v>2019</v>
      </c>
      <c r="O26" s="40">
        <v>0</v>
      </c>
      <c r="P26" s="318">
        <f>Q26+T26</f>
        <v>1602</v>
      </c>
      <c r="Q26" s="40">
        <f t="shared" si="2"/>
        <v>957</v>
      </c>
      <c r="R26" s="40">
        <v>957</v>
      </c>
      <c r="S26" s="40">
        <v>0</v>
      </c>
      <c r="T26" s="475">
        <f t="shared" si="3"/>
        <v>645</v>
      </c>
      <c r="U26" s="319">
        <v>410</v>
      </c>
      <c r="V26" s="319">
        <v>235</v>
      </c>
      <c r="W26" s="295">
        <f t="shared" si="1"/>
        <v>0</v>
      </c>
      <c r="X26" s="27"/>
    </row>
    <row r="27" spans="1:24" ht="15.75" hidden="1" x14ac:dyDescent="0.2">
      <c r="A27" s="275"/>
      <c r="B27" s="256"/>
      <c r="C27" s="256"/>
      <c r="D27" s="256"/>
      <c r="E27" s="256"/>
      <c r="F27" s="254"/>
      <c r="G27" s="46"/>
      <c r="H27" s="257"/>
      <c r="I27" s="28"/>
      <c r="J27" s="45"/>
      <c r="K27" s="255"/>
      <c r="L27" s="255"/>
      <c r="M27" s="255"/>
      <c r="N27" s="48"/>
      <c r="O27" s="40"/>
      <c r="P27" s="258"/>
      <c r="Q27" s="40"/>
      <c r="R27" s="40"/>
      <c r="S27" s="40"/>
      <c r="T27" s="475"/>
      <c r="U27" s="259"/>
      <c r="V27" s="259"/>
      <c r="W27" s="259"/>
      <c r="X27" s="27"/>
    </row>
    <row r="28" spans="1:24" s="30" customFormat="1" ht="25.5" customHeight="1" x14ac:dyDescent="0.3">
      <c r="A28" s="101" t="s">
        <v>93</v>
      </c>
      <c r="B28" s="102"/>
      <c r="C28" s="102"/>
      <c r="D28" s="102"/>
      <c r="E28" s="102"/>
      <c r="F28" s="102"/>
      <c r="G28" s="102"/>
      <c r="H28" s="102"/>
      <c r="I28" s="102"/>
      <c r="J28" s="102"/>
      <c r="K28" s="93">
        <f>SUM(K29:K36)</f>
        <v>171259</v>
      </c>
      <c r="L28" s="93">
        <f>SUM(L29:L36)</f>
        <v>13200</v>
      </c>
      <c r="M28" s="93">
        <f>SUM(M29:M36)</f>
        <v>20300</v>
      </c>
      <c r="N28" s="93"/>
      <c r="O28" s="93">
        <f>SUM(O29:O36)</f>
        <v>1618</v>
      </c>
      <c r="P28" s="93">
        <f>SUM(P29:P36)</f>
        <v>3200</v>
      </c>
      <c r="Q28" s="93">
        <f>SUM(Q29:Q36)</f>
        <v>0</v>
      </c>
      <c r="R28" s="93">
        <f t="shared" ref="R28:V28" si="9">SUM(R29:R36)</f>
        <v>0</v>
      </c>
      <c r="S28" s="93">
        <f t="shared" si="9"/>
        <v>0</v>
      </c>
      <c r="T28" s="93">
        <f>SUM(T29:T36)</f>
        <v>3200</v>
      </c>
      <c r="U28" s="93">
        <f t="shared" si="9"/>
        <v>0</v>
      </c>
      <c r="V28" s="93">
        <f t="shared" si="9"/>
        <v>1300</v>
      </c>
      <c r="W28" s="93">
        <f>SUM(W29:W36)</f>
        <v>166441</v>
      </c>
      <c r="X28" s="54"/>
    </row>
    <row r="29" spans="1:24" ht="73.5" customHeight="1" x14ac:dyDescent="0.2">
      <c r="A29" s="29">
        <v>1</v>
      </c>
      <c r="B29" s="25" t="s">
        <v>23</v>
      </c>
      <c r="C29" s="25">
        <v>3122</v>
      </c>
      <c r="D29" s="25">
        <v>6121</v>
      </c>
      <c r="E29" s="195">
        <v>61</v>
      </c>
      <c r="F29" s="47">
        <v>60001100661</v>
      </c>
      <c r="G29" s="46" t="s">
        <v>35</v>
      </c>
      <c r="H29" s="79" t="s">
        <v>299</v>
      </c>
      <c r="I29" s="45" t="s">
        <v>29</v>
      </c>
      <c r="J29" s="45" t="s">
        <v>61</v>
      </c>
      <c r="K29" s="50">
        <v>95439</v>
      </c>
      <c r="L29" s="40">
        <v>0</v>
      </c>
      <c r="M29" s="40">
        <v>0</v>
      </c>
      <c r="N29" s="48" t="s">
        <v>298</v>
      </c>
      <c r="O29" s="40">
        <f>439+415</f>
        <v>854</v>
      </c>
      <c r="P29" s="41">
        <f t="shared" ref="P29:P36" si="10">Q29+T29</f>
        <v>300</v>
      </c>
      <c r="Q29" s="40">
        <f>SUM(R29:S29)</f>
        <v>0</v>
      </c>
      <c r="R29" s="40">
        <v>0</v>
      </c>
      <c r="S29" s="40">
        <v>0</v>
      </c>
      <c r="T29" s="476">
        <v>300</v>
      </c>
      <c r="U29" s="354"/>
      <c r="V29" s="354">
        <v>300</v>
      </c>
      <c r="W29" s="414">
        <f>K29-O29-P29</f>
        <v>94285</v>
      </c>
      <c r="X29" s="97"/>
    </row>
    <row r="30" spans="1:24" s="26" customFormat="1" ht="31.5" x14ac:dyDescent="0.2">
      <c r="A30" s="292">
        <v>2</v>
      </c>
      <c r="B30" s="291" t="s">
        <v>23</v>
      </c>
      <c r="C30" s="292">
        <v>3122</v>
      </c>
      <c r="D30" s="292">
        <v>6121</v>
      </c>
      <c r="E30" s="292">
        <v>61</v>
      </c>
      <c r="F30" s="293">
        <v>60001101283</v>
      </c>
      <c r="G30" s="43" t="s">
        <v>203</v>
      </c>
      <c r="H30" s="107" t="s">
        <v>204</v>
      </c>
      <c r="I30" s="28" t="s">
        <v>62</v>
      </c>
      <c r="J30" s="45" t="s">
        <v>61</v>
      </c>
      <c r="K30" s="352">
        <v>17000</v>
      </c>
      <c r="L30" s="40">
        <v>6800</v>
      </c>
      <c r="M30" s="40">
        <f>K30-L30</f>
        <v>10200</v>
      </c>
      <c r="N30" s="296">
        <v>2020</v>
      </c>
      <c r="O30" s="40">
        <v>362</v>
      </c>
      <c r="P30" s="294">
        <f t="shared" si="10"/>
        <v>500</v>
      </c>
      <c r="Q30" s="40">
        <f t="shared" ref="Q30:Q36" si="11">SUM(R30:S30)</f>
        <v>0</v>
      </c>
      <c r="R30" s="40">
        <v>0</v>
      </c>
      <c r="S30" s="40">
        <v>0</v>
      </c>
      <c r="T30" s="476">
        <f t="shared" ref="T30:T31" si="12">SUM(U30:V30)</f>
        <v>500</v>
      </c>
      <c r="U30" s="354"/>
      <c r="V30" s="354">
        <v>500</v>
      </c>
      <c r="W30" s="414">
        <f t="shared" ref="W30:W36" si="13">K30-O30-P30</f>
        <v>16138</v>
      </c>
      <c r="X30" s="27"/>
    </row>
    <row r="31" spans="1:24" s="26" customFormat="1" ht="45" x14ac:dyDescent="0.2">
      <c r="A31" s="292">
        <v>3</v>
      </c>
      <c r="B31" s="291" t="s">
        <v>26</v>
      </c>
      <c r="C31" s="292">
        <v>3122</v>
      </c>
      <c r="D31" s="292">
        <v>6121</v>
      </c>
      <c r="E31" s="292">
        <v>61</v>
      </c>
      <c r="F31" s="293">
        <v>60001101315</v>
      </c>
      <c r="G31" s="43" t="s">
        <v>205</v>
      </c>
      <c r="H31" s="107" t="s">
        <v>363</v>
      </c>
      <c r="I31" s="28"/>
      <c r="J31" s="45" t="s">
        <v>61</v>
      </c>
      <c r="K31" s="352">
        <v>16500</v>
      </c>
      <c r="L31" s="40">
        <v>6400</v>
      </c>
      <c r="M31" s="40">
        <f>K31-L31</f>
        <v>10100</v>
      </c>
      <c r="N31" s="296">
        <v>2020</v>
      </c>
      <c r="O31" s="40">
        <v>402</v>
      </c>
      <c r="P31" s="294">
        <f t="shared" si="10"/>
        <v>500</v>
      </c>
      <c r="Q31" s="40">
        <f t="shared" si="11"/>
        <v>0</v>
      </c>
      <c r="R31" s="40">
        <v>0</v>
      </c>
      <c r="S31" s="40">
        <v>0</v>
      </c>
      <c r="T31" s="476">
        <f t="shared" si="12"/>
        <v>500</v>
      </c>
      <c r="U31" s="354"/>
      <c r="V31" s="354">
        <v>500</v>
      </c>
      <c r="W31" s="414">
        <f t="shared" si="13"/>
        <v>15598</v>
      </c>
      <c r="X31" s="27"/>
    </row>
    <row r="32" spans="1:24" s="26" customFormat="1" ht="45" x14ac:dyDescent="0.2">
      <c r="A32" s="463">
        <v>4</v>
      </c>
      <c r="B32" s="461" t="s">
        <v>23</v>
      </c>
      <c r="C32" s="461">
        <v>3122</v>
      </c>
      <c r="D32" s="463">
        <v>6121</v>
      </c>
      <c r="E32" s="463">
        <v>61</v>
      </c>
      <c r="F32" s="465">
        <v>60001101344</v>
      </c>
      <c r="G32" s="43" t="s">
        <v>313</v>
      </c>
      <c r="H32" s="467" t="s">
        <v>314</v>
      </c>
      <c r="I32" s="28"/>
      <c r="J32" s="45" t="s">
        <v>61</v>
      </c>
      <c r="K32" s="375">
        <v>1900</v>
      </c>
      <c r="L32" s="40">
        <v>0</v>
      </c>
      <c r="M32" s="40">
        <v>0</v>
      </c>
      <c r="N32" s="466">
        <v>2020</v>
      </c>
      <c r="O32" s="40">
        <v>0</v>
      </c>
      <c r="P32" s="462">
        <f t="shared" si="10"/>
        <v>200</v>
      </c>
      <c r="Q32" s="40">
        <f t="shared" si="11"/>
        <v>0</v>
      </c>
      <c r="R32" s="40">
        <v>0</v>
      </c>
      <c r="S32" s="40">
        <v>0</v>
      </c>
      <c r="T32" s="476">
        <v>200</v>
      </c>
      <c r="U32" s="464"/>
      <c r="V32" s="464"/>
      <c r="W32" s="414">
        <f t="shared" si="13"/>
        <v>1700</v>
      </c>
      <c r="X32" s="27"/>
    </row>
    <row r="33" spans="1:24" s="26" customFormat="1" ht="31.5" x14ac:dyDescent="0.2">
      <c r="A33" s="406">
        <v>5</v>
      </c>
      <c r="B33" s="405" t="s">
        <v>25</v>
      </c>
      <c r="C33" s="405">
        <v>3146</v>
      </c>
      <c r="D33" s="417">
        <v>6121</v>
      </c>
      <c r="E33" s="417">
        <v>61</v>
      </c>
      <c r="F33" s="418">
        <v>60001101351</v>
      </c>
      <c r="G33" s="43" t="s">
        <v>304</v>
      </c>
      <c r="H33" s="467" t="s">
        <v>334</v>
      </c>
      <c r="I33" s="28"/>
      <c r="J33" s="45"/>
      <c r="K33" s="375">
        <v>31500</v>
      </c>
      <c r="L33" s="40">
        <v>0</v>
      </c>
      <c r="M33" s="40">
        <v>0</v>
      </c>
      <c r="N33" s="409">
        <v>2020</v>
      </c>
      <c r="O33" s="40">
        <v>0</v>
      </c>
      <c r="P33" s="407">
        <f t="shared" si="10"/>
        <v>600</v>
      </c>
      <c r="Q33" s="40">
        <f t="shared" si="11"/>
        <v>0</v>
      </c>
      <c r="R33" s="40">
        <v>0</v>
      </c>
      <c r="S33" s="40">
        <v>0</v>
      </c>
      <c r="T33" s="476">
        <v>600</v>
      </c>
      <c r="U33" s="408"/>
      <c r="V33" s="408"/>
      <c r="W33" s="414">
        <f t="shared" si="13"/>
        <v>30900</v>
      </c>
      <c r="X33" s="27"/>
    </row>
    <row r="34" spans="1:24" s="26" customFormat="1" ht="31.5" x14ac:dyDescent="0.2">
      <c r="A34" s="406">
        <v>6</v>
      </c>
      <c r="B34" s="405" t="s">
        <v>42</v>
      </c>
      <c r="C34" s="405">
        <v>3114</v>
      </c>
      <c r="D34" s="417">
        <v>6121</v>
      </c>
      <c r="E34" s="417">
        <v>61</v>
      </c>
      <c r="F34" s="418">
        <v>60001101352</v>
      </c>
      <c r="G34" s="43" t="s">
        <v>300</v>
      </c>
      <c r="H34" s="107" t="s">
        <v>303</v>
      </c>
      <c r="I34" s="28"/>
      <c r="J34" s="45" t="s">
        <v>61</v>
      </c>
      <c r="K34" s="375">
        <v>2420</v>
      </c>
      <c r="L34" s="40">
        <v>0</v>
      </c>
      <c r="M34" s="40">
        <v>0</v>
      </c>
      <c r="N34" s="409">
        <v>2020</v>
      </c>
      <c r="O34" s="40">
        <v>0</v>
      </c>
      <c r="P34" s="407">
        <f t="shared" si="10"/>
        <v>400</v>
      </c>
      <c r="Q34" s="40">
        <f t="shared" si="11"/>
        <v>0</v>
      </c>
      <c r="R34" s="40">
        <v>0</v>
      </c>
      <c r="S34" s="40">
        <v>0</v>
      </c>
      <c r="T34" s="476">
        <v>400</v>
      </c>
      <c r="U34" s="408"/>
      <c r="V34" s="408"/>
      <c r="W34" s="414">
        <f t="shared" si="13"/>
        <v>2020</v>
      </c>
      <c r="X34" s="27"/>
    </row>
    <row r="35" spans="1:24" s="26" customFormat="1" ht="45" x14ac:dyDescent="0.2">
      <c r="A35" s="406">
        <v>7</v>
      </c>
      <c r="B35" s="405" t="s">
        <v>25</v>
      </c>
      <c r="C35" s="405">
        <v>3114</v>
      </c>
      <c r="D35" s="417">
        <v>6121</v>
      </c>
      <c r="E35" s="417">
        <v>61</v>
      </c>
      <c r="F35" s="418">
        <v>60001101353</v>
      </c>
      <c r="G35" s="43" t="s">
        <v>301</v>
      </c>
      <c r="H35" s="107" t="s">
        <v>364</v>
      </c>
      <c r="I35" s="28"/>
      <c r="J35" s="45" t="s">
        <v>61</v>
      </c>
      <c r="K35" s="375">
        <v>1500</v>
      </c>
      <c r="L35" s="40">
        <v>0</v>
      </c>
      <c r="M35" s="40">
        <v>0</v>
      </c>
      <c r="N35" s="409">
        <v>2020</v>
      </c>
      <c r="O35" s="40">
        <v>0</v>
      </c>
      <c r="P35" s="407">
        <f t="shared" si="10"/>
        <v>300</v>
      </c>
      <c r="Q35" s="40">
        <f t="shared" si="11"/>
        <v>0</v>
      </c>
      <c r="R35" s="40">
        <v>0</v>
      </c>
      <c r="S35" s="40">
        <v>0</v>
      </c>
      <c r="T35" s="476">
        <v>300</v>
      </c>
      <c r="U35" s="408"/>
      <c r="V35" s="408"/>
      <c r="W35" s="414">
        <f t="shared" si="13"/>
        <v>1200</v>
      </c>
      <c r="X35" s="27"/>
    </row>
    <row r="36" spans="1:24" s="416" customFormat="1" ht="45" x14ac:dyDescent="0.2">
      <c r="A36" s="406">
        <v>8</v>
      </c>
      <c r="B36" s="405" t="s">
        <v>26</v>
      </c>
      <c r="C36" s="405">
        <v>3114</v>
      </c>
      <c r="D36" s="417">
        <v>6121</v>
      </c>
      <c r="E36" s="417">
        <v>61</v>
      </c>
      <c r="F36" s="418">
        <v>60001101354</v>
      </c>
      <c r="G36" s="43" t="s">
        <v>302</v>
      </c>
      <c r="H36" s="107" t="s">
        <v>311</v>
      </c>
      <c r="I36" s="28"/>
      <c r="J36" s="45" t="s">
        <v>61</v>
      </c>
      <c r="K36" s="375">
        <v>5000</v>
      </c>
      <c r="L36" s="40">
        <v>0</v>
      </c>
      <c r="M36" s="40">
        <v>0</v>
      </c>
      <c r="N36" s="409">
        <v>2020</v>
      </c>
      <c r="O36" s="40">
        <v>0</v>
      </c>
      <c r="P36" s="407">
        <f t="shared" si="10"/>
        <v>400</v>
      </c>
      <c r="Q36" s="40">
        <f t="shared" si="11"/>
        <v>0</v>
      </c>
      <c r="R36" s="414">
        <v>0</v>
      </c>
      <c r="S36" s="414">
        <v>0</v>
      </c>
      <c r="T36" s="476">
        <v>400</v>
      </c>
      <c r="U36" s="415"/>
      <c r="V36" s="415"/>
      <c r="W36" s="414">
        <f t="shared" si="13"/>
        <v>4600</v>
      </c>
      <c r="X36" s="27"/>
    </row>
    <row r="37" spans="1:24" ht="35.25" customHeight="1" x14ac:dyDescent="0.2">
      <c r="A37" s="81" t="s">
        <v>189</v>
      </c>
      <c r="B37" s="82"/>
      <c r="C37" s="82"/>
      <c r="D37" s="82"/>
      <c r="E37" s="193"/>
      <c r="F37" s="82"/>
      <c r="G37" s="82"/>
      <c r="H37" s="82"/>
      <c r="I37" s="82"/>
      <c r="J37" s="82"/>
      <c r="K37" s="23">
        <f>+K9+K28</f>
        <v>390349</v>
      </c>
      <c r="L37" s="23">
        <f>+L9+L28</f>
        <v>87418</v>
      </c>
      <c r="M37" s="23">
        <f>+M9+M28</f>
        <v>165172</v>
      </c>
      <c r="N37" s="23"/>
      <c r="O37" s="23">
        <f t="shared" ref="O37:W37" si="14">+O9+O28</f>
        <v>23911</v>
      </c>
      <c r="P37" s="23">
        <f t="shared" si="14"/>
        <v>199996.5</v>
      </c>
      <c r="Q37" s="23">
        <f t="shared" si="14"/>
        <v>68177</v>
      </c>
      <c r="R37" s="23">
        <f t="shared" si="14"/>
        <v>68177</v>
      </c>
      <c r="S37" s="23">
        <f t="shared" si="14"/>
        <v>0</v>
      </c>
      <c r="T37" s="23">
        <f t="shared" si="14"/>
        <v>131819.5</v>
      </c>
      <c r="U37" s="23">
        <f t="shared" si="14"/>
        <v>67972.5</v>
      </c>
      <c r="V37" s="23">
        <f t="shared" si="14"/>
        <v>57962</v>
      </c>
      <c r="W37" s="23">
        <f t="shared" si="14"/>
        <v>166441</v>
      </c>
      <c r="X37" s="21"/>
    </row>
    <row r="38" spans="1:24" s="3" customFormat="1" x14ac:dyDescent="0.2">
      <c r="A38" s="4"/>
      <c r="B38" s="4"/>
      <c r="C38" s="4"/>
      <c r="D38" s="4"/>
      <c r="E38" s="4"/>
      <c r="F38" s="4"/>
      <c r="G38" s="20"/>
      <c r="H38" s="4"/>
      <c r="I38" s="19"/>
      <c r="J38" s="18"/>
      <c r="K38" s="17"/>
      <c r="L38" s="17"/>
      <c r="M38" s="17"/>
      <c r="N38" s="16"/>
      <c r="O38" s="16"/>
      <c r="T38" s="474"/>
      <c r="X38" s="2"/>
    </row>
    <row r="39" spans="1:24" s="3" customFormat="1" x14ac:dyDescent="0.2">
      <c r="A39" s="4"/>
      <c r="B39" s="4"/>
      <c r="C39" s="4"/>
      <c r="D39" s="4"/>
      <c r="E39" s="4"/>
      <c r="F39" s="4"/>
      <c r="G39" s="4"/>
      <c r="H39" s="4"/>
      <c r="I39" s="15"/>
      <c r="J39" s="6"/>
      <c r="K39" s="5"/>
      <c r="L39" s="5"/>
      <c r="M39" s="5"/>
      <c r="T39" s="474"/>
      <c r="X39" s="2"/>
    </row>
    <row r="40" spans="1:24" s="3" customFormat="1" x14ac:dyDescent="0.2">
      <c r="A40" s="4"/>
      <c r="B40" s="4"/>
      <c r="C40" s="4"/>
      <c r="D40" s="4"/>
      <c r="E40" s="4"/>
      <c r="F40" s="4"/>
      <c r="G40" s="4"/>
      <c r="H40" s="4"/>
      <c r="I40" s="15"/>
      <c r="J40" s="6"/>
      <c r="K40" s="5"/>
      <c r="L40" s="5"/>
      <c r="M40" s="5"/>
      <c r="T40" s="474"/>
      <c r="X40" s="2"/>
    </row>
    <row r="41" spans="1:24" s="3" customFormat="1" x14ac:dyDescent="0.2">
      <c r="A41" s="4"/>
      <c r="B41" s="4"/>
      <c r="C41" s="4"/>
      <c r="D41" s="4"/>
      <c r="E41" s="4"/>
      <c r="F41" s="4"/>
      <c r="G41" s="4"/>
      <c r="H41" s="4"/>
      <c r="I41" s="1"/>
      <c r="J41" s="6"/>
      <c r="K41" s="5"/>
      <c r="L41" s="5"/>
      <c r="M41" s="5"/>
      <c r="T41" s="474"/>
      <c r="X41" s="2"/>
    </row>
    <row r="42" spans="1:24" s="3" customFormat="1" x14ac:dyDescent="0.2">
      <c r="A42" s="4"/>
      <c r="B42" s="4"/>
      <c r="C42" s="4"/>
      <c r="D42" s="4"/>
      <c r="E42" s="4"/>
      <c r="F42" s="4"/>
      <c r="G42" s="4"/>
      <c r="H42" s="4"/>
      <c r="I42" s="1"/>
      <c r="J42" s="6"/>
      <c r="K42" s="5"/>
      <c r="L42" s="5"/>
      <c r="M42" s="5"/>
      <c r="T42" s="474"/>
      <c r="X42" s="2"/>
    </row>
    <row r="43" spans="1:24" s="3" customFormat="1" x14ac:dyDescent="0.2">
      <c r="A43" s="4"/>
      <c r="B43" s="4"/>
      <c r="C43" s="4"/>
      <c r="D43" s="4"/>
      <c r="E43" s="4"/>
      <c r="F43" s="4"/>
      <c r="G43" s="4"/>
      <c r="H43" s="4"/>
      <c r="I43" s="1"/>
      <c r="J43" s="6"/>
      <c r="K43" s="5"/>
      <c r="L43" s="5"/>
      <c r="M43" s="5"/>
      <c r="T43" s="474"/>
      <c r="X43" s="2"/>
    </row>
    <row r="44" spans="1:24" s="3" customFormat="1" x14ac:dyDescent="0.2">
      <c r="A44" s="4"/>
      <c r="B44" s="4"/>
      <c r="C44" s="4"/>
      <c r="D44" s="4"/>
      <c r="E44" s="4"/>
      <c r="F44" s="4"/>
      <c r="G44" s="4"/>
      <c r="H44" s="4"/>
      <c r="I44" s="1"/>
      <c r="J44" s="6"/>
      <c r="K44" s="5"/>
      <c r="L44" s="5"/>
      <c r="M44" s="5"/>
      <c r="T44" s="474"/>
      <c r="X44" s="2"/>
    </row>
    <row r="45" spans="1:24" s="3" customFormat="1" x14ac:dyDescent="0.2">
      <c r="A45" s="4"/>
      <c r="B45" s="4"/>
      <c r="C45" s="4"/>
      <c r="D45" s="4"/>
      <c r="E45" s="4"/>
      <c r="F45" s="4"/>
      <c r="G45" s="4"/>
      <c r="H45" s="4"/>
      <c r="I45" s="1"/>
      <c r="J45" s="6"/>
      <c r="K45" s="5"/>
      <c r="L45" s="5"/>
      <c r="M45" s="5"/>
      <c r="T45" s="474"/>
      <c r="X45" s="2"/>
    </row>
    <row r="46" spans="1:24" s="3" customFormat="1" x14ac:dyDescent="0.2">
      <c r="A46" s="4"/>
      <c r="B46" s="4"/>
      <c r="C46" s="4"/>
      <c r="D46" s="4"/>
      <c r="E46" s="4"/>
      <c r="F46" s="4"/>
      <c r="G46" s="4"/>
      <c r="H46" s="4"/>
      <c r="I46" s="1"/>
      <c r="J46" s="6"/>
      <c r="K46" s="5"/>
      <c r="L46" s="5"/>
      <c r="M46" s="5"/>
      <c r="T46" s="474"/>
      <c r="X46" s="2"/>
    </row>
    <row r="47" spans="1:24" s="3" customFormat="1" x14ac:dyDescent="0.2">
      <c r="A47" s="4"/>
      <c r="B47" s="4"/>
      <c r="C47" s="4"/>
      <c r="D47" s="4"/>
      <c r="E47" s="4"/>
      <c r="F47" s="4"/>
      <c r="G47" s="4"/>
      <c r="H47" s="4"/>
      <c r="I47" s="1"/>
      <c r="J47" s="6"/>
      <c r="K47" s="5"/>
      <c r="L47" s="5"/>
      <c r="M47" s="5"/>
      <c r="T47" s="474"/>
      <c r="X47" s="2"/>
    </row>
    <row r="48" spans="1:24" s="3" customFormat="1" x14ac:dyDescent="0.2">
      <c r="A48" s="4"/>
      <c r="B48" s="4"/>
      <c r="C48" s="4"/>
      <c r="D48" s="4"/>
      <c r="E48" s="4"/>
      <c r="F48" s="4"/>
      <c r="G48" s="4"/>
      <c r="H48" s="4"/>
      <c r="I48" s="1"/>
      <c r="J48" s="6"/>
      <c r="K48" s="5"/>
      <c r="L48" s="5"/>
      <c r="M48" s="5"/>
      <c r="T48" s="474"/>
      <c r="X48" s="2"/>
    </row>
    <row r="49" spans="1:24" s="3" customFormat="1" x14ac:dyDescent="0.2">
      <c r="A49" s="4"/>
      <c r="B49" s="4"/>
      <c r="C49" s="4"/>
      <c r="D49" s="4"/>
      <c r="E49" s="4"/>
      <c r="F49" s="4"/>
      <c r="G49" s="4"/>
      <c r="H49" s="4"/>
      <c r="I49" s="1"/>
      <c r="J49" s="6"/>
      <c r="K49" s="5"/>
      <c r="L49" s="5"/>
      <c r="M49" s="5"/>
      <c r="T49" s="474"/>
      <c r="X49" s="2"/>
    </row>
    <row r="50" spans="1:24" s="3" customFormat="1" x14ac:dyDescent="0.2">
      <c r="A50" s="4"/>
      <c r="B50" s="4"/>
      <c r="C50" s="4"/>
      <c r="D50" s="4"/>
      <c r="E50" s="4"/>
      <c r="F50" s="4"/>
      <c r="G50" s="4"/>
      <c r="H50" s="4"/>
      <c r="I50" s="1"/>
      <c r="J50" s="6"/>
      <c r="K50" s="5"/>
      <c r="L50" s="5"/>
      <c r="M50" s="5"/>
      <c r="T50" s="474"/>
      <c r="X50" s="2"/>
    </row>
    <row r="51" spans="1:24" s="3" customFormat="1" x14ac:dyDescent="0.2">
      <c r="A51" s="4"/>
      <c r="B51" s="4"/>
      <c r="C51" s="4"/>
      <c r="D51" s="4"/>
      <c r="E51" s="4"/>
      <c r="F51" s="4"/>
      <c r="G51" s="4"/>
      <c r="H51" s="4"/>
      <c r="I51" s="1"/>
      <c r="J51" s="6"/>
      <c r="K51" s="5"/>
      <c r="L51" s="5"/>
      <c r="M51" s="5"/>
      <c r="T51" s="474"/>
      <c r="X51" s="2"/>
    </row>
    <row r="52" spans="1:24" s="3" customFormat="1" x14ac:dyDescent="0.2">
      <c r="A52" s="4"/>
      <c r="B52" s="4"/>
      <c r="C52" s="4"/>
      <c r="D52" s="4"/>
      <c r="E52" s="4"/>
      <c r="F52" s="4"/>
      <c r="G52" s="4"/>
      <c r="H52" s="4"/>
      <c r="I52" s="1"/>
      <c r="J52" s="6"/>
      <c r="K52" s="5"/>
      <c r="L52" s="5"/>
      <c r="M52" s="5"/>
      <c r="T52" s="474"/>
      <c r="X52" s="2"/>
    </row>
    <row r="53" spans="1:24" s="3" customFormat="1" x14ac:dyDescent="0.2">
      <c r="A53" s="4"/>
      <c r="B53" s="4"/>
      <c r="C53" s="4"/>
      <c r="D53" s="4"/>
      <c r="E53" s="4"/>
      <c r="F53" s="4"/>
      <c r="G53" s="4"/>
      <c r="H53" s="4"/>
      <c r="I53" s="1"/>
      <c r="J53" s="6"/>
      <c r="K53" s="5"/>
      <c r="L53" s="5"/>
      <c r="M53" s="5"/>
      <c r="T53" s="474"/>
      <c r="X53" s="2"/>
    </row>
    <row r="54" spans="1:24" s="3" customFormat="1" x14ac:dyDescent="0.2">
      <c r="A54" s="4"/>
      <c r="B54" s="4"/>
      <c r="C54" s="4"/>
      <c r="D54" s="4"/>
      <c r="E54" s="4"/>
      <c r="F54" s="4"/>
      <c r="G54" s="4"/>
      <c r="H54" s="4"/>
      <c r="I54" s="1"/>
      <c r="J54" s="6"/>
      <c r="K54" s="5"/>
      <c r="L54" s="5"/>
      <c r="M54" s="5"/>
      <c r="T54" s="474"/>
      <c r="X54" s="2"/>
    </row>
    <row r="55" spans="1:24" s="3" customFormat="1" x14ac:dyDescent="0.2">
      <c r="A55" s="4"/>
      <c r="B55" s="4"/>
      <c r="C55" s="4"/>
      <c r="D55" s="4"/>
      <c r="E55" s="4"/>
      <c r="F55" s="4"/>
      <c r="G55" s="4"/>
      <c r="H55" s="4"/>
      <c r="I55" s="1"/>
      <c r="J55" s="6"/>
      <c r="K55" s="5"/>
      <c r="L55" s="5"/>
      <c r="M55" s="5"/>
      <c r="T55" s="474"/>
      <c r="X55" s="2"/>
    </row>
    <row r="56" spans="1:24" s="3" customFormat="1" x14ac:dyDescent="0.2">
      <c r="A56" s="4"/>
      <c r="B56" s="4"/>
      <c r="C56" s="4"/>
      <c r="D56" s="4"/>
      <c r="E56" s="4"/>
      <c r="F56" s="4"/>
      <c r="G56" s="4"/>
      <c r="H56" s="4"/>
      <c r="I56" s="1"/>
      <c r="J56" s="6"/>
      <c r="K56" s="5"/>
      <c r="L56" s="5"/>
      <c r="M56" s="5"/>
      <c r="T56" s="474"/>
      <c r="X56" s="2"/>
    </row>
    <row r="57" spans="1:24" s="3" customFormat="1" x14ac:dyDescent="0.2">
      <c r="A57" s="4"/>
      <c r="B57" s="4"/>
      <c r="C57" s="4"/>
      <c r="D57" s="4"/>
      <c r="E57" s="4"/>
      <c r="F57" s="4"/>
      <c r="G57" s="4"/>
      <c r="H57" s="4"/>
      <c r="I57" s="1"/>
      <c r="J57" s="6"/>
      <c r="K57" s="5"/>
      <c r="L57" s="5"/>
      <c r="M57" s="5"/>
      <c r="T57" s="474"/>
      <c r="X57" s="2"/>
    </row>
    <row r="58" spans="1:24" s="3" customFormat="1" x14ac:dyDescent="0.2">
      <c r="A58" s="4"/>
      <c r="B58" s="4"/>
      <c r="C58" s="4"/>
      <c r="D58" s="4"/>
      <c r="E58" s="4"/>
      <c r="F58" s="4"/>
      <c r="G58" s="4"/>
      <c r="H58" s="4"/>
      <c r="I58" s="1"/>
      <c r="J58" s="4"/>
      <c r="K58" s="5"/>
      <c r="L58" s="5"/>
      <c r="M58" s="5"/>
      <c r="T58" s="474"/>
      <c r="X58" s="2"/>
    </row>
    <row r="59" spans="1:24" s="3" customFormat="1" x14ac:dyDescent="0.2">
      <c r="A59" s="4"/>
      <c r="B59" s="4"/>
      <c r="C59" s="4"/>
      <c r="D59" s="4"/>
      <c r="E59" s="4"/>
      <c r="F59" s="4"/>
      <c r="G59" s="4"/>
      <c r="H59" s="4"/>
      <c r="I59" s="1"/>
      <c r="J59" s="4"/>
      <c r="K59" s="5"/>
      <c r="L59" s="5"/>
      <c r="M59" s="5"/>
      <c r="T59" s="474"/>
      <c r="X59" s="2"/>
    </row>
    <row r="60" spans="1:24" s="3" customFormat="1" x14ac:dyDescent="0.2">
      <c r="A60" s="4"/>
      <c r="B60" s="4"/>
      <c r="C60" s="4"/>
      <c r="D60" s="4"/>
      <c r="E60" s="4"/>
      <c r="F60" s="4"/>
      <c r="G60" s="4"/>
      <c r="H60" s="4"/>
      <c r="I60" s="1"/>
      <c r="J60" s="4"/>
      <c r="K60" s="5"/>
      <c r="L60" s="5"/>
      <c r="M60" s="5"/>
      <c r="T60" s="474"/>
      <c r="X60" s="2"/>
    </row>
    <row r="61" spans="1:24" s="3" customFormat="1" x14ac:dyDescent="0.2">
      <c r="A61" s="4"/>
      <c r="B61" s="4"/>
      <c r="C61" s="4"/>
      <c r="D61" s="4"/>
      <c r="E61" s="4"/>
      <c r="F61" s="4"/>
      <c r="G61" s="4"/>
      <c r="H61" s="4"/>
      <c r="I61" s="1"/>
      <c r="J61" s="4"/>
      <c r="K61" s="5"/>
      <c r="L61" s="5"/>
      <c r="M61" s="5"/>
      <c r="T61" s="474"/>
      <c r="X61" s="2"/>
    </row>
    <row r="62" spans="1:24" s="3" customFormat="1" x14ac:dyDescent="0.2">
      <c r="A62" s="4"/>
      <c r="B62" s="4"/>
      <c r="C62" s="4"/>
      <c r="D62" s="4"/>
      <c r="E62" s="4"/>
      <c r="F62" s="4"/>
      <c r="G62" s="4"/>
      <c r="H62" s="4"/>
      <c r="I62" s="1"/>
      <c r="J62" s="4"/>
      <c r="K62" s="5"/>
      <c r="L62" s="5"/>
      <c r="M62" s="5"/>
      <c r="T62" s="474"/>
      <c r="X62" s="2"/>
    </row>
    <row r="63" spans="1:24" s="3" customFormat="1" x14ac:dyDescent="0.2">
      <c r="A63" s="4"/>
      <c r="B63" s="4"/>
      <c r="C63" s="4"/>
      <c r="D63" s="4"/>
      <c r="E63" s="4"/>
      <c r="F63" s="4"/>
      <c r="G63" s="4"/>
      <c r="H63" s="4"/>
      <c r="I63" s="1"/>
      <c r="J63" s="4"/>
      <c r="K63" s="5"/>
      <c r="L63" s="5"/>
      <c r="M63" s="5"/>
      <c r="T63" s="474"/>
      <c r="X63" s="2"/>
    </row>
    <row r="64" spans="1:24" s="3" customFormat="1" x14ac:dyDescent="0.2">
      <c r="A64" s="4"/>
      <c r="B64" s="4"/>
      <c r="C64" s="4"/>
      <c r="D64" s="4"/>
      <c r="E64" s="4"/>
      <c r="F64" s="4"/>
      <c r="G64" s="4"/>
      <c r="H64" s="4"/>
      <c r="I64" s="1"/>
      <c r="J64" s="4"/>
      <c r="K64" s="5"/>
      <c r="L64" s="5"/>
      <c r="M64" s="5"/>
      <c r="T64" s="474"/>
      <c r="X64" s="2"/>
    </row>
    <row r="65" spans="1:24" s="3" customFormat="1" x14ac:dyDescent="0.2">
      <c r="A65" s="4"/>
      <c r="B65" s="4"/>
      <c r="C65" s="4"/>
      <c r="D65" s="4"/>
      <c r="E65" s="4"/>
      <c r="F65" s="4"/>
      <c r="G65" s="4"/>
      <c r="H65" s="4"/>
      <c r="I65" s="1"/>
      <c r="J65" s="4"/>
      <c r="K65" s="5"/>
      <c r="L65" s="5"/>
      <c r="M65" s="5"/>
      <c r="T65" s="474"/>
      <c r="X65" s="2"/>
    </row>
    <row r="66" spans="1:24" s="3" customFormat="1" x14ac:dyDescent="0.2">
      <c r="A66" s="4"/>
      <c r="B66" s="4"/>
      <c r="C66" s="4"/>
      <c r="D66" s="4"/>
      <c r="E66" s="4"/>
      <c r="F66" s="4"/>
      <c r="G66" s="4"/>
      <c r="H66" s="4"/>
      <c r="I66" s="1"/>
      <c r="J66" s="4"/>
      <c r="K66" s="5"/>
      <c r="L66" s="5"/>
      <c r="M66" s="5"/>
      <c r="T66" s="474"/>
      <c r="X66" s="2"/>
    </row>
    <row r="67" spans="1:24" s="3" customFormat="1" x14ac:dyDescent="0.2">
      <c r="A67" s="4"/>
      <c r="B67" s="4"/>
      <c r="C67" s="4"/>
      <c r="D67" s="4"/>
      <c r="E67" s="4"/>
      <c r="F67" s="4"/>
      <c r="G67" s="4"/>
      <c r="H67" s="4"/>
      <c r="I67" s="1"/>
      <c r="J67" s="4"/>
      <c r="K67" s="5"/>
      <c r="L67" s="5"/>
      <c r="M67" s="5"/>
      <c r="T67" s="474"/>
      <c r="X67" s="2"/>
    </row>
    <row r="68" spans="1:24" s="3" customFormat="1" x14ac:dyDescent="0.2">
      <c r="A68" s="4"/>
      <c r="B68" s="4"/>
      <c r="C68" s="4"/>
      <c r="D68" s="4"/>
      <c r="E68" s="4"/>
      <c r="F68" s="4"/>
      <c r="G68" s="4"/>
      <c r="H68" s="4"/>
      <c r="I68" s="1"/>
      <c r="J68" s="4"/>
      <c r="K68" s="5"/>
      <c r="L68" s="5"/>
      <c r="M68" s="5"/>
      <c r="T68" s="474"/>
      <c r="X68" s="2"/>
    </row>
    <row r="69" spans="1:24" s="3" customFormat="1" x14ac:dyDescent="0.2">
      <c r="A69" s="1"/>
      <c r="B69" s="1"/>
      <c r="C69" s="1"/>
      <c r="D69" s="1"/>
      <c r="E69" s="1"/>
      <c r="F69" s="1"/>
      <c r="G69" s="1"/>
      <c r="H69" s="1"/>
      <c r="I69" s="1"/>
      <c r="J69" s="4"/>
      <c r="K69" s="5"/>
      <c r="L69" s="5"/>
      <c r="M69" s="5"/>
      <c r="T69" s="474"/>
      <c r="X69" s="2"/>
    </row>
    <row r="70" spans="1:24" s="3" customFormat="1" x14ac:dyDescent="0.2">
      <c r="A70" s="1"/>
      <c r="B70" s="1"/>
      <c r="C70" s="1"/>
      <c r="D70" s="1"/>
      <c r="E70" s="1"/>
      <c r="F70" s="1"/>
      <c r="G70" s="1"/>
      <c r="H70" s="1"/>
      <c r="I70" s="1"/>
      <c r="J70" s="4"/>
      <c r="K70" s="5"/>
      <c r="L70" s="5"/>
      <c r="M70" s="5"/>
      <c r="T70" s="474"/>
      <c r="X70" s="2"/>
    </row>
    <row r="71" spans="1:24" s="3" customFormat="1" x14ac:dyDescent="0.2">
      <c r="A71" s="1"/>
      <c r="B71" s="1"/>
      <c r="C71" s="1"/>
      <c r="D71" s="1"/>
      <c r="E71" s="1"/>
      <c r="F71" s="1"/>
      <c r="G71" s="1"/>
      <c r="H71" s="1"/>
      <c r="I71" s="1"/>
      <c r="J71" s="4"/>
      <c r="K71" s="5"/>
      <c r="L71" s="5"/>
      <c r="M71" s="5"/>
      <c r="T71" s="474"/>
      <c r="X71" s="2"/>
    </row>
    <row r="72" spans="1:24" s="3" customFormat="1" x14ac:dyDescent="0.2">
      <c r="A72" s="1"/>
      <c r="B72" s="1"/>
      <c r="C72" s="1"/>
      <c r="D72" s="1"/>
      <c r="E72" s="1"/>
      <c r="F72" s="1"/>
      <c r="G72" s="1"/>
      <c r="H72" s="1"/>
      <c r="I72" s="1"/>
      <c r="J72" s="4"/>
      <c r="K72" s="5"/>
      <c r="L72" s="5"/>
      <c r="M72" s="5"/>
      <c r="T72" s="474"/>
      <c r="X72" s="2"/>
    </row>
    <row r="73" spans="1:24" s="3" customFormat="1" x14ac:dyDescent="0.2">
      <c r="A73" s="1"/>
      <c r="B73" s="1"/>
      <c r="C73" s="1"/>
      <c r="D73" s="1"/>
      <c r="E73" s="1"/>
      <c r="F73" s="1"/>
      <c r="G73" s="1"/>
      <c r="H73" s="1"/>
      <c r="I73" s="1"/>
      <c r="J73" s="4"/>
      <c r="K73" s="5"/>
      <c r="L73" s="5"/>
      <c r="M73" s="5"/>
      <c r="T73" s="474"/>
      <c r="X73" s="2"/>
    </row>
    <row r="74" spans="1:24" s="3" customFormat="1" x14ac:dyDescent="0.2">
      <c r="A74" s="1"/>
      <c r="B74" s="1"/>
      <c r="C74" s="1"/>
      <c r="D74" s="1"/>
      <c r="E74" s="1"/>
      <c r="F74" s="1"/>
      <c r="G74" s="1"/>
      <c r="H74" s="1"/>
      <c r="I74" s="1"/>
      <c r="J74" s="4"/>
      <c r="K74" s="5"/>
      <c r="L74" s="5"/>
      <c r="M74" s="5"/>
      <c r="T74" s="474"/>
      <c r="X74" s="2"/>
    </row>
    <row r="75" spans="1:24" s="3" customFormat="1" x14ac:dyDescent="0.2">
      <c r="A75" s="1"/>
      <c r="B75" s="1"/>
      <c r="C75" s="1"/>
      <c r="D75" s="1"/>
      <c r="E75" s="1"/>
      <c r="F75" s="1"/>
      <c r="G75" s="1"/>
      <c r="H75" s="1"/>
      <c r="I75" s="1"/>
      <c r="J75" s="4"/>
      <c r="K75" s="5"/>
      <c r="L75" s="5"/>
      <c r="M75" s="5"/>
      <c r="T75" s="474"/>
      <c r="X75" s="2"/>
    </row>
    <row r="76" spans="1:24" s="3" customFormat="1" x14ac:dyDescent="0.2">
      <c r="A76" s="1"/>
      <c r="B76" s="1"/>
      <c r="C76" s="1"/>
      <c r="D76" s="1"/>
      <c r="E76" s="1"/>
      <c r="F76" s="1"/>
      <c r="G76" s="1"/>
      <c r="H76" s="1"/>
      <c r="I76" s="1"/>
      <c r="J76" s="4"/>
      <c r="K76" s="5"/>
      <c r="L76" s="5"/>
      <c r="M76" s="5"/>
      <c r="T76" s="474"/>
      <c r="X76" s="2"/>
    </row>
    <row r="77" spans="1:24" s="3" customFormat="1" x14ac:dyDescent="0.2">
      <c r="A77" s="1"/>
      <c r="B77" s="1"/>
      <c r="C77" s="1"/>
      <c r="D77" s="1"/>
      <c r="E77" s="1"/>
      <c r="F77" s="1"/>
      <c r="G77" s="1"/>
      <c r="H77" s="1"/>
      <c r="I77" s="1"/>
      <c r="J77" s="4"/>
      <c r="K77" s="5"/>
      <c r="L77" s="5"/>
      <c r="M77" s="5"/>
      <c r="T77" s="474"/>
      <c r="X77" s="2"/>
    </row>
    <row r="78" spans="1:24" s="3" customFormat="1" x14ac:dyDescent="0.2">
      <c r="A78" s="1"/>
      <c r="B78" s="1"/>
      <c r="C78" s="1"/>
      <c r="D78" s="1"/>
      <c r="E78" s="1"/>
      <c r="F78" s="1"/>
      <c r="G78" s="1"/>
      <c r="H78" s="1"/>
      <c r="I78" s="1"/>
      <c r="J78" s="4"/>
      <c r="K78" s="5"/>
      <c r="L78" s="5"/>
      <c r="M78" s="5"/>
      <c r="T78" s="474"/>
      <c r="X78" s="2"/>
    </row>
    <row r="79" spans="1:24" s="3" customFormat="1" x14ac:dyDescent="0.2">
      <c r="A79" s="1"/>
      <c r="B79" s="1"/>
      <c r="C79" s="1"/>
      <c r="D79" s="1"/>
      <c r="E79" s="1"/>
      <c r="F79" s="1"/>
      <c r="G79" s="1"/>
      <c r="H79" s="1"/>
      <c r="I79" s="1"/>
      <c r="J79" s="4"/>
      <c r="K79" s="5"/>
      <c r="L79" s="5"/>
      <c r="M79" s="5"/>
      <c r="T79" s="474"/>
      <c r="X79" s="2"/>
    </row>
    <row r="80" spans="1:24" s="3" customFormat="1" x14ac:dyDescent="0.2">
      <c r="A80" s="1"/>
      <c r="B80" s="1"/>
      <c r="C80" s="1"/>
      <c r="D80" s="1"/>
      <c r="E80" s="1"/>
      <c r="F80" s="1"/>
      <c r="G80" s="1"/>
      <c r="H80" s="1"/>
      <c r="I80" s="1"/>
      <c r="J80" s="4"/>
      <c r="K80" s="5"/>
      <c r="L80" s="5"/>
      <c r="M80" s="5"/>
      <c r="T80" s="474"/>
      <c r="X80" s="2"/>
    </row>
    <row r="81" spans="1:24" s="3" customFormat="1" x14ac:dyDescent="0.2">
      <c r="A81" s="1"/>
      <c r="B81" s="1"/>
      <c r="C81" s="1"/>
      <c r="D81" s="1"/>
      <c r="E81" s="1"/>
      <c r="F81" s="1"/>
      <c r="G81" s="1"/>
      <c r="H81" s="1"/>
      <c r="I81" s="1"/>
      <c r="J81" s="4"/>
      <c r="K81" s="5"/>
      <c r="L81" s="5"/>
      <c r="M81" s="5"/>
      <c r="T81" s="474"/>
      <c r="X81" s="2"/>
    </row>
    <row r="82" spans="1:24" s="3" customFormat="1" x14ac:dyDescent="0.2">
      <c r="A82" s="1"/>
      <c r="B82" s="1"/>
      <c r="C82" s="1"/>
      <c r="D82" s="1"/>
      <c r="E82" s="1"/>
      <c r="F82" s="1"/>
      <c r="G82" s="1"/>
      <c r="H82" s="1"/>
      <c r="I82" s="1"/>
      <c r="J82" s="4"/>
      <c r="K82" s="5"/>
      <c r="L82" s="5"/>
      <c r="M82" s="5"/>
      <c r="T82" s="474"/>
      <c r="X82" s="2"/>
    </row>
    <row r="83" spans="1:24" s="3" customFormat="1" x14ac:dyDescent="0.2">
      <c r="A83" s="1"/>
      <c r="B83" s="1"/>
      <c r="C83" s="1"/>
      <c r="D83" s="1"/>
      <c r="E83" s="1"/>
      <c r="F83" s="1"/>
      <c r="G83" s="1"/>
      <c r="H83" s="1"/>
      <c r="I83" s="1"/>
      <c r="J83" s="4"/>
      <c r="K83" s="5"/>
      <c r="L83" s="5"/>
      <c r="M83" s="5"/>
      <c r="T83" s="474"/>
      <c r="X83" s="2"/>
    </row>
    <row r="84" spans="1:24" s="3" customFormat="1" x14ac:dyDescent="0.2">
      <c r="A84" s="1"/>
      <c r="B84" s="1"/>
      <c r="C84" s="1"/>
      <c r="D84" s="1"/>
      <c r="E84" s="1"/>
      <c r="F84" s="1"/>
      <c r="G84" s="1"/>
      <c r="H84" s="1"/>
      <c r="I84" s="1"/>
      <c r="J84" s="4"/>
      <c r="K84" s="5"/>
      <c r="L84" s="5"/>
      <c r="M84" s="5"/>
      <c r="T84" s="474"/>
      <c r="X84" s="2"/>
    </row>
    <row r="85" spans="1:24" s="3" customFormat="1" x14ac:dyDescent="0.2">
      <c r="A85" s="1"/>
      <c r="B85" s="1"/>
      <c r="C85" s="1"/>
      <c r="D85" s="1"/>
      <c r="E85" s="1"/>
      <c r="F85" s="1"/>
      <c r="G85" s="1"/>
      <c r="H85" s="1"/>
      <c r="I85" s="1"/>
      <c r="J85" s="4"/>
      <c r="K85" s="5"/>
      <c r="L85" s="5"/>
      <c r="M85" s="5"/>
      <c r="T85" s="474"/>
      <c r="X85" s="2"/>
    </row>
    <row r="86" spans="1:24" s="3" customFormat="1" x14ac:dyDescent="0.2">
      <c r="A86" s="1"/>
      <c r="B86" s="1"/>
      <c r="C86" s="1"/>
      <c r="D86" s="1"/>
      <c r="E86" s="1"/>
      <c r="F86" s="1"/>
      <c r="G86" s="1"/>
      <c r="H86" s="1"/>
      <c r="I86" s="1"/>
      <c r="J86" s="4"/>
      <c r="K86" s="5"/>
      <c r="L86" s="5"/>
      <c r="M86" s="5"/>
      <c r="T86" s="474"/>
      <c r="X86" s="2"/>
    </row>
    <row r="87" spans="1:24" s="3" customFormat="1" x14ac:dyDescent="0.2">
      <c r="A87" s="1"/>
      <c r="B87" s="1"/>
      <c r="C87" s="1"/>
      <c r="D87" s="1"/>
      <c r="E87" s="1"/>
      <c r="F87" s="1"/>
      <c r="G87" s="1"/>
      <c r="H87" s="1"/>
      <c r="I87" s="1"/>
      <c r="J87" s="4"/>
      <c r="K87" s="5"/>
      <c r="L87" s="5"/>
      <c r="M87" s="5"/>
      <c r="T87" s="474"/>
      <c r="X87" s="2"/>
    </row>
    <row r="88" spans="1:24" s="3" customFormat="1" x14ac:dyDescent="0.2">
      <c r="A88" s="1"/>
      <c r="B88" s="1"/>
      <c r="C88" s="1"/>
      <c r="D88" s="1"/>
      <c r="E88" s="1"/>
      <c r="F88" s="1"/>
      <c r="G88" s="1"/>
      <c r="H88" s="1"/>
      <c r="I88" s="1"/>
      <c r="J88" s="4"/>
      <c r="K88" s="5"/>
      <c r="L88" s="5"/>
      <c r="M88" s="5"/>
      <c r="T88" s="474"/>
      <c r="X88" s="2"/>
    </row>
    <row r="89" spans="1:24" s="3" customFormat="1" x14ac:dyDescent="0.2">
      <c r="A89" s="1"/>
      <c r="B89" s="1"/>
      <c r="C89" s="1"/>
      <c r="D89" s="1"/>
      <c r="E89" s="1"/>
      <c r="F89" s="1"/>
      <c r="G89" s="1"/>
      <c r="H89" s="1"/>
      <c r="I89" s="1"/>
      <c r="J89" s="4"/>
      <c r="K89" s="5"/>
      <c r="L89" s="5"/>
      <c r="M89" s="5"/>
      <c r="T89" s="474"/>
      <c r="X89" s="2"/>
    </row>
    <row r="90" spans="1:24" s="3" customFormat="1" x14ac:dyDescent="0.2">
      <c r="A90" s="1"/>
      <c r="B90" s="1"/>
      <c r="C90" s="1"/>
      <c r="D90" s="1"/>
      <c r="E90" s="1"/>
      <c r="F90" s="1"/>
      <c r="G90" s="1"/>
      <c r="H90" s="1"/>
      <c r="I90" s="1"/>
      <c r="J90" s="4"/>
      <c r="K90" s="5"/>
      <c r="L90" s="5"/>
      <c r="M90" s="5"/>
      <c r="T90" s="474"/>
      <c r="X90" s="2"/>
    </row>
    <row r="91" spans="1:24" s="3" customFormat="1" x14ac:dyDescent="0.2">
      <c r="A91" s="1"/>
      <c r="B91" s="1"/>
      <c r="C91" s="1"/>
      <c r="D91" s="1"/>
      <c r="E91" s="1"/>
      <c r="F91" s="1"/>
      <c r="G91" s="1"/>
      <c r="H91" s="1"/>
      <c r="I91" s="1"/>
      <c r="J91" s="4"/>
      <c r="K91" s="5"/>
      <c r="L91" s="5"/>
      <c r="M91" s="5"/>
      <c r="T91" s="474"/>
      <c r="X91" s="2"/>
    </row>
    <row r="92" spans="1:24" s="3" customFormat="1" x14ac:dyDescent="0.2">
      <c r="A92" s="1"/>
      <c r="B92" s="1"/>
      <c r="C92" s="1"/>
      <c r="D92" s="1"/>
      <c r="E92" s="1"/>
      <c r="F92" s="1"/>
      <c r="G92" s="1"/>
      <c r="H92" s="1"/>
      <c r="I92" s="1"/>
      <c r="J92" s="4"/>
      <c r="K92" s="5"/>
      <c r="L92" s="5"/>
      <c r="M92" s="5"/>
      <c r="T92" s="474"/>
      <c r="X92" s="2"/>
    </row>
    <row r="93" spans="1:24" s="3" customFormat="1" x14ac:dyDescent="0.2">
      <c r="A93" s="1"/>
      <c r="B93" s="1"/>
      <c r="C93" s="1"/>
      <c r="D93" s="1"/>
      <c r="E93" s="1"/>
      <c r="F93" s="1"/>
      <c r="G93" s="1"/>
      <c r="H93" s="1"/>
      <c r="I93" s="1"/>
      <c r="J93" s="4"/>
      <c r="K93" s="5"/>
      <c r="L93" s="5"/>
      <c r="M93" s="5"/>
      <c r="T93" s="474"/>
      <c r="X93" s="2"/>
    </row>
    <row r="94" spans="1:24" s="3" customFormat="1" x14ac:dyDescent="0.2">
      <c r="A94" s="1"/>
      <c r="B94" s="1"/>
      <c r="C94" s="1"/>
      <c r="D94" s="1"/>
      <c r="E94" s="1"/>
      <c r="F94" s="1"/>
      <c r="G94" s="1"/>
      <c r="H94" s="1"/>
      <c r="I94" s="1"/>
      <c r="J94" s="4"/>
      <c r="K94" s="5"/>
      <c r="L94" s="5"/>
      <c r="M94" s="5"/>
      <c r="T94" s="474"/>
      <c r="X94" s="2"/>
    </row>
    <row r="95" spans="1:24" s="3" customFormat="1" x14ac:dyDescent="0.2">
      <c r="A95" s="1"/>
      <c r="B95" s="1"/>
      <c r="C95" s="1"/>
      <c r="D95" s="1"/>
      <c r="E95" s="1"/>
      <c r="F95" s="1"/>
      <c r="G95" s="1"/>
      <c r="H95" s="1"/>
      <c r="I95" s="1"/>
      <c r="J95" s="4"/>
      <c r="K95" s="5"/>
      <c r="L95" s="5"/>
      <c r="M95" s="5"/>
      <c r="T95" s="474"/>
      <c r="X95" s="2"/>
    </row>
    <row r="96" spans="1:24" s="3" customFormat="1" x14ac:dyDescent="0.2">
      <c r="A96" s="1"/>
      <c r="B96" s="1"/>
      <c r="C96" s="1"/>
      <c r="D96" s="1"/>
      <c r="E96" s="1"/>
      <c r="F96" s="1"/>
      <c r="G96" s="1"/>
      <c r="H96" s="1"/>
      <c r="I96" s="1"/>
      <c r="J96" s="4"/>
      <c r="K96" s="5"/>
      <c r="L96" s="5"/>
      <c r="M96" s="5"/>
      <c r="T96" s="474"/>
      <c r="X96" s="2"/>
    </row>
    <row r="97" spans="1:24" s="3" customFormat="1" x14ac:dyDescent="0.2">
      <c r="A97" s="1"/>
      <c r="B97" s="1"/>
      <c r="C97" s="1"/>
      <c r="D97" s="1"/>
      <c r="E97" s="1"/>
      <c r="F97" s="1"/>
      <c r="G97" s="1"/>
      <c r="H97" s="1"/>
      <c r="I97" s="1"/>
      <c r="J97" s="4"/>
      <c r="K97" s="5"/>
      <c r="L97" s="5"/>
      <c r="M97" s="5"/>
      <c r="T97" s="474"/>
      <c r="X97" s="2"/>
    </row>
    <row r="98" spans="1:24" s="3" customFormat="1" x14ac:dyDescent="0.2">
      <c r="A98" s="1"/>
      <c r="B98" s="1"/>
      <c r="C98" s="1"/>
      <c r="D98" s="1"/>
      <c r="E98" s="1"/>
      <c r="F98" s="1"/>
      <c r="G98" s="1"/>
      <c r="H98" s="1"/>
      <c r="I98" s="1"/>
      <c r="J98" s="4"/>
      <c r="K98" s="5"/>
      <c r="L98" s="5"/>
      <c r="M98" s="5"/>
      <c r="T98" s="474"/>
      <c r="X98" s="2"/>
    </row>
    <row r="99" spans="1:24" s="3" customFormat="1" x14ac:dyDescent="0.2">
      <c r="A99" s="1"/>
      <c r="B99" s="1"/>
      <c r="C99" s="1"/>
      <c r="D99" s="1"/>
      <c r="E99" s="1"/>
      <c r="F99" s="1"/>
      <c r="G99" s="1"/>
      <c r="H99" s="1"/>
      <c r="I99" s="1"/>
      <c r="J99" s="4"/>
      <c r="K99" s="5"/>
      <c r="L99" s="5"/>
      <c r="M99" s="5"/>
      <c r="T99" s="474"/>
      <c r="X99" s="2"/>
    </row>
    <row r="100" spans="1:24" s="3" customFormat="1" x14ac:dyDescent="0.2">
      <c r="A100" s="1"/>
      <c r="B100" s="1"/>
      <c r="C100" s="1"/>
      <c r="D100" s="1"/>
      <c r="E100" s="1"/>
      <c r="F100" s="1"/>
      <c r="G100" s="1"/>
      <c r="H100" s="1"/>
      <c r="I100" s="1"/>
      <c r="J100" s="4"/>
      <c r="K100" s="5"/>
      <c r="L100" s="5"/>
      <c r="M100" s="5"/>
      <c r="T100" s="474"/>
      <c r="X100" s="2"/>
    </row>
    <row r="101" spans="1:24" s="3" customFormat="1" x14ac:dyDescent="0.2">
      <c r="A101" s="1"/>
      <c r="B101" s="1"/>
      <c r="C101" s="1"/>
      <c r="D101" s="1"/>
      <c r="E101" s="1"/>
      <c r="F101" s="1"/>
      <c r="G101" s="1"/>
      <c r="H101" s="1"/>
      <c r="I101" s="1"/>
      <c r="J101" s="4"/>
      <c r="K101" s="5"/>
      <c r="L101" s="5"/>
      <c r="M101" s="5"/>
      <c r="T101" s="474"/>
      <c r="X101" s="2"/>
    </row>
    <row r="102" spans="1:24" s="3" customFormat="1" x14ac:dyDescent="0.2">
      <c r="A102" s="1"/>
      <c r="B102" s="1"/>
      <c r="C102" s="1"/>
      <c r="D102" s="1"/>
      <c r="E102" s="1"/>
      <c r="F102" s="1"/>
      <c r="G102" s="1"/>
      <c r="H102" s="1"/>
      <c r="I102" s="1"/>
      <c r="J102" s="4"/>
      <c r="K102" s="5"/>
      <c r="L102" s="5"/>
      <c r="M102" s="5"/>
      <c r="T102" s="474"/>
      <c r="X102" s="2"/>
    </row>
    <row r="103" spans="1:24" s="3" customFormat="1" x14ac:dyDescent="0.2">
      <c r="A103" s="1"/>
      <c r="B103" s="1"/>
      <c r="C103" s="1"/>
      <c r="D103" s="1"/>
      <c r="E103" s="1"/>
      <c r="F103" s="1"/>
      <c r="G103" s="1"/>
      <c r="H103" s="1"/>
      <c r="I103" s="1"/>
      <c r="J103" s="4"/>
      <c r="K103" s="5"/>
      <c r="L103" s="5"/>
      <c r="M103" s="5"/>
      <c r="T103" s="474"/>
      <c r="X103" s="2"/>
    </row>
    <row r="104" spans="1:24" s="3" customFormat="1" x14ac:dyDescent="0.2">
      <c r="A104" s="1"/>
      <c r="B104" s="1"/>
      <c r="C104" s="1"/>
      <c r="D104" s="1"/>
      <c r="E104" s="1"/>
      <c r="F104" s="1"/>
      <c r="G104" s="1"/>
      <c r="H104" s="1"/>
      <c r="I104" s="1"/>
      <c r="J104" s="4"/>
      <c r="K104" s="5"/>
      <c r="L104" s="5"/>
      <c r="M104" s="5"/>
      <c r="T104" s="474"/>
      <c r="X104" s="2"/>
    </row>
    <row r="105" spans="1:24" s="3" customFormat="1" x14ac:dyDescent="0.2">
      <c r="A105" s="1"/>
      <c r="B105" s="1"/>
      <c r="C105" s="1"/>
      <c r="D105" s="1"/>
      <c r="E105" s="1"/>
      <c r="F105" s="1"/>
      <c r="G105" s="1"/>
      <c r="H105" s="1"/>
      <c r="I105" s="1"/>
      <c r="J105" s="4"/>
      <c r="K105" s="5"/>
      <c r="L105" s="5"/>
      <c r="M105" s="5"/>
      <c r="T105" s="474"/>
      <c r="X105" s="2"/>
    </row>
    <row r="106" spans="1:24" s="3" customFormat="1" x14ac:dyDescent="0.2">
      <c r="A106" s="1"/>
      <c r="B106" s="1"/>
      <c r="C106" s="1"/>
      <c r="D106" s="1"/>
      <c r="E106" s="1"/>
      <c r="F106" s="1"/>
      <c r="G106" s="1"/>
      <c r="H106" s="1"/>
      <c r="I106" s="1"/>
      <c r="J106" s="4"/>
      <c r="K106" s="5"/>
      <c r="L106" s="5"/>
      <c r="M106" s="5"/>
      <c r="T106" s="474"/>
      <c r="X106" s="2"/>
    </row>
    <row r="107" spans="1:24" s="3" customFormat="1" x14ac:dyDescent="0.2">
      <c r="A107" s="1"/>
      <c r="B107" s="1"/>
      <c r="C107" s="1"/>
      <c r="D107" s="1"/>
      <c r="E107" s="1"/>
      <c r="F107" s="1"/>
      <c r="G107" s="1"/>
      <c r="H107" s="1"/>
      <c r="I107" s="1"/>
      <c r="J107" s="4"/>
      <c r="K107" s="5"/>
      <c r="L107" s="5"/>
      <c r="M107" s="5"/>
      <c r="T107" s="474"/>
      <c r="X107" s="2"/>
    </row>
    <row r="108" spans="1:24" s="3" customFormat="1" x14ac:dyDescent="0.2">
      <c r="A108" s="1"/>
      <c r="B108" s="1"/>
      <c r="C108" s="1"/>
      <c r="D108" s="1"/>
      <c r="E108" s="1"/>
      <c r="F108" s="1"/>
      <c r="G108" s="1"/>
      <c r="H108" s="1"/>
      <c r="I108" s="1"/>
      <c r="J108" s="4"/>
      <c r="K108" s="5"/>
      <c r="L108" s="5"/>
      <c r="M108" s="5"/>
      <c r="T108" s="474"/>
      <c r="X108" s="2"/>
    </row>
    <row r="109" spans="1:24" s="3" customFormat="1" x14ac:dyDescent="0.2">
      <c r="A109" s="1"/>
      <c r="B109" s="1"/>
      <c r="C109" s="1"/>
      <c r="D109" s="1"/>
      <c r="E109" s="1"/>
      <c r="F109" s="1"/>
      <c r="G109" s="1"/>
      <c r="H109" s="1"/>
      <c r="I109" s="1"/>
      <c r="J109" s="4"/>
      <c r="K109" s="5"/>
      <c r="L109" s="5"/>
      <c r="M109" s="5"/>
      <c r="T109" s="474"/>
      <c r="X109" s="2"/>
    </row>
    <row r="110" spans="1:24" s="3" customFormat="1" x14ac:dyDescent="0.2">
      <c r="A110" s="1"/>
      <c r="B110" s="1"/>
      <c r="C110" s="1"/>
      <c r="D110" s="1"/>
      <c r="E110" s="1"/>
      <c r="F110" s="1"/>
      <c r="G110" s="1"/>
      <c r="H110" s="1"/>
      <c r="I110" s="1"/>
      <c r="J110" s="4"/>
      <c r="K110" s="5"/>
      <c r="L110" s="5"/>
      <c r="M110" s="5"/>
      <c r="T110" s="474"/>
      <c r="X110" s="2"/>
    </row>
    <row r="111" spans="1:24" s="3" customFormat="1" x14ac:dyDescent="0.2">
      <c r="A111" s="1"/>
      <c r="B111" s="1"/>
      <c r="C111" s="1"/>
      <c r="D111" s="1"/>
      <c r="E111" s="1"/>
      <c r="F111" s="1"/>
      <c r="G111" s="1"/>
      <c r="H111" s="1"/>
      <c r="I111" s="1"/>
      <c r="J111" s="4"/>
      <c r="K111" s="5"/>
      <c r="L111" s="5"/>
      <c r="M111" s="5"/>
      <c r="T111" s="474"/>
      <c r="X111" s="2"/>
    </row>
    <row r="112" spans="1:24" s="3" customFormat="1" x14ac:dyDescent="0.2">
      <c r="A112" s="1"/>
      <c r="B112" s="1"/>
      <c r="C112" s="1"/>
      <c r="D112" s="1"/>
      <c r="E112" s="1"/>
      <c r="F112" s="1"/>
      <c r="G112" s="1"/>
      <c r="H112" s="1"/>
      <c r="I112" s="1"/>
      <c r="J112" s="4"/>
      <c r="K112" s="5"/>
      <c r="L112" s="5"/>
      <c r="M112" s="5"/>
      <c r="T112" s="474"/>
      <c r="X112" s="2"/>
    </row>
    <row r="113" spans="1:24" s="3" customFormat="1" x14ac:dyDescent="0.2">
      <c r="A113" s="1"/>
      <c r="B113" s="1"/>
      <c r="C113" s="1"/>
      <c r="D113" s="1"/>
      <c r="E113" s="1"/>
      <c r="F113" s="1"/>
      <c r="G113" s="1"/>
      <c r="H113" s="1"/>
      <c r="I113" s="1"/>
      <c r="J113" s="4"/>
      <c r="K113" s="5"/>
      <c r="L113" s="5"/>
      <c r="M113" s="5"/>
      <c r="T113" s="474"/>
      <c r="X113" s="2"/>
    </row>
    <row r="114" spans="1:24" s="3" customFormat="1" x14ac:dyDescent="0.2">
      <c r="A114" s="1"/>
      <c r="B114" s="1"/>
      <c r="C114" s="1"/>
      <c r="D114" s="1"/>
      <c r="E114" s="1"/>
      <c r="F114" s="1"/>
      <c r="G114" s="1"/>
      <c r="H114" s="1"/>
      <c r="I114" s="1"/>
      <c r="J114" s="4"/>
      <c r="K114" s="5"/>
      <c r="L114" s="5"/>
      <c r="M114" s="5"/>
      <c r="T114" s="474"/>
      <c r="X114" s="2"/>
    </row>
    <row r="115" spans="1:24" s="3" customFormat="1" x14ac:dyDescent="0.2">
      <c r="A115" s="1"/>
      <c r="B115" s="1"/>
      <c r="C115" s="1"/>
      <c r="D115" s="1"/>
      <c r="E115" s="1"/>
      <c r="F115" s="1"/>
      <c r="G115" s="1"/>
      <c r="H115" s="1"/>
      <c r="I115" s="1"/>
      <c r="J115" s="4"/>
      <c r="K115" s="5"/>
      <c r="L115" s="5"/>
      <c r="M115" s="5"/>
      <c r="T115" s="474"/>
      <c r="X115" s="2"/>
    </row>
    <row r="116" spans="1:24" s="3" customFormat="1" x14ac:dyDescent="0.2">
      <c r="A116" s="1"/>
      <c r="B116" s="1"/>
      <c r="C116" s="1"/>
      <c r="D116" s="1"/>
      <c r="E116" s="1"/>
      <c r="F116" s="1"/>
      <c r="G116" s="1"/>
      <c r="H116" s="1"/>
      <c r="I116" s="1"/>
      <c r="J116" s="4"/>
      <c r="K116" s="5"/>
      <c r="L116" s="5"/>
      <c r="M116" s="5"/>
      <c r="T116" s="474"/>
      <c r="X116" s="2"/>
    </row>
    <row r="117" spans="1:24" s="3" customFormat="1" x14ac:dyDescent="0.2">
      <c r="A117" s="1"/>
      <c r="B117" s="1"/>
      <c r="C117" s="1"/>
      <c r="D117" s="1"/>
      <c r="E117" s="1"/>
      <c r="F117" s="1"/>
      <c r="G117" s="1"/>
      <c r="H117" s="1"/>
      <c r="I117" s="1"/>
      <c r="J117" s="4"/>
      <c r="K117" s="5"/>
      <c r="L117" s="5"/>
      <c r="M117" s="5"/>
      <c r="T117" s="474"/>
      <c r="X117" s="2"/>
    </row>
    <row r="118" spans="1:24" s="3" customFormat="1" x14ac:dyDescent="0.2">
      <c r="A118" s="1"/>
      <c r="B118" s="1"/>
      <c r="C118" s="1"/>
      <c r="D118" s="1"/>
      <c r="E118" s="1"/>
      <c r="F118" s="1"/>
      <c r="G118" s="1"/>
      <c r="H118" s="1"/>
      <c r="I118" s="1"/>
      <c r="J118" s="4"/>
      <c r="K118" s="5"/>
      <c r="L118" s="5"/>
      <c r="M118" s="5"/>
      <c r="T118" s="474"/>
      <c r="X118" s="2"/>
    </row>
    <row r="119" spans="1:24" s="3" customFormat="1" x14ac:dyDescent="0.2">
      <c r="A119" s="1"/>
      <c r="B119" s="1"/>
      <c r="C119" s="1"/>
      <c r="D119" s="1"/>
      <c r="E119" s="1"/>
      <c r="F119" s="1"/>
      <c r="G119" s="1"/>
      <c r="H119" s="1"/>
      <c r="I119" s="1"/>
      <c r="J119" s="4"/>
      <c r="K119" s="5"/>
      <c r="L119" s="5"/>
      <c r="M119" s="5"/>
      <c r="T119" s="474"/>
      <c r="X119" s="2"/>
    </row>
    <row r="120" spans="1:24" s="3" customFormat="1" x14ac:dyDescent="0.2">
      <c r="A120" s="1"/>
      <c r="B120" s="1"/>
      <c r="C120" s="1"/>
      <c r="D120" s="1"/>
      <c r="E120" s="1"/>
      <c r="F120" s="1"/>
      <c r="G120" s="1"/>
      <c r="H120" s="1"/>
      <c r="I120" s="1"/>
      <c r="J120" s="4"/>
      <c r="K120" s="5"/>
      <c r="L120" s="5"/>
      <c r="M120" s="5"/>
      <c r="T120" s="474"/>
      <c r="X120" s="2"/>
    </row>
  </sheetData>
  <sortState ref="F9:V31">
    <sortCondition ref="F8"/>
  </sortState>
  <mergeCells count="22">
    <mergeCell ref="X7:X8"/>
    <mergeCell ref="P7:P8"/>
    <mergeCell ref="Q7:Q8"/>
    <mergeCell ref="T7:T8"/>
    <mergeCell ref="A5:W5"/>
    <mergeCell ref="F7:F8"/>
    <mergeCell ref="C7:C8"/>
    <mergeCell ref="D7:D8"/>
    <mergeCell ref="P6:T6"/>
    <mergeCell ref="W6:W8"/>
    <mergeCell ref="A6:A8"/>
    <mergeCell ref="B6:B8"/>
    <mergeCell ref="E6:E8"/>
    <mergeCell ref="G6:G8"/>
    <mergeCell ref="M6:M8"/>
    <mergeCell ref="N6:N8"/>
    <mergeCell ref="O6:O8"/>
    <mergeCell ref="H6:H8"/>
    <mergeCell ref="I6:I8"/>
    <mergeCell ref="J6:J8"/>
    <mergeCell ref="K6:K8"/>
    <mergeCell ref="L6:L8"/>
  </mergeCells>
  <printOptions horizontalCentered="1"/>
  <pageMargins left="0.78740157480314965" right="0.78740157480314965" top="0.6692913385826772" bottom="0.86614173228346458" header="0.27559055118110237" footer="0.39370078740157483"/>
  <pageSetup paperSize="9" scale="40" firstPageNumber="111" fitToHeight="2"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rowBreaks count="1" manualBreakCount="1">
    <brk id="22" max="2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U159"/>
  <sheetViews>
    <sheetView showGridLines="0" view="pageBreakPreview" topLeftCell="A64" zoomScale="80" zoomScaleNormal="70" zoomScaleSheetLayoutView="80" workbookViewId="0">
      <selection activeCell="H36" sqref="H36:H46"/>
    </sheetView>
  </sheetViews>
  <sheetFormatPr defaultColWidth="9.140625" defaultRowHeight="12.75" outlineLevelCol="1" x14ac:dyDescent="0.2"/>
  <cols>
    <col min="1" max="1" width="5.42578125" style="1" customWidth="1"/>
    <col min="2" max="2" width="6" style="1" bestFit="1" customWidth="1"/>
    <col min="3" max="3" width="15.5703125" style="1" hidden="1" customWidth="1" outlineLevel="1"/>
    <col min="4" max="5" width="6.42578125" style="1" hidden="1" customWidth="1" outlineLevel="1"/>
    <col min="6" max="6" width="7.28515625" style="1" customWidth="1" outlineLevel="1"/>
    <col min="7" max="7" width="47.5703125" style="1" customWidth="1"/>
    <col min="8" max="8" width="55.140625" style="1" customWidth="1"/>
    <col min="9" max="9" width="7.140625" style="1" customWidth="1"/>
    <col min="10" max="10" width="12.85546875" style="4" customWidth="1"/>
    <col min="11" max="16" width="14.7109375" style="3" customWidth="1"/>
    <col min="17" max="17" width="16.7109375" style="3" customWidth="1"/>
    <col min="18" max="19" width="14.7109375" style="3" customWidth="1"/>
    <col min="20" max="20" width="38.5703125" style="2" hidden="1" customWidth="1"/>
    <col min="21" max="16384" width="9.140625" style="1"/>
  </cols>
  <sheetData>
    <row r="1" spans="1:21" ht="18" x14ac:dyDescent="0.25">
      <c r="A1" s="159" t="s">
        <v>152</v>
      </c>
      <c r="B1" s="160"/>
      <c r="C1" s="160"/>
      <c r="D1" s="160"/>
      <c r="E1" s="160"/>
      <c r="F1" s="160"/>
      <c r="G1" s="162"/>
      <c r="H1" s="163"/>
      <c r="I1" s="160"/>
      <c r="N1" s="165"/>
      <c r="O1" s="165"/>
      <c r="Q1" s="165"/>
      <c r="R1" s="165"/>
      <c r="S1" s="165"/>
      <c r="T1" s="38"/>
      <c r="U1" s="35"/>
    </row>
    <row r="2" spans="1:21" ht="15.75" x14ac:dyDescent="0.25">
      <c r="A2" s="223" t="s">
        <v>129</v>
      </c>
      <c r="B2" s="113"/>
      <c r="D2" s="166"/>
      <c r="E2" s="166"/>
      <c r="F2" s="166"/>
      <c r="G2" s="223" t="s">
        <v>108</v>
      </c>
      <c r="H2" s="168" t="s">
        <v>151</v>
      </c>
      <c r="I2" s="170"/>
      <c r="N2" s="37"/>
      <c r="O2" s="37"/>
      <c r="Q2" s="37"/>
      <c r="R2" s="37"/>
      <c r="S2" s="37"/>
      <c r="T2" s="36"/>
      <c r="U2" s="35"/>
    </row>
    <row r="3" spans="1:21" ht="23.25" x14ac:dyDescent="0.35">
      <c r="A3" s="122"/>
      <c r="B3" s="113"/>
      <c r="D3" s="166"/>
      <c r="E3" s="166"/>
      <c r="F3" s="166"/>
      <c r="G3" s="221" t="s">
        <v>18</v>
      </c>
      <c r="H3" s="169"/>
      <c r="I3" s="170"/>
      <c r="N3" s="37"/>
      <c r="O3" s="37"/>
      <c r="Q3" s="37"/>
      <c r="R3" s="37"/>
      <c r="S3" s="37"/>
      <c r="T3" s="36"/>
      <c r="U3" s="35"/>
    </row>
    <row r="4" spans="1:21" ht="17.25" customHeight="1" x14ac:dyDescent="0.2">
      <c r="A4" s="166"/>
      <c r="B4" s="166"/>
      <c r="C4" s="166"/>
      <c r="D4" s="166"/>
      <c r="E4" s="166"/>
      <c r="F4" s="166"/>
      <c r="G4" s="166"/>
      <c r="H4" s="171"/>
      <c r="I4" s="166"/>
      <c r="N4" s="37"/>
      <c r="O4" s="37"/>
      <c r="Q4" s="37"/>
      <c r="R4" s="37"/>
      <c r="S4" s="89" t="s">
        <v>46</v>
      </c>
      <c r="T4" s="36"/>
      <c r="U4" s="35"/>
    </row>
    <row r="5" spans="1:21" ht="25.5" customHeight="1" x14ac:dyDescent="0.2">
      <c r="A5" s="513" t="s">
        <v>118</v>
      </c>
      <c r="B5" s="514"/>
      <c r="C5" s="514"/>
      <c r="D5" s="514"/>
      <c r="E5" s="514"/>
      <c r="F5" s="514"/>
      <c r="G5" s="514"/>
      <c r="H5" s="514"/>
      <c r="I5" s="514"/>
      <c r="J5" s="514"/>
      <c r="K5" s="514"/>
      <c r="L5" s="514"/>
      <c r="M5" s="514"/>
      <c r="N5" s="514"/>
      <c r="O5" s="514"/>
      <c r="P5" s="514"/>
      <c r="Q5" s="514"/>
      <c r="R5" s="514"/>
      <c r="S5" s="515"/>
      <c r="T5" s="34"/>
    </row>
    <row r="6" spans="1:21" ht="25.5" customHeight="1" x14ac:dyDescent="0.2">
      <c r="A6" s="529" t="s">
        <v>17</v>
      </c>
      <c r="B6" s="529" t="s">
        <v>16</v>
      </c>
      <c r="C6" s="516" t="s">
        <v>15</v>
      </c>
      <c r="D6" s="516" t="s">
        <v>14</v>
      </c>
      <c r="E6" s="516" t="s">
        <v>13</v>
      </c>
      <c r="F6" s="524" t="s">
        <v>114</v>
      </c>
      <c r="G6" s="516" t="s">
        <v>12</v>
      </c>
      <c r="H6" s="526" t="s">
        <v>11</v>
      </c>
      <c r="I6" s="531" t="s">
        <v>10</v>
      </c>
      <c r="J6" s="526" t="s">
        <v>9</v>
      </c>
      <c r="K6" s="526" t="s">
        <v>8</v>
      </c>
      <c r="L6" s="508" t="s">
        <v>7</v>
      </c>
      <c r="M6" s="508" t="s">
        <v>6</v>
      </c>
      <c r="N6" s="526" t="s">
        <v>5</v>
      </c>
      <c r="O6" s="528" t="s">
        <v>206</v>
      </c>
      <c r="P6" s="566">
        <v>2019</v>
      </c>
      <c r="Q6" s="566"/>
      <c r="R6" s="566"/>
      <c r="S6" s="528" t="s">
        <v>207</v>
      </c>
      <c r="T6" s="552" t="s">
        <v>4</v>
      </c>
    </row>
    <row r="7" spans="1:21" ht="68.25" customHeight="1" x14ac:dyDescent="0.2">
      <c r="A7" s="529"/>
      <c r="B7" s="529"/>
      <c r="C7" s="516"/>
      <c r="D7" s="516"/>
      <c r="E7" s="516"/>
      <c r="F7" s="530"/>
      <c r="G7" s="516"/>
      <c r="H7" s="526"/>
      <c r="I7" s="531"/>
      <c r="J7" s="526"/>
      <c r="K7" s="526"/>
      <c r="L7" s="527"/>
      <c r="M7" s="527"/>
      <c r="N7" s="526"/>
      <c r="O7" s="528"/>
      <c r="P7" s="200" t="s">
        <v>109</v>
      </c>
      <c r="Q7" s="200" t="s">
        <v>354</v>
      </c>
      <c r="R7" s="200" t="s">
        <v>310</v>
      </c>
      <c r="S7" s="528"/>
      <c r="T7" s="552"/>
    </row>
    <row r="8" spans="1:21" ht="30" customHeight="1" x14ac:dyDescent="0.2">
      <c r="A8" s="573" t="s">
        <v>1</v>
      </c>
      <c r="B8" s="574"/>
      <c r="C8" s="574"/>
      <c r="D8" s="574"/>
      <c r="E8" s="574"/>
      <c r="F8" s="574"/>
      <c r="G8" s="574"/>
      <c r="H8" s="575"/>
      <c r="I8" s="204"/>
      <c r="J8" s="205"/>
      <c r="K8" s="93">
        <f>SUM(K9:K74)</f>
        <v>0</v>
      </c>
      <c r="L8" s="93">
        <f t="shared" ref="L8:S8" si="0">SUM(L9:L74)</f>
        <v>0</v>
      </c>
      <c r="M8" s="93">
        <f t="shared" si="0"/>
        <v>2431</v>
      </c>
      <c r="N8" s="93"/>
      <c r="O8" s="93">
        <f t="shared" si="0"/>
        <v>0</v>
      </c>
      <c r="P8" s="93">
        <f t="shared" si="0"/>
        <v>8387</v>
      </c>
      <c r="Q8" s="93">
        <f>SUM(Q9:Q74)</f>
        <v>5956</v>
      </c>
      <c r="R8" s="93">
        <f t="shared" si="0"/>
        <v>2431</v>
      </c>
      <c r="S8" s="93">
        <f t="shared" si="0"/>
        <v>0</v>
      </c>
      <c r="T8" s="374"/>
    </row>
    <row r="9" spans="1:21" ht="27.95" customHeight="1" x14ac:dyDescent="0.2">
      <c r="A9" s="619">
        <v>1</v>
      </c>
      <c r="B9" s="576"/>
      <c r="C9" s="624">
        <v>60010101002</v>
      </c>
      <c r="D9" s="380">
        <v>3636</v>
      </c>
      <c r="E9" s="380">
        <v>5011</v>
      </c>
      <c r="F9" s="576">
        <v>50</v>
      </c>
      <c r="G9" s="625" t="s">
        <v>292</v>
      </c>
      <c r="H9" s="626" t="s">
        <v>295</v>
      </c>
      <c r="I9" s="619"/>
      <c r="J9" s="619"/>
      <c r="K9" s="621">
        <v>0</v>
      </c>
      <c r="L9" s="621">
        <v>0</v>
      </c>
      <c r="M9" s="621">
        <f>SUM(R9:R23)</f>
        <v>54</v>
      </c>
      <c r="N9" s="627">
        <v>2019</v>
      </c>
      <c r="O9" s="617">
        <v>0</v>
      </c>
      <c r="P9" s="623">
        <f>SUM(Q9:R23)</f>
        <v>309</v>
      </c>
      <c r="Q9" s="476">
        <v>255</v>
      </c>
      <c r="R9" s="475">
        <v>15</v>
      </c>
      <c r="S9" s="617">
        <v>0</v>
      </c>
      <c r="T9" s="172"/>
    </row>
    <row r="10" spans="1:21" ht="27.95" customHeight="1" x14ac:dyDescent="0.2">
      <c r="A10" s="619"/>
      <c r="B10" s="589"/>
      <c r="C10" s="624"/>
      <c r="D10" s="380">
        <v>3636</v>
      </c>
      <c r="E10" s="380">
        <v>5031</v>
      </c>
      <c r="F10" s="589"/>
      <c r="G10" s="625"/>
      <c r="H10" s="626"/>
      <c r="I10" s="619"/>
      <c r="J10" s="619"/>
      <c r="K10" s="621"/>
      <c r="L10" s="621"/>
      <c r="M10" s="621"/>
      <c r="N10" s="627"/>
      <c r="O10" s="617"/>
      <c r="P10" s="623"/>
      <c r="Q10" s="490">
        <v>0</v>
      </c>
      <c r="R10" s="475">
        <v>4</v>
      </c>
      <c r="S10" s="617"/>
      <c r="T10" s="172"/>
    </row>
    <row r="11" spans="1:21" ht="27.95" customHeight="1" x14ac:dyDescent="0.2">
      <c r="A11" s="619"/>
      <c r="B11" s="589"/>
      <c r="C11" s="624"/>
      <c r="D11" s="380">
        <v>3636</v>
      </c>
      <c r="E11" s="380">
        <v>5032</v>
      </c>
      <c r="F11" s="579"/>
      <c r="G11" s="625"/>
      <c r="H11" s="626"/>
      <c r="I11" s="619"/>
      <c r="J11" s="619"/>
      <c r="K11" s="621"/>
      <c r="L11" s="621"/>
      <c r="M11" s="621"/>
      <c r="N11" s="627"/>
      <c r="O11" s="617"/>
      <c r="P11" s="623"/>
      <c r="Q11" s="490">
        <v>0</v>
      </c>
      <c r="R11" s="475">
        <v>2</v>
      </c>
      <c r="S11" s="617"/>
      <c r="T11" s="172"/>
    </row>
    <row r="12" spans="1:21" ht="27.95" customHeight="1" x14ac:dyDescent="0.2">
      <c r="A12" s="619"/>
      <c r="B12" s="589"/>
      <c r="C12" s="624"/>
      <c r="D12" s="397">
        <v>3636</v>
      </c>
      <c r="E12" s="397">
        <v>5156</v>
      </c>
      <c r="F12" s="576">
        <v>51</v>
      </c>
      <c r="G12" s="625"/>
      <c r="H12" s="626"/>
      <c r="I12" s="619"/>
      <c r="J12" s="619"/>
      <c r="K12" s="621"/>
      <c r="L12" s="621"/>
      <c r="M12" s="621"/>
      <c r="N12" s="627"/>
      <c r="O12" s="617"/>
      <c r="P12" s="623"/>
      <c r="Q12" s="490">
        <v>0</v>
      </c>
      <c r="R12" s="475">
        <v>1</v>
      </c>
      <c r="S12" s="617"/>
      <c r="T12" s="172"/>
    </row>
    <row r="13" spans="1:21" ht="27.95" customHeight="1" x14ac:dyDescent="0.2">
      <c r="A13" s="619"/>
      <c r="B13" s="589"/>
      <c r="C13" s="624"/>
      <c r="D13" s="380">
        <v>3636</v>
      </c>
      <c r="E13" s="380">
        <v>5163</v>
      </c>
      <c r="F13" s="628"/>
      <c r="G13" s="625"/>
      <c r="H13" s="626"/>
      <c r="I13" s="619"/>
      <c r="J13" s="619"/>
      <c r="K13" s="621"/>
      <c r="L13" s="621"/>
      <c r="M13" s="621"/>
      <c r="N13" s="627"/>
      <c r="O13" s="617"/>
      <c r="P13" s="623"/>
      <c r="Q13" s="490">
        <v>0</v>
      </c>
      <c r="R13" s="475">
        <v>1</v>
      </c>
      <c r="S13" s="617"/>
      <c r="T13" s="172"/>
    </row>
    <row r="14" spans="1:21" ht="27.95" customHeight="1" x14ac:dyDescent="0.2">
      <c r="A14" s="619"/>
      <c r="B14" s="589"/>
      <c r="C14" s="624"/>
      <c r="D14" s="380">
        <v>3636</v>
      </c>
      <c r="E14" s="380">
        <v>5164</v>
      </c>
      <c r="F14" s="628"/>
      <c r="G14" s="625"/>
      <c r="H14" s="626"/>
      <c r="I14" s="619"/>
      <c r="J14" s="619"/>
      <c r="K14" s="621"/>
      <c r="L14" s="621"/>
      <c r="M14" s="621"/>
      <c r="N14" s="627"/>
      <c r="O14" s="617"/>
      <c r="P14" s="623"/>
      <c r="Q14" s="490">
        <v>0</v>
      </c>
      <c r="R14" s="475">
        <v>0</v>
      </c>
      <c r="S14" s="617"/>
      <c r="T14" s="172"/>
    </row>
    <row r="15" spans="1:21" ht="27.95" customHeight="1" x14ac:dyDescent="0.2">
      <c r="A15" s="619"/>
      <c r="B15" s="589"/>
      <c r="C15" s="624"/>
      <c r="D15" s="380">
        <v>3636</v>
      </c>
      <c r="E15" s="380">
        <v>5166</v>
      </c>
      <c r="F15" s="628"/>
      <c r="G15" s="625"/>
      <c r="H15" s="626"/>
      <c r="I15" s="619"/>
      <c r="J15" s="619"/>
      <c r="K15" s="621"/>
      <c r="L15" s="621"/>
      <c r="M15" s="621"/>
      <c r="N15" s="627"/>
      <c r="O15" s="617"/>
      <c r="P15" s="623"/>
      <c r="Q15" s="490">
        <v>0</v>
      </c>
      <c r="R15" s="475">
        <v>0</v>
      </c>
      <c r="S15" s="617"/>
      <c r="T15" s="172"/>
    </row>
    <row r="16" spans="1:21" ht="27.95" customHeight="1" x14ac:dyDescent="0.2">
      <c r="A16" s="619"/>
      <c r="B16" s="589"/>
      <c r="C16" s="624"/>
      <c r="D16" s="397">
        <v>3636</v>
      </c>
      <c r="E16" s="397">
        <v>5167</v>
      </c>
      <c r="F16" s="628"/>
      <c r="G16" s="625"/>
      <c r="H16" s="626"/>
      <c r="I16" s="619"/>
      <c r="J16" s="619"/>
      <c r="K16" s="621"/>
      <c r="L16" s="621"/>
      <c r="M16" s="621"/>
      <c r="N16" s="627"/>
      <c r="O16" s="617"/>
      <c r="P16" s="623"/>
      <c r="Q16" s="490">
        <v>0</v>
      </c>
      <c r="R16" s="475">
        <v>11</v>
      </c>
      <c r="S16" s="617"/>
      <c r="T16" s="172"/>
    </row>
    <row r="17" spans="1:20" ht="27.95" customHeight="1" x14ac:dyDescent="0.2">
      <c r="A17" s="619"/>
      <c r="B17" s="589"/>
      <c r="C17" s="624"/>
      <c r="D17" s="397">
        <v>3636</v>
      </c>
      <c r="E17" s="397">
        <v>5169</v>
      </c>
      <c r="F17" s="628"/>
      <c r="G17" s="625"/>
      <c r="H17" s="626"/>
      <c r="I17" s="619"/>
      <c r="J17" s="619"/>
      <c r="K17" s="621"/>
      <c r="L17" s="621"/>
      <c r="M17" s="621"/>
      <c r="N17" s="627"/>
      <c r="O17" s="617"/>
      <c r="P17" s="623"/>
      <c r="Q17" s="490">
        <v>0</v>
      </c>
      <c r="R17" s="475">
        <v>6</v>
      </c>
      <c r="S17" s="617"/>
      <c r="T17" s="172"/>
    </row>
    <row r="18" spans="1:20" ht="27.95" customHeight="1" x14ac:dyDescent="0.2">
      <c r="A18" s="619"/>
      <c r="B18" s="589"/>
      <c r="C18" s="624"/>
      <c r="D18" s="380">
        <v>3636</v>
      </c>
      <c r="E18" s="380">
        <v>5173</v>
      </c>
      <c r="F18" s="628"/>
      <c r="G18" s="625"/>
      <c r="H18" s="626"/>
      <c r="I18" s="619"/>
      <c r="J18" s="619"/>
      <c r="K18" s="621"/>
      <c r="L18" s="621"/>
      <c r="M18" s="621"/>
      <c r="N18" s="627"/>
      <c r="O18" s="617"/>
      <c r="P18" s="623"/>
      <c r="Q18" s="490">
        <v>0</v>
      </c>
      <c r="R18" s="475">
        <v>8</v>
      </c>
      <c r="S18" s="617"/>
      <c r="T18" s="172"/>
    </row>
    <row r="19" spans="1:20" ht="27.95" customHeight="1" x14ac:dyDescent="0.2">
      <c r="A19" s="619"/>
      <c r="B19" s="589"/>
      <c r="C19" s="624"/>
      <c r="D19" s="380">
        <v>3636</v>
      </c>
      <c r="E19" s="380">
        <v>5175</v>
      </c>
      <c r="F19" s="628"/>
      <c r="G19" s="625"/>
      <c r="H19" s="626"/>
      <c r="I19" s="619"/>
      <c r="J19" s="619"/>
      <c r="K19" s="621"/>
      <c r="L19" s="621"/>
      <c r="M19" s="621"/>
      <c r="N19" s="627"/>
      <c r="O19" s="617"/>
      <c r="P19" s="623"/>
      <c r="Q19" s="490">
        <v>0</v>
      </c>
      <c r="R19" s="475">
        <v>0</v>
      </c>
      <c r="S19" s="617"/>
      <c r="T19" s="172"/>
    </row>
    <row r="20" spans="1:20" ht="27.95" customHeight="1" x14ac:dyDescent="0.2">
      <c r="A20" s="619"/>
      <c r="B20" s="589"/>
      <c r="C20" s="624"/>
      <c r="D20" s="380">
        <v>3636</v>
      </c>
      <c r="E20" s="380">
        <v>5176</v>
      </c>
      <c r="F20" s="553"/>
      <c r="G20" s="625"/>
      <c r="H20" s="626"/>
      <c r="I20" s="619"/>
      <c r="J20" s="619"/>
      <c r="K20" s="621"/>
      <c r="L20" s="621"/>
      <c r="M20" s="621"/>
      <c r="N20" s="627"/>
      <c r="O20" s="617"/>
      <c r="P20" s="623"/>
      <c r="Q20" s="490">
        <v>0</v>
      </c>
      <c r="R20" s="475">
        <v>3</v>
      </c>
      <c r="S20" s="617"/>
      <c r="T20" s="172"/>
    </row>
    <row r="21" spans="1:20" ht="27.95" customHeight="1" x14ac:dyDescent="0.2">
      <c r="A21" s="619"/>
      <c r="B21" s="589"/>
      <c r="C21" s="624"/>
      <c r="D21" s="380">
        <v>2125</v>
      </c>
      <c r="E21" s="380">
        <v>5229</v>
      </c>
      <c r="F21" s="380">
        <v>52</v>
      </c>
      <c r="G21" s="625"/>
      <c r="H21" s="626"/>
      <c r="I21" s="619"/>
      <c r="J21" s="619"/>
      <c r="K21" s="621"/>
      <c r="L21" s="621"/>
      <c r="M21" s="621"/>
      <c r="N21" s="627"/>
      <c r="O21" s="617"/>
      <c r="P21" s="623"/>
      <c r="Q21" s="490">
        <v>0</v>
      </c>
      <c r="R21" s="475">
        <v>0</v>
      </c>
      <c r="S21" s="617"/>
      <c r="T21" s="172"/>
    </row>
    <row r="22" spans="1:20" ht="27.95" customHeight="1" x14ac:dyDescent="0.2">
      <c r="A22" s="619"/>
      <c r="B22" s="589"/>
      <c r="C22" s="624"/>
      <c r="D22" s="380">
        <v>2125</v>
      </c>
      <c r="E22" s="380">
        <v>5332</v>
      </c>
      <c r="F22" s="380">
        <v>53</v>
      </c>
      <c r="G22" s="625"/>
      <c r="H22" s="626"/>
      <c r="I22" s="619"/>
      <c r="J22" s="619"/>
      <c r="K22" s="621"/>
      <c r="L22" s="621"/>
      <c r="M22" s="621"/>
      <c r="N22" s="627"/>
      <c r="O22" s="617"/>
      <c r="P22" s="623"/>
      <c r="Q22" s="490">
        <v>0</v>
      </c>
      <c r="R22" s="475">
        <v>0</v>
      </c>
      <c r="S22" s="617"/>
      <c r="T22" s="172"/>
    </row>
    <row r="23" spans="1:20" ht="27.95" customHeight="1" x14ac:dyDescent="0.2">
      <c r="A23" s="619"/>
      <c r="B23" s="579"/>
      <c r="C23" s="624"/>
      <c r="D23" s="380">
        <v>3636</v>
      </c>
      <c r="E23" s="380">
        <v>5424</v>
      </c>
      <c r="F23" s="380">
        <v>54</v>
      </c>
      <c r="G23" s="625"/>
      <c r="H23" s="626"/>
      <c r="I23" s="619"/>
      <c r="J23" s="619"/>
      <c r="K23" s="621"/>
      <c r="L23" s="621"/>
      <c r="M23" s="621"/>
      <c r="N23" s="627"/>
      <c r="O23" s="617"/>
      <c r="P23" s="623"/>
      <c r="Q23" s="490">
        <v>0</v>
      </c>
      <c r="R23" s="475">
        <v>3</v>
      </c>
      <c r="S23" s="617"/>
      <c r="T23" s="172"/>
    </row>
    <row r="24" spans="1:20" ht="27.95" customHeight="1" x14ac:dyDescent="0.2">
      <c r="A24" s="619">
        <v>2</v>
      </c>
      <c r="B24" s="619"/>
      <c r="C24" s="624">
        <v>60010101001</v>
      </c>
      <c r="D24" s="380">
        <v>3636</v>
      </c>
      <c r="E24" s="380">
        <v>5011</v>
      </c>
      <c r="F24" s="576">
        <v>50</v>
      </c>
      <c r="G24" s="625" t="s">
        <v>291</v>
      </c>
      <c r="H24" s="626" t="s">
        <v>368</v>
      </c>
      <c r="I24" s="619"/>
      <c r="J24" s="619"/>
      <c r="K24" s="621">
        <v>0</v>
      </c>
      <c r="L24" s="621">
        <v>0</v>
      </c>
      <c r="M24" s="621">
        <f>SUM(R24:R35)</f>
        <v>100</v>
      </c>
      <c r="N24" s="627">
        <v>2019</v>
      </c>
      <c r="O24" s="617">
        <v>0</v>
      </c>
      <c r="P24" s="623">
        <f>SUM(Q24:R35)</f>
        <v>996</v>
      </c>
      <c r="Q24" s="490">
        <f>21+357</f>
        <v>378</v>
      </c>
      <c r="R24" s="475">
        <v>42</v>
      </c>
      <c r="S24" s="617">
        <v>0</v>
      </c>
      <c r="T24" s="172"/>
    </row>
    <row r="25" spans="1:20" ht="27.95" customHeight="1" x14ac:dyDescent="0.2">
      <c r="A25" s="619"/>
      <c r="B25" s="619"/>
      <c r="C25" s="624"/>
      <c r="D25" s="380">
        <v>3636</v>
      </c>
      <c r="E25" s="380">
        <v>5031</v>
      </c>
      <c r="F25" s="589"/>
      <c r="G25" s="625"/>
      <c r="H25" s="626"/>
      <c r="I25" s="619"/>
      <c r="J25" s="619"/>
      <c r="K25" s="621"/>
      <c r="L25" s="621"/>
      <c r="M25" s="621"/>
      <c r="N25" s="627"/>
      <c r="O25" s="617"/>
      <c r="P25" s="623"/>
      <c r="Q25" s="490">
        <f>6+89</f>
        <v>95</v>
      </c>
      <c r="R25" s="475">
        <v>11</v>
      </c>
      <c r="S25" s="617"/>
      <c r="T25" s="172"/>
    </row>
    <row r="26" spans="1:20" ht="27.95" customHeight="1" x14ac:dyDescent="0.2">
      <c r="A26" s="619"/>
      <c r="B26" s="619"/>
      <c r="C26" s="624"/>
      <c r="D26" s="380">
        <v>3636</v>
      </c>
      <c r="E26" s="380">
        <v>5032</v>
      </c>
      <c r="F26" s="579"/>
      <c r="G26" s="625"/>
      <c r="H26" s="626"/>
      <c r="I26" s="619"/>
      <c r="J26" s="619"/>
      <c r="K26" s="621"/>
      <c r="L26" s="621"/>
      <c r="M26" s="621"/>
      <c r="N26" s="627"/>
      <c r="O26" s="617"/>
      <c r="P26" s="623"/>
      <c r="Q26" s="490">
        <f>2+33</f>
        <v>35</v>
      </c>
      <c r="R26" s="475">
        <v>4</v>
      </c>
      <c r="S26" s="617"/>
      <c r="T26" s="172"/>
    </row>
    <row r="27" spans="1:20" ht="27.95" customHeight="1" x14ac:dyDescent="0.2">
      <c r="A27" s="619"/>
      <c r="B27" s="619"/>
      <c r="C27" s="624"/>
      <c r="D27" s="380">
        <v>3636</v>
      </c>
      <c r="E27" s="380">
        <v>5139</v>
      </c>
      <c r="F27" s="576">
        <v>51</v>
      </c>
      <c r="G27" s="625"/>
      <c r="H27" s="626"/>
      <c r="I27" s="619"/>
      <c r="J27" s="619"/>
      <c r="K27" s="621"/>
      <c r="L27" s="621"/>
      <c r="M27" s="621"/>
      <c r="N27" s="627"/>
      <c r="O27" s="617"/>
      <c r="P27" s="623"/>
      <c r="Q27" s="490">
        <f>6+93</f>
        <v>99</v>
      </c>
      <c r="R27" s="475">
        <v>11</v>
      </c>
      <c r="S27" s="617"/>
      <c r="T27" s="172"/>
    </row>
    <row r="28" spans="1:20" ht="27.95" customHeight="1" x14ac:dyDescent="0.2">
      <c r="A28" s="619"/>
      <c r="B28" s="619"/>
      <c r="C28" s="624"/>
      <c r="D28" s="380">
        <v>3636</v>
      </c>
      <c r="E28" s="380">
        <v>5156</v>
      </c>
      <c r="F28" s="589"/>
      <c r="G28" s="625"/>
      <c r="H28" s="626"/>
      <c r="I28" s="619"/>
      <c r="J28" s="619"/>
      <c r="K28" s="621"/>
      <c r="L28" s="621"/>
      <c r="M28" s="621"/>
      <c r="N28" s="627"/>
      <c r="O28" s="617"/>
      <c r="P28" s="623"/>
      <c r="Q28" s="490">
        <f>1+14</f>
        <v>15</v>
      </c>
      <c r="R28" s="475">
        <v>2</v>
      </c>
      <c r="S28" s="617"/>
      <c r="T28" s="172"/>
    </row>
    <row r="29" spans="1:20" ht="27.95" customHeight="1" x14ac:dyDescent="0.2">
      <c r="A29" s="619"/>
      <c r="B29" s="619"/>
      <c r="C29" s="624"/>
      <c r="D29" s="380">
        <v>3636</v>
      </c>
      <c r="E29" s="380">
        <v>5164</v>
      </c>
      <c r="F29" s="589"/>
      <c r="G29" s="625"/>
      <c r="H29" s="626"/>
      <c r="I29" s="619"/>
      <c r="J29" s="619"/>
      <c r="K29" s="621"/>
      <c r="L29" s="621"/>
      <c r="M29" s="621"/>
      <c r="N29" s="627"/>
      <c r="O29" s="617"/>
      <c r="P29" s="623"/>
      <c r="Q29" s="490">
        <f>3+42</f>
        <v>45</v>
      </c>
      <c r="R29" s="475">
        <v>5</v>
      </c>
      <c r="S29" s="617"/>
      <c r="T29" s="172"/>
    </row>
    <row r="30" spans="1:20" ht="27.95" customHeight="1" x14ac:dyDescent="0.2">
      <c r="A30" s="619"/>
      <c r="B30" s="619"/>
      <c r="C30" s="624"/>
      <c r="D30" s="380">
        <v>3636</v>
      </c>
      <c r="E30" s="380">
        <v>5167</v>
      </c>
      <c r="F30" s="589"/>
      <c r="G30" s="625"/>
      <c r="H30" s="626"/>
      <c r="I30" s="619"/>
      <c r="J30" s="619"/>
      <c r="K30" s="621"/>
      <c r="L30" s="621"/>
      <c r="M30" s="621"/>
      <c r="N30" s="627"/>
      <c r="O30" s="617"/>
      <c r="P30" s="623"/>
      <c r="Q30" s="490">
        <f>1+17</f>
        <v>18</v>
      </c>
      <c r="R30" s="475">
        <v>2</v>
      </c>
      <c r="S30" s="617"/>
      <c r="T30" s="172"/>
    </row>
    <row r="31" spans="1:20" ht="27.95" customHeight="1" x14ac:dyDescent="0.2">
      <c r="A31" s="619"/>
      <c r="B31" s="619"/>
      <c r="C31" s="624"/>
      <c r="D31" s="380">
        <v>3636</v>
      </c>
      <c r="E31" s="380">
        <v>5169</v>
      </c>
      <c r="F31" s="589"/>
      <c r="G31" s="625"/>
      <c r="H31" s="626"/>
      <c r="I31" s="619"/>
      <c r="J31" s="619"/>
      <c r="K31" s="621"/>
      <c r="L31" s="621"/>
      <c r="M31" s="621"/>
      <c r="N31" s="627"/>
      <c r="O31" s="617"/>
      <c r="P31" s="623"/>
      <c r="Q31" s="490">
        <f>6+87</f>
        <v>93</v>
      </c>
      <c r="R31" s="475">
        <v>10</v>
      </c>
      <c r="S31" s="617"/>
      <c r="T31" s="172"/>
    </row>
    <row r="32" spans="1:20" ht="27.95" customHeight="1" x14ac:dyDescent="0.2">
      <c r="A32" s="619"/>
      <c r="B32" s="619"/>
      <c r="C32" s="624"/>
      <c r="D32" s="380">
        <v>3636</v>
      </c>
      <c r="E32" s="380">
        <v>5173</v>
      </c>
      <c r="F32" s="589"/>
      <c r="G32" s="625"/>
      <c r="H32" s="626"/>
      <c r="I32" s="619"/>
      <c r="J32" s="619"/>
      <c r="K32" s="621"/>
      <c r="L32" s="621"/>
      <c r="M32" s="621"/>
      <c r="N32" s="627"/>
      <c r="O32" s="617"/>
      <c r="P32" s="623"/>
      <c r="Q32" s="490">
        <f>2+25</f>
        <v>27</v>
      </c>
      <c r="R32" s="475">
        <v>3</v>
      </c>
      <c r="S32" s="617"/>
      <c r="T32" s="172"/>
    </row>
    <row r="33" spans="1:20" ht="27.95" customHeight="1" x14ac:dyDescent="0.2">
      <c r="A33" s="619"/>
      <c r="B33" s="619"/>
      <c r="C33" s="624"/>
      <c r="D33" s="380">
        <v>3636</v>
      </c>
      <c r="E33" s="380">
        <v>5175</v>
      </c>
      <c r="F33" s="589"/>
      <c r="G33" s="625"/>
      <c r="H33" s="626"/>
      <c r="I33" s="619"/>
      <c r="J33" s="619"/>
      <c r="K33" s="621"/>
      <c r="L33" s="621"/>
      <c r="M33" s="621"/>
      <c r="N33" s="627"/>
      <c r="O33" s="617"/>
      <c r="P33" s="623"/>
      <c r="Q33" s="490">
        <f>4+59</f>
        <v>63</v>
      </c>
      <c r="R33" s="475">
        <v>7</v>
      </c>
      <c r="S33" s="617"/>
      <c r="T33" s="172"/>
    </row>
    <row r="34" spans="1:20" ht="27.95" customHeight="1" x14ac:dyDescent="0.2">
      <c r="A34" s="619"/>
      <c r="B34" s="619"/>
      <c r="C34" s="624"/>
      <c r="D34" s="380">
        <v>3636</v>
      </c>
      <c r="E34" s="380">
        <v>5176</v>
      </c>
      <c r="F34" s="579"/>
      <c r="G34" s="625"/>
      <c r="H34" s="626"/>
      <c r="I34" s="619"/>
      <c r="J34" s="619"/>
      <c r="K34" s="621"/>
      <c r="L34" s="621"/>
      <c r="M34" s="621"/>
      <c r="N34" s="627"/>
      <c r="O34" s="617"/>
      <c r="P34" s="623"/>
      <c r="Q34" s="490">
        <f>1+9</f>
        <v>10</v>
      </c>
      <c r="R34" s="475">
        <v>1</v>
      </c>
      <c r="S34" s="617"/>
      <c r="T34" s="172"/>
    </row>
    <row r="35" spans="1:20" ht="27.95" customHeight="1" x14ac:dyDescent="0.2">
      <c r="A35" s="619"/>
      <c r="B35" s="619"/>
      <c r="C35" s="624"/>
      <c r="D35" s="380">
        <v>3636</v>
      </c>
      <c r="E35" s="380">
        <v>5424</v>
      </c>
      <c r="F35" s="380">
        <v>54</v>
      </c>
      <c r="G35" s="625"/>
      <c r="H35" s="626"/>
      <c r="I35" s="619"/>
      <c r="J35" s="619"/>
      <c r="K35" s="621"/>
      <c r="L35" s="621"/>
      <c r="M35" s="621"/>
      <c r="N35" s="627"/>
      <c r="O35" s="617"/>
      <c r="P35" s="623"/>
      <c r="Q35" s="490">
        <f>1+17</f>
        <v>18</v>
      </c>
      <c r="R35" s="475">
        <v>2</v>
      </c>
      <c r="S35" s="617"/>
      <c r="T35" s="172"/>
    </row>
    <row r="36" spans="1:20" ht="27.95" customHeight="1" x14ac:dyDescent="0.2">
      <c r="A36" s="619">
        <v>4</v>
      </c>
      <c r="B36" s="619"/>
      <c r="C36" s="624">
        <v>60010101246</v>
      </c>
      <c r="D36" s="380">
        <v>3636</v>
      </c>
      <c r="E36" s="380">
        <v>5011</v>
      </c>
      <c r="F36" s="576">
        <v>50</v>
      </c>
      <c r="G36" s="625" t="s">
        <v>290</v>
      </c>
      <c r="H36" s="626" t="s">
        <v>369</v>
      </c>
      <c r="I36" s="576"/>
      <c r="J36" s="576"/>
      <c r="K36" s="588">
        <v>0</v>
      </c>
      <c r="L36" s="588">
        <v>0</v>
      </c>
      <c r="M36" s="588">
        <f>SUM(R36:R46)</f>
        <v>0</v>
      </c>
      <c r="N36" s="630">
        <v>2019</v>
      </c>
      <c r="O36" s="617">
        <v>0</v>
      </c>
      <c r="P36" s="598">
        <f>SUM(Q36:R47)</f>
        <v>2411</v>
      </c>
      <c r="Q36" s="490">
        <f>209+1178</f>
        <v>1387</v>
      </c>
      <c r="R36" s="475">
        <v>0</v>
      </c>
      <c r="S36" s="564">
        <v>0</v>
      </c>
      <c r="T36" s="172"/>
    </row>
    <row r="37" spans="1:20" ht="27.95" customHeight="1" x14ac:dyDescent="0.2">
      <c r="A37" s="619"/>
      <c r="B37" s="619"/>
      <c r="C37" s="624"/>
      <c r="D37" s="397">
        <v>3636</v>
      </c>
      <c r="E37" s="397">
        <v>5021</v>
      </c>
      <c r="F37" s="589"/>
      <c r="G37" s="625"/>
      <c r="H37" s="626"/>
      <c r="I37" s="589"/>
      <c r="J37" s="589"/>
      <c r="K37" s="593"/>
      <c r="L37" s="593"/>
      <c r="M37" s="593"/>
      <c r="N37" s="631"/>
      <c r="O37" s="617"/>
      <c r="P37" s="599"/>
      <c r="Q37" s="490">
        <f>4+20</f>
        <v>24</v>
      </c>
      <c r="R37" s="475">
        <v>0</v>
      </c>
      <c r="S37" s="600"/>
      <c r="T37" s="172"/>
    </row>
    <row r="38" spans="1:20" ht="27.95" customHeight="1" x14ac:dyDescent="0.2">
      <c r="A38" s="619"/>
      <c r="B38" s="619"/>
      <c r="C38" s="624"/>
      <c r="D38" s="380">
        <v>3636</v>
      </c>
      <c r="E38" s="380">
        <v>5031</v>
      </c>
      <c r="F38" s="589"/>
      <c r="G38" s="625"/>
      <c r="H38" s="626"/>
      <c r="I38" s="589"/>
      <c r="J38" s="589"/>
      <c r="K38" s="593"/>
      <c r="L38" s="593"/>
      <c r="M38" s="593"/>
      <c r="N38" s="631"/>
      <c r="O38" s="617"/>
      <c r="P38" s="599"/>
      <c r="Q38" s="490">
        <f>54+301</f>
        <v>355</v>
      </c>
      <c r="R38" s="475">
        <v>0</v>
      </c>
      <c r="S38" s="600"/>
      <c r="T38" s="172"/>
    </row>
    <row r="39" spans="1:20" ht="27.95" customHeight="1" x14ac:dyDescent="0.2">
      <c r="A39" s="619"/>
      <c r="B39" s="619"/>
      <c r="C39" s="624"/>
      <c r="D39" s="380">
        <v>3636</v>
      </c>
      <c r="E39" s="380">
        <v>5032</v>
      </c>
      <c r="F39" s="579"/>
      <c r="G39" s="625"/>
      <c r="H39" s="626"/>
      <c r="I39" s="589"/>
      <c r="J39" s="589"/>
      <c r="K39" s="593"/>
      <c r="L39" s="593"/>
      <c r="M39" s="593"/>
      <c r="N39" s="631"/>
      <c r="O39" s="617"/>
      <c r="P39" s="599"/>
      <c r="Q39" s="490">
        <f>20+108</f>
        <v>128</v>
      </c>
      <c r="R39" s="475">
        <v>0</v>
      </c>
      <c r="S39" s="600"/>
      <c r="T39" s="172"/>
    </row>
    <row r="40" spans="1:20" ht="27.95" customHeight="1" x14ac:dyDescent="0.2">
      <c r="A40" s="619"/>
      <c r="B40" s="619"/>
      <c r="C40" s="624"/>
      <c r="D40" s="380">
        <v>3636</v>
      </c>
      <c r="E40" s="380">
        <v>5139</v>
      </c>
      <c r="F40" s="576">
        <v>51</v>
      </c>
      <c r="G40" s="625"/>
      <c r="H40" s="626"/>
      <c r="I40" s="589"/>
      <c r="J40" s="589"/>
      <c r="K40" s="593"/>
      <c r="L40" s="593"/>
      <c r="M40" s="593"/>
      <c r="N40" s="631"/>
      <c r="O40" s="617"/>
      <c r="P40" s="599"/>
      <c r="Q40" s="490">
        <f>12+65</f>
        <v>77</v>
      </c>
      <c r="R40" s="475">
        <v>0</v>
      </c>
      <c r="S40" s="600"/>
      <c r="T40" s="172"/>
    </row>
    <row r="41" spans="1:20" ht="27.95" customHeight="1" x14ac:dyDescent="0.2">
      <c r="A41" s="619"/>
      <c r="B41" s="619"/>
      <c r="C41" s="624"/>
      <c r="D41" s="380">
        <v>3636</v>
      </c>
      <c r="E41" s="380">
        <v>5164</v>
      </c>
      <c r="F41" s="589"/>
      <c r="G41" s="625"/>
      <c r="H41" s="626"/>
      <c r="I41" s="589"/>
      <c r="J41" s="589"/>
      <c r="K41" s="593"/>
      <c r="L41" s="593"/>
      <c r="M41" s="593"/>
      <c r="N41" s="631"/>
      <c r="O41" s="617"/>
      <c r="P41" s="599"/>
      <c r="Q41" s="490">
        <f>18+102</f>
        <v>120</v>
      </c>
      <c r="R41" s="475">
        <v>0</v>
      </c>
      <c r="S41" s="600"/>
      <c r="T41" s="172"/>
    </row>
    <row r="42" spans="1:20" ht="27.95" customHeight="1" x14ac:dyDescent="0.2">
      <c r="A42" s="619"/>
      <c r="B42" s="619"/>
      <c r="C42" s="624"/>
      <c r="D42" s="380">
        <v>3636</v>
      </c>
      <c r="E42" s="380">
        <v>5166</v>
      </c>
      <c r="F42" s="589"/>
      <c r="G42" s="625"/>
      <c r="H42" s="626"/>
      <c r="I42" s="589"/>
      <c r="J42" s="589"/>
      <c r="K42" s="593"/>
      <c r="L42" s="593"/>
      <c r="M42" s="593"/>
      <c r="N42" s="631"/>
      <c r="O42" s="617"/>
      <c r="P42" s="599"/>
      <c r="Q42" s="490">
        <f>8+42</f>
        <v>50</v>
      </c>
      <c r="R42" s="475">
        <v>0</v>
      </c>
      <c r="S42" s="600"/>
      <c r="T42" s="172"/>
    </row>
    <row r="43" spans="1:20" ht="27.95" customHeight="1" x14ac:dyDescent="0.2">
      <c r="A43" s="619"/>
      <c r="B43" s="619"/>
      <c r="C43" s="624"/>
      <c r="D43" s="380">
        <v>3636</v>
      </c>
      <c r="E43" s="380">
        <v>5167</v>
      </c>
      <c r="F43" s="589"/>
      <c r="G43" s="625"/>
      <c r="H43" s="626"/>
      <c r="I43" s="589"/>
      <c r="J43" s="589"/>
      <c r="K43" s="593"/>
      <c r="L43" s="593"/>
      <c r="M43" s="593"/>
      <c r="N43" s="631"/>
      <c r="O43" s="617"/>
      <c r="P43" s="599"/>
      <c r="Q43" s="490">
        <f>2+10</f>
        <v>12</v>
      </c>
      <c r="R43" s="475">
        <v>0</v>
      </c>
      <c r="S43" s="600"/>
      <c r="T43" s="172"/>
    </row>
    <row r="44" spans="1:20" ht="27.95" customHeight="1" x14ac:dyDescent="0.2">
      <c r="A44" s="619"/>
      <c r="B44" s="619"/>
      <c r="C44" s="624"/>
      <c r="D44" s="380">
        <v>3636</v>
      </c>
      <c r="E44" s="380">
        <v>5169</v>
      </c>
      <c r="F44" s="589"/>
      <c r="G44" s="625"/>
      <c r="H44" s="626"/>
      <c r="I44" s="589"/>
      <c r="J44" s="589"/>
      <c r="K44" s="593"/>
      <c r="L44" s="593"/>
      <c r="M44" s="593"/>
      <c r="N44" s="631"/>
      <c r="O44" s="617"/>
      <c r="P44" s="599"/>
      <c r="Q44" s="490">
        <f>6+32</f>
        <v>38</v>
      </c>
      <c r="R44" s="475">
        <v>0</v>
      </c>
      <c r="S44" s="600"/>
      <c r="T44" s="172"/>
    </row>
    <row r="45" spans="1:20" ht="27.95" customHeight="1" x14ac:dyDescent="0.2">
      <c r="A45" s="619"/>
      <c r="B45" s="619"/>
      <c r="C45" s="624"/>
      <c r="D45" s="380">
        <v>3636</v>
      </c>
      <c r="E45" s="380">
        <v>5173</v>
      </c>
      <c r="F45" s="589"/>
      <c r="G45" s="625"/>
      <c r="H45" s="626"/>
      <c r="I45" s="589"/>
      <c r="J45" s="589"/>
      <c r="K45" s="593"/>
      <c r="L45" s="593"/>
      <c r="M45" s="593"/>
      <c r="N45" s="631"/>
      <c r="O45" s="617"/>
      <c r="P45" s="599"/>
      <c r="Q45" s="490">
        <f>5+25</f>
        <v>30</v>
      </c>
      <c r="R45" s="475">
        <v>0</v>
      </c>
      <c r="S45" s="600"/>
      <c r="T45" s="172"/>
    </row>
    <row r="46" spans="1:20" ht="27.95" customHeight="1" x14ac:dyDescent="0.2">
      <c r="A46" s="576"/>
      <c r="B46" s="576"/>
      <c r="C46" s="556"/>
      <c r="D46" s="392">
        <v>3636</v>
      </c>
      <c r="E46" s="392">
        <v>5175</v>
      </c>
      <c r="F46" s="589"/>
      <c r="G46" s="558"/>
      <c r="H46" s="583"/>
      <c r="I46" s="589"/>
      <c r="J46" s="589"/>
      <c r="K46" s="593"/>
      <c r="L46" s="593"/>
      <c r="M46" s="593"/>
      <c r="N46" s="631"/>
      <c r="O46" s="564"/>
      <c r="P46" s="599"/>
      <c r="Q46" s="491">
        <f>24+131</f>
        <v>155</v>
      </c>
      <c r="R46" s="489">
        <v>0</v>
      </c>
      <c r="S46" s="600"/>
      <c r="T46" s="172"/>
    </row>
    <row r="47" spans="1:20" ht="27.95" customHeight="1" x14ac:dyDescent="0.2">
      <c r="A47" s="393"/>
      <c r="B47" s="393"/>
      <c r="C47" s="390"/>
      <c r="D47" s="397">
        <v>3636</v>
      </c>
      <c r="E47" s="397">
        <v>5424</v>
      </c>
      <c r="F47" s="393"/>
      <c r="G47" s="395"/>
      <c r="H47" s="396"/>
      <c r="I47" s="553"/>
      <c r="J47" s="553"/>
      <c r="K47" s="629"/>
      <c r="L47" s="629"/>
      <c r="M47" s="629"/>
      <c r="N47" s="632"/>
      <c r="O47" s="391"/>
      <c r="P47" s="629"/>
      <c r="Q47" s="490">
        <f>6+29</f>
        <v>35</v>
      </c>
      <c r="R47" s="475">
        <v>0</v>
      </c>
      <c r="S47" s="629"/>
      <c r="T47" s="172"/>
    </row>
    <row r="48" spans="1:20" ht="27.95" customHeight="1" x14ac:dyDescent="0.2">
      <c r="A48" s="619">
        <v>3</v>
      </c>
      <c r="B48" s="619"/>
      <c r="C48" s="624">
        <v>60010101345</v>
      </c>
      <c r="D48" s="397">
        <v>2125</v>
      </c>
      <c r="E48" s="397">
        <v>5213</v>
      </c>
      <c r="F48" s="576">
        <v>52</v>
      </c>
      <c r="G48" s="625" t="s">
        <v>296</v>
      </c>
      <c r="H48" s="626"/>
      <c r="I48" s="619"/>
      <c r="J48" s="619"/>
      <c r="K48" s="621">
        <v>0</v>
      </c>
      <c r="L48" s="621">
        <v>0</v>
      </c>
      <c r="M48" s="621">
        <f>SUM(R48:R63)</f>
        <v>2190</v>
      </c>
      <c r="N48" s="627">
        <v>2019</v>
      </c>
      <c r="O48" s="617">
        <v>0</v>
      </c>
      <c r="P48" s="623">
        <f>SUM(Q48:R63)</f>
        <v>4097</v>
      </c>
      <c r="Q48" s="490">
        <v>1594</v>
      </c>
      <c r="R48" s="475">
        <v>281</v>
      </c>
      <c r="S48" s="617">
        <v>0</v>
      </c>
      <c r="T48" s="172"/>
    </row>
    <row r="49" spans="1:20" ht="27.95" customHeight="1" x14ac:dyDescent="0.2">
      <c r="A49" s="619"/>
      <c r="B49" s="619"/>
      <c r="C49" s="624"/>
      <c r="D49" s="397">
        <v>2125</v>
      </c>
      <c r="E49" s="397">
        <v>5222</v>
      </c>
      <c r="F49" s="579"/>
      <c r="G49" s="625"/>
      <c r="H49" s="626"/>
      <c r="I49" s="619"/>
      <c r="J49" s="619"/>
      <c r="K49" s="621"/>
      <c r="L49" s="621"/>
      <c r="M49" s="621"/>
      <c r="N49" s="627"/>
      <c r="O49" s="617"/>
      <c r="P49" s="623"/>
      <c r="Q49" s="490">
        <v>0</v>
      </c>
      <c r="R49" s="475">
        <v>1803</v>
      </c>
      <c r="S49" s="617"/>
      <c r="T49" s="172"/>
    </row>
    <row r="50" spans="1:20" ht="27.95" customHeight="1" x14ac:dyDescent="0.2">
      <c r="A50" s="619"/>
      <c r="B50" s="619"/>
      <c r="C50" s="624"/>
      <c r="D50" s="397">
        <v>3636</v>
      </c>
      <c r="E50" s="397">
        <v>5011</v>
      </c>
      <c r="F50" s="576">
        <v>50</v>
      </c>
      <c r="G50" s="625"/>
      <c r="H50" s="626"/>
      <c r="I50" s="619"/>
      <c r="J50" s="619"/>
      <c r="K50" s="621"/>
      <c r="L50" s="621"/>
      <c r="M50" s="621"/>
      <c r="N50" s="627"/>
      <c r="O50" s="617"/>
      <c r="P50" s="623"/>
      <c r="Q50" s="490">
        <v>0</v>
      </c>
      <c r="R50" s="475">
        <v>45</v>
      </c>
      <c r="S50" s="617"/>
      <c r="T50" s="172"/>
    </row>
    <row r="51" spans="1:20" ht="27.95" customHeight="1" x14ac:dyDescent="0.2">
      <c r="A51" s="619"/>
      <c r="B51" s="619"/>
      <c r="C51" s="624"/>
      <c r="D51" s="397">
        <v>3636</v>
      </c>
      <c r="E51" s="397">
        <v>5031</v>
      </c>
      <c r="F51" s="628"/>
      <c r="G51" s="625"/>
      <c r="H51" s="626"/>
      <c r="I51" s="619"/>
      <c r="J51" s="619"/>
      <c r="K51" s="621"/>
      <c r="L51" s="621"/>
      <c r="M51" s="621"/>
      <c r="N51" s="627"/>
      <c r="O51" s="617"/>
      <c r="P51" s="623"/>
      <c r="Q51" s="490">
        <v>63</v>
      </c>
      <c r="R51" s="475">
        <v>12</v>
      </c>
      <c r="S51" s="617"/>
      <c r="T51" s="172"/>
    </row>
    <row r="52" spans="1:20" ht="27.95" customHeight="1" x14ac:dyDescent="0.2">
      <c r="A52" s="619"/>
      <c r="B52" s="619"/>
      <c r="C52" s="624"/>
      <c r="D52" s="397">
        <v>3636</v>
      </c>
      <c r="E52" s="397">
        <v>5032</v>
      </c>
      <c r="F52" s="628"/>
      <c r="G52" s="625"/>
      <c r="H52" s="626"/>
      <c r="I52" s="619"/>
      <c r="J52" s="619"/>
      <c r="K52" s="621"/>
      <c r="L52" s="621"/>
      <c r="M52" s="621"/>
      <c r="N52" s="627"/>
      <c r="O52" s="617"/>
      <c r="P52" s="623"/>
      <c r="Q52" s="490">
        <v>23</v>
      </c>
      <c r="R52" s="475">
        <v>4</v>
      </c>
      <c r="S52" s="617"/>
      <c r="T52" s="172"/>
    </row>
    <row r="53" spans="1:20" ht="27.95" customHeight="1" x14ac:dyDescent="0.2">
      <c r="A53" s="619"/>
      <c r="B53" s="619"/>
      <c r="C53" s="624"/>
      <c r="D53" s="397">
        <v>3636</v>
      </c>
      <c r="E53" s="397">
        <v>5137</v>
      </c>
      <c r="F53" s="576">
        <v>51</v>
      </c>
      <c r="G53" s="625"/>
      <c r="H53" s="626"/>
      <c r="I53" s="619"/>
      <c r="J53" s="619"/>
      <c r="K53" s="621"/>
      <c r="L53" s="621"/>
      <c r="M53" s="621"/>
      <c r="N53" s="627"/>
      <c r="O53" s="617"/>
      <c r="P53" s="623"/>
      <c r="Q53" s="490">
        <v>42</v>
      </c>
      <c r="R53" s="475">
        <v>8</v>
      </c>
      <c r="S53" s="617"/>
      <c r="T53" s="172"/>
    </row>
    <row r="54" spans="1:20" ht="27.95" customHeight="1" x14ac:dyDescent="0.2">
      <c r="A54" s="619"/>
      <c r="B54" s="619"/>
      <c r="C54" s="624"/>
      <c r="D54" s="397">
        <v>3636</v>
      </c>
      <c r="E54" s="397">
        <v>5156</v>
      </c>
      <c r="F54" s="589"/>
      <c r="G54" s="625"/>
      <c r="H54" s="626"/>
      <c r="I54" s="619"/>
      <c r="J54" s="619"/>
      <c r="K54" s="621"/>
      <c r="L54" s="621"/>
      <c r="M54" s="621"/>
      <c r="N54" s="627"/>
      <c r="O54" s="617"/>
      <c r="P54" s="623"/>
      <c r="Q54" s="490">
        <v>8</v>
      </c>
      <c r="R54" s="475">
        <v>2</v>
      </c>
      <c r="S54" s="617"/>
      <c r="T54" s="172"/>
    </row>
    <row r="55" spans="1:20" ht="27.95" customHeight="1" x14ac:dyDescent="0.2">
      <c r="A55" s="619"/>
      <c r="B55" s="619"/>
      <c r="C55" s="624"/>
      <c r="D55" s="397">
        <v>3636</v>
      </c>
      <c r="E55" s="397">
        <v>5163</v>
      </c>
      <c r="F55" s="589"/>
      <c r="G55" s="625"/>
      <c r="H55" s="626"/>
      <c r="I55" s="619"/>
      <c r="J55" s="619"/>
      <c r="K55" s="621"/>
      <c r="L55" s="621"/>
      <c r="M55" s="621"/>
      <c r="N55" s="627"/>
      <c r="O55" s="617"/>
      <c r="P55" s="623"/>
      <c r="Q55" s="490">
        <v>1</v>
      </c>
      <c r="R55" s="475">
        <v>1</v>
      </c>
      <c r="S55" s="617"/>
      <c r="T55" s="172"/>
    </row>
    <row r="56" spans="1:20" ht="27.95" customHeight="1" x14ac:dyDescent="0.2">
      <c r="A56" s="619"/>
      <c r="B56" s="619"/>
      <c r="C56" s="624"/>
      <c r="D56" s="397">
        <v>3636</v>
      </c>
      <c r="E56" s="397">
        <v>5164</v>
      </c>
      <c r="F56" s="589"/>
      <c r="G56" s="625"/>
      <c r="H56" s="626"/>
      <c r="I56" s="619"/>
      <c r="J56" s="619"/>
      <c r="K56" s="621"/>
      <c r="L56" s="621"/>
      <c r="M56" s="621"/>
      <c r="N56" s="627"/>
      <c r="O56" s="617"/>
      <c r="P56" s="623"/>
      <c r="Q56" s="490">
        <v>8</v>
      </c>
      <c r="R56" s="475">
        <v>2</v>
      </c>
      <c r="S56" s="617"/>
      <c r="T56" s="172"/>
    </row>
    <row r="57" spans="1:20" ht="27.95" hidden="1" customHeight="1" x14ac:dyDescent="0.2">
      <c r="A57" s="619"/>
      <c r="B57" s="619"/>
      <c r="C57" s="624"/>
      <c r="D57" s="457">
        <v>3636</v>
      </c>
      <c r="E57" s="457">
        <v>5166</v>
      </c>
      <c r="F57" s="589"/>
      <c r="G57" s="625"/>
      <c r="H57" s="626"/>
      <c r="I57" s="619"/>
      <c r="J57" s="619"/>
      <c r="K57" s="621"/>
      <c r="L57" s="621"/>
      <c r="M57" s="621"/>
      <c r="N57" s="627"/>
      <c r="O57" s="617"/>
      <c r="P57" s="623"/>
      <c r="Q57" s="490"/>
      <c r="R57" s="475"/>
      <c r="S57" s="617"/>
      <c r="T57" s="172"/>
    </row>
    <row r="58" spans="1:20" ht="27.95" customHeight="1" x14ac:dyDescent="0.2">
      <c r="A58" s="619"/>
      <c r="B58" s="619"/>
      <c r="C58" s="624"/>
      <c r="D58" s="397">
        <v>3636</v>
      </c>
      <c r="E58" s="397">
        <v>5167</v>
      </c>
      <c r="F58" s="589"/>
      <c r="G58" s="625"/>
      <c r="H58" s="626"/>
      <c r="I58" s="619"/>
      <c r="J58" s="619"/>
      <c r="K58" s="621"/>
      <c r="L58" s="621"/>
      <c r="M58" s="621"/>
      <c r="N58" s="627"/>
      <c r="O58" s="617"/>
      <c r="P58" s="623"/>
      <c r="Q58" s="490">
        <v>51</v>
      </c>
      <c r="R58" s="475">
        <v>9</v>
      </c>
      <c r="S58" s="617"/>
      <c r="T58" s="172"/>
    </row>
    <row r="59" spans="1:20" ht="27.95" customHeight="1" x14ac:dyDescent="0.2">
      <c r="A59" s="619"/>
      <c r="B59" s="619"/>
      <c r="C59" s="624"/>
      <c r="D59" s="397">
        <v>3636</v>
      </c>
      <c r="E59" s="397">
        <v>5169</v>
      </c>
      <c r="F59" s="589"/>
      <c r="G59" s="625"/>
      <c r="H59" s="626"/>
      <c r="I59" s="619"/>
      <c r="J59" s="619"/>
      <c r="K59" s="621"/>
      <c r="L59" s="621"/>
      <c r="M59" s="621"/>
      <c r="N59" s="627"/>
      <c r="O59" s="617"/>
      <c r="P59" s="623"/>
      <c r="Q59" s="490">
        <v>34</v>
      </c>
      <c r="R59" s="475">
        <v>6</v>
      </c>
      <c r="S59" s="617"/>
      <c r="T59" s="172"/>
    </row>
    <row r="60" spans="1:20" ht="27.95" customHeight="1" x14ac:dyDescent="0.2">
      <c r="A60" s="619"/>
      <c r="B60" s="619"/>
      <c r="C60" s="624"/>
      <c r="D60" s="397">
        <v>3636</v>
      </c>
      <c r="E60" s="397">
        <v>5173</v>
      </c>
      <c r="F60" s="589"/>
      <c r="G60" s="625"/>
      <c r="H60" s="626"/>
      <c r="I60" s="619"/>
      <c r="J60" s="619"/>
      <c r="K60" s="621"/>
      <c r="L60" s="621"/>
      <c r="M60" s="621"/>
      <c r="N60" s="627"/>
      <c r="O60" s="617"/>
      <c r="P60" s="623"/>
      <c r="Q60" s="490">
        <v>42</v>
      </c>
      <c r="R60" s="475">
        <v>8</v>
      </c>
      <c r="S60" s="617"/>
      <c r="T60" s="172"/>
    </row>
    <row r="61" spans="1:20" ht="27.95" customHeight="1" x14ac:dyDescent="0.2">
      <c r="A61" s="619"/>
      <c r="B61" s="619"/>
      <c r="C61" s="624"/>
      <c r="D61" s="397">
        <v>3636</v>
      </c>
      <c r="E61" s="397">
        <v>5175</v>
      </c>
      <c r="F61" s="628"/>
      <c r="G61" s="625"/>
      <c r="H61" s="626"/>
      <c r="I61" s="619"/>
      <c r="J61" s="619"/>
      <c r="K61" s="621"/>
      <c r="L61" s="621"/>
      <c r="M61" s="621"/>
      <c r="N61" s="627"/>
      <c r="O61" s="617"/>
      <c r="P61" s="623"/>
      <c r="Q61" s="490">
        <v>8</v>
      </c>
      <c r="R61" s="475">
        <v>2</v>
      </c>
      <c r="S61" s="617"/>
      <c r="T61" s="172"/>
    </row>
    <row r="62" spans="1:20" ht="27.95" customHeight="1" x14ac:dyDescent="0.2">
      <c r="A62" s="619"/>
      <c r="B62" s="619"/>
      <c r="C62" s="624"/>
      <c r="D62" s="397">
        <v>3636</v>
      </c>
      <c r="E62" s="397">
        <v>5176</v>
      </c>
      <c r="F62" s="553"/>
      <c r="G62" s="625"/>
      <c r="H62" s="626"/>
      <c r="I62" s="619"/>
      <c r="J62" s="619"/>
      <c r="K62" s="621"/>
      <c r="L62" s="621"/>
      <c r="M62" s="621"/>
      <c r="N62" s="627"/>
      <c r="O62" s="617"/>
      <c r="P62" s="623"/>
      <c r="Q62" s="490">
        <v>25</v>
      </c>
      <c r="R62" s="475">
        <v>5</v>
      </c>
      <c r="S62" s="617"/>
      <c r="T62" s="172"/>
    </row>
    <row r="63" spans="1:20" ht="27.95" customHeight="1" x14ac:dyDescent="0.2">
      <c r="A63" s="619"/>
      <c r="B63" s="619"/>
      <c r="C63" s="624"/>
      <c r="D63" s="397">
        <v>3636</v>
      </c>
      <c r="E63" s="397">
        <v>5424</v>
      </c>
      <c r="F63" s="397">
        <v>54</v>
      </c>
      <c r="G63" s="625"/>
      <c r="H63" s="626"/>
      <c r="I63" s="619"/>
      <c r="J63" s="619"/>
      <c r="K63" s="621"/>
      <c r="L63" s="621"/>
      <c r="M63" s="621"/>
      <c r="N63" s="627"/>
      <c r="O63" s="617"/>
      <c r="P63" s="623"/>
      <c r="Q63" s="490">
        <v>8</v>
      </c>
      <c r="R63" s="475">
        <v>2</v>
      </c>
      <c r="S63" s="617"/>
      <c r="T63" s="172"/>
    </row>
    <row r="64" spans="1:20" ht="27.95" customHeight="1" x14ac:dyDescent="0.2">
      <c r="A64" s="619">
        <v>3</v>
      </c>
      <c r="B64" s="619"/>
      <c r="C64" s="624">
        <v>60010101346</v>
      </c>
      <c r="D64" s="397">
        <v>3636</v>
      </c>
      <c r="E64" s="397">
        <v>5011</v>
      </c>
      <c r="F64" s="576">
        <v>50</v>
      </c>
      <c r="G64" s="625" t="s">
        <v>297</v>
      </c>
      <c r="H64" s="626"/>
      <c r="I64" s="619"/>
      <c r="J64" s="619"/>
      <c r="K64" s="621">
        <v>0</v>
      </c>
      <c r="L64" s="621">
        <v>0</v>
      </c>
      <c r="M64" s="621">
        <f>SUM(R64:R74)</f>
        <v>87</v>
      </c>
      <c r="N64" s="627">
        <v>2019</v>
      </c>
      <c r="O64" s="617">
        <v>0</v>
      </c>
      <c r="P64" s="623">
        <f>SUM(Q64:R74)</f>
        <v>574</v>
      </c>
      <c r="Q64" s="490">
        <v>315</v>
      </c>
      <c r="R64" s="475">
        <v>55</v>
      </c>
      <c r="S64" s="617">
        <v>0</v>
      </c>
      <c r="T64" s="172"/>
    </row>
    <row r="65" spans="1:21" ht="27.95" customHeight="1" x14ac:dyDescent="0.2">
      <c r="A65" s="619"/>
      <c r="B65" s="619"/>
      <c r="C65" s="624"/>
      <c r="D65" s="397">
        <v>3636</v>
      </c>
      <c r="E65" s="397">
        <v>5031</v>
      </c>
      <c r="F65" s="589"/>
      <c r="G65" s="625"/>
      <c r="H65" s="626"/>
      <c r="I65" s="619"/>
      <c r="J65" s="619"/>
      <c r="K65" s="621"/>
      <c r="L65" s="621"/>
      <c r="M65" s="621"/>
      <c r="N65" s="627"/>
      <c r="O65" s="617"/>
      <c r="P65" s="623"/>
      <c r="Q65" s="490">
        <v>79</v>
      </c>
      <c r="R65" s="475">
        <v>14</v>
      </c>
      <c r="S65" s="617"/>
      <c r="T65" s="172"/>
    </row>
    <row r="66" spans="1:21" ht="27.95" customHeight="1" x14ac:dyDescent="0.2">
      <c r="A66" s="619"/>
      <c r="B66" s="619"/>
      <c r="C66" s="624"/>
      <c r="D66" s="397">
        <v>3636</v>
      </c>
      <c r="E66" s="397">
        <v>5032</v>
      </c>
      <c r="F66" s="579"/>
      <c r="G66" s="625"/>
      <c r="H66" s="626"/>
      <c r="I66" s="619"/>
      <c r="J66" s="619"/>
      <c r="K66" s="621"/>
      <c r="L66" s="621"/>
      <c r="M66" s="621"/>
      <c r="N66" s="627"/>
      <c r="O66" s="617"/>
      <c r="P66" s="623"/>
      <c r="Q66" s="490">
        <v>29</v>
      </c>
      <c r="R66" s="475">
        <v>5</v>
      </c>
      <c r="S66" s="617"/>
      <c r="T66" s="172"/>
    </row>
    <row r="67" spans="1:21" ht="27.95" customHeight="1" x14ac:dyDescent="0.2">
      <c r="A67" s="619"/>
      <c r="B67" s="619"/>
      <c r="C67" s="624"/>
      <c r="D67" s="397">
        <v>3636</v>
      </c>
      <c r="E67" s="397">
        <v>5139</v>
      </c>
      <c r="F67" s="394"/>
      <c r="G67" s="625"/>
      <c r="H67" s="626"/>
      <c r="I67" s="619"/>
      <c r="J67" s="619"/>
      <c r="K67" s="621"/>
      <c r="L67" s="621"/>
      <c r="M67" s="621"/>
      <c r="N67" s="627"/>
      <c r="O67" s="617"/>
      <c r="P67" s="623"/>
      <c r="Q67" s="490">
        <v>25</v>
      </c>
      <c r="R67" s="475">
        <v>5</v>
      </c>
      <c r="S67" s="617"/>
      <c r="T67" s="172"/>
    </row>
    <row r="68" spans="1:21" ht="27.95" customHeight="1" x14ac:dyDescent="0.2">
      <c r="A68" s="619"/>
      <c r="B68" s="619"/>
      <c r="C68" s="624"/>
      <c r="D68" s="397">
        <v>3636</v>
      </c>
      <c r="E68" s="397">
        <v>5156</v>
      </c>
      <c r="F68" s="394"/>
      <c r="G68" s="625"/>
      <c r="H68" s="626"/>
      <c r="I68" s="619"/>
      <c r="J68" s="619"/>
      <c r="K68" s="621"/>
      <c r="L68" s="621"/>
      <c r="M68" s="621"/>
      <c r="N68" s="627"/>
      <c r="O68" s="617"/>
      <c r="P68" s="623"/>
      <c r="Q68" s="490">
        <v>8</v>
      </c>
      <c r="R68" s="475">
        <v>2</v>
      </c>
      <c r="S68" s="617"/>
      <c r="T68" s="172"/>
    </row>
    <row r="69" spans="1:21" ht="27.95" customHeight="1" x14ac:dyDescent="0.2">
      <c r="A69" s="619"/>
      <c r="B69" s="619"/>
      <c r="C69" s="624"/>
      <c r="D69" s="397">
        <v>3636</v>
      </c>
      <c r="E69" s="397">
        <v>5164</v>
      </c>
      <c r="F69" s="589">
        <v>51</v>
      </c>
      <c r="G69" s="625"/>
      <c r="H69" s="626"/>
      <c r="I69" s="619"/>
      <c r="J69" s="619"/>
      <c r="K69" s="621"/>
      <c r="L69" s="621"/>
      <c r="M69" s="621"/>
      <c r="N69" s="627"/>
      <c r="O69" s="617"/>
      <c r="P69" s="623"/>
      <c r="Q69" s="490">
        <v>0</v>
      </c>
      <c r="R69" s="475">
        <v>0</v>
      </c>
      <c r="S69" s="617"/>
      <c r="T69" s="172"/>
    </row>
    <row r="70" spans="1:21" ht="27.95" customHeight="1" x14ac:dyDescent="0.2">
      <c r="A70" s="619"/>
      <c r="B70" s="619"/>
      <c r="C70" s="624"/>
      <c r="D70" s="397">
        <v>3636</v>
      </c>
      <c r="E70" s="397">
        <v>5167</v>
      </c>
      <c r="F70" s="589"/>
      <c r="G70" s="625"/>
      <c r="H70" s="626"/>
      <c r="I70" s="619"/>
      <c r="J70" s="619"/>
      <c r="K70" s="621"/>
      <c r="L70" s="621"/>
      <c r="M70" s="621"/>
      <c r="N70" s="627"/>
      <c r="O70" s="617"/>
      <c r="P70" s="623"/>
      <c r="Q70" s="490">
        <v>4</v>
      </c>
      <c r="R70" s="475">
        <v>1</v>
      </c>
      <c r="S70" s="617"/>
      <c r="T70" s="172"/>
    </row>
    <row r="71" spans="1:21" ht="27.95" customHeight="1" x14ac:dyDescent="0.2">
      <c r="A71" s="619"/>
      <c r="B71" s="619"/>
      <c r="C71" s="624"/>
      <c r="D71" s="397">
        <v>3636</v>
      </c>
      <c r="E71" s="397">
        <v>5169</v>
      </c>
      <c r="F71" s="589"/>
      <c r="G71" s="625"/>
      <c r="H71" s="626"/>
      <c r="I71" s="619"/>
      <c r="J71" s="619"/>
      <c r="K71" s="621"/>
      <c r="L71" s="621"/>
      <c r="M71" s="621"/>
      <c r="N71" s="627"/>
      <c r="O71" s="617"/>
      <c r="P71" s="623"/>
      <c r="Q71" s="490">
        <v>0</v>
      </c>
      <c r="R71" s="475">
        <v>0</v>
      </c>
      <c r="S71" s="617"/>
      <c r="T71" s="172"/>
    </row>
    <row r="72" spans="1:21" ht="27.95" customHeight="1" x14ac:dyDescent="0.2">
      <c r="A72" s="619"/>
      <c r="B72" s="619"/>
      <c r="C72" s="624"/>
      <c r="D72" s="397">
        <v>3636</v>
      </c>
      <c r="E72" s="397">
        <v>5173</v>
      </c>
      <c r="F72" s="589"/>
      <c r="G72" s="625"/>
      <c r="H72" s="626"/>
      <c r="I72" s="619"/>
      <c r="J72" s="619"/>
      <c r="K72" s="621"/>
      <c r="L72" s="621"/>
      <c r="M72" s="621"/>
      <c r="N72" s="627"/>
      <c r="O72" s="617"/>
      <c r="P72" s="623"/>
      <c r="Q72" s="490">
        <v>17</v>
      </c>
      <c r="R72" s="475">
        <v>3</v>
      </c>
      <c r="S72" s="617"/>
      <c r="T72" s="172"/>
    </row>
    <row r="73" spans="1:21" ht="27.95" customHeight="1" x14ac:dyDescent="0.2">
      <c r="A73" s="619"/>
      <c r="B73" s="619"/>
      <c r="C73" s="624"/>
      <c r="D73" s="397">
        <v>3636</v>
      </c>
      <c r="E73" s="397">
        <v>5175</v>
      </c>
      <c r="F73" s="589"/>
      <c r="G73" s="625"/>
      <c r="H73" s="626"/>
      <c r="I73" s="619"/>
      <c r="J73" s="619"/>
      <c r="K73" s="621"/>
      <c r="L73" s="621"/>
      <c r="M73" s="621"/>
      <c r="N73" s="627"/>
      <c r="O73" s="617"/>
      <c r="P73" s="623"/>
      <c r="Q73" s="490">
        <v>0</v>
      </c>
      <c r="R73" s="475">
        <v>0</v>
      </c>
      <c r="S73" s="617"/>
      <c r="T73" s="172"/>
    </row>
    <row r="74" spans="1:21" ht="27.95" customHeight="1" x14ac:dyDescent="0.2">
      <c r="A74" s="619"/>
      <c r="B74" s="619"/>
      <c r="C74" s="624"/>
      <c r="D74" s="397">
        <v>3636</v>
      </c>
      <c r="E74" s="397">
        <v>5424</v>
      </c>
      <c r="F74" s="397">
        <v>54</v>
      </c>
      <c r="G74" s="625"/>
      <c r="H74" s="626"/>
      <c r="I74" s="619"/>
      <c r="J74" s="619"/>
      <c r="K74" s="621"/>
      <c r="L74" s="621"/>
      <c r="M74" s="621"/>
      <c r="N74" s="627"/>
      <c r="O74" s="617"/>
      <c r="P74" s="623"/>
      <c r="Q74" s="490">
        <v>10</v>
      </c>
      <c r="R74" s="475">
        <v>2</v>
      </c>
      <c r="S74" s="617"/>
      <c r="T74" s="172"/>
    </row>
    <row r="75" spans="1:21" ht="35.25" customHeight="1" x14ac:dyDescent="0.2">
      <c r="A75" s="271" t="s">
        <v>119</v>
      </c>
      <c r="B75" s="272"/>
      <c r="C75" s="272"/>
      <c r="D75" s="272"/>
      <c r="E75" s="272"/>
      <c r="F75" s="272"/>
      <c r="G75" s="272"/>
      <c r="H75" s="272"/>
      <c r="I75" s="272"/>
      <c r="J75" s="272"/>
      <c r="K75" s="23">
        <f>SUM(K9:K74)</f>
        <v>0</v>
      </c>
      <c r="L75" s="23">
        <f t="shared" ref="L75:S75" si="1">SUM(L9:L74)</f>
        <v>0</v>
      </c>
      <c r="M75" s="23">
        <f t="shared" si="1"/>
        <v>2431</v>
      </c>
      <c r="N75" s="23"/>
      <c r="O75" s="23">
        <f t="shared" si="1"/>
        <v>0</v>
      </c>
      <c r="P75" s="23">
        <f t="shared" si="1"/>
        <v>8387</v>
      </c>
      <c r="Q75" s="23">
        <f t="shared" si="1"/>
        <v>5956</v>
      </c>
      <c r="R75" s="23">
        <f t="shared" si="1"/>
        <v>2431</v>
      </c>
      <c r="S75" s="23">
        <f t="shared" si="1"/>
        <v>0</v>
      </c>
      <c r="T75" s="21"/>
    </row>
    <row r="76" spans="1:21" s="3" customFormat="1" x14ac:dyDescent="0.2">
      <c r="A76" s="4"/>
      <c r="B76" s="4"/>
      <c r="C76" s="4"/>
      <c r="D76" s="4"/>
      <c r="E76" s="4"/>
      <c r="F76" s="4"/>
      <c r="G76" s="20"/>
      <c r="H76" s="4"/>
      <c r="I76" s="19"/>
      <c r="J76" s="18"/>
      <c r="K76" s="17"/>
      <c r="L76" s="17"/>
      <c r="M76" s="17"/>
      <c r="N76" s="16"/>
      <c r="O76" s="16"/>
      <c r="T76" s="2"/>
      <c r="U76" s="1"/>
    </row>
    <row r="77" spans="1:21" s="3" customFormat="1" x14ac:dyDescent="0.2">
      <c r="A77" s="4"/>
      <c r="B77" s="4"/>
      <c r="C77" s="4"/>
      <c r="D77" s="4"/>
      <c r="E77" s="4"/>
      <c r="F77" s="4"/>
      <c r="G77" s="4"/>
      <c r="H77" s="4"/>
      <c r="I77" s="15"/>
      <c r="J77" s="6"/>
      <c r="K77" s="5"/>
      <c r="L77" s="5"/>
      <c r="M77" s="5"/>
      <c r="T77" s="2"/>
      <c r="U77" s="1"/>
    </row>
    <row r="78" spans="1:21" s="3" customFormat="1" x14ac:dyDescent="0.2">
      <c r="A78" s="4"/>
      <c r="B78" s="4"/>
      <c r="C78" s="4"/>
      <c r="D78" s="4"/>
      <c r="E78" s="4"/>
      <c r="F78" s="4"/>
      <c r="G78" s="4"/>
      <c r="H78" s="4"/>
      <c r="I78" s="15"/>
      <c r="J78" s="6"/>
      <c r="K78" s="5"/>
      <c r="L78" s="5"/>
      <c r="M78" s="5"/>
      <c r="T78" s="2"/>
      <c r="U78" s="1"/>
    </row>
    <row r="79" spans="1:21" s="7" customFormat="1" ht="15" x14ac:dyDescent="0.2">
      <c r="A79" s="13"/>
      <c r="B79" s="13"/>
      <c r="C79" s="13"/>
      <c r="D79" s="14"/>
      <c r="E79" s="13"/>
      <c r="F79" s="13"/>
      <c r="G79" s="13"/>
      <c r="H79" s="13"/>
      <c r="I79" s="12"/>
      <c r="J79" s="11"/>
      <c r="K79" s="10"/>
      <c r="L79" s="10"/>
      <c r="M79" s="10"/>
      <c r="T79" s="9"/>
      <c r="U79" s="8"/>
    </row>
    <row r="80" spans="1:21" s="3" customFormat="1" x14ac:dyDescent="0.2">
      <c r="A80" s="4"/>
      <c r="B80" s="4"/>
      <c r="C80" s="4"/>
      <c r="D80" s="4"/>
      <c r="E80" s="4"/>
      <c r="F80" s="4"/>
      <c r="G80" s="4"/>
      <c r="H80" s="4"/>
      <c r="I80" s="1"/>
      <c r="J80" s="6"/>
      <c r="K80" s="5"/>
      <c r="L80" s="5"/>
      <c r="M80" s="5"/>
      <c r="T80" s="2"/>
      <c r="U80" s="1"/>
    </row>
    <row r="81" spans="1:21" s="3" customFormat="1" x14ac:dyDescent="0.2">
      <c r="A81" s="4"/>
      <c r="B81" s="4"/>
      <c r="C81" s="4"/>
      <c r="D81" s="4"/>
      <c r="E81" s="4"/>
      <c r="F81" s="4"/>
      <c r="G81" s="4"/>
      <c r="H81" s="4"/>
      <c r="I81" s="1"/>
      <c r="J81" s="6"/>
      <c r="K81" s="5"/>
      <c r="L81" s="5"/>
      <c r="M81" s="5"/>
      <c r="T81" s="2"/>
      <c r="U81" s="1"/>
    </row>
    <row r="82" spans="1:21" s="3" customFormat="1" x14ac:dyDescent="0.2">
      <c r="A82" s="4"/>
      <c r="B82" s="4"/>
      <c r="C82" s="4"/>
      <c r="D82" s="4"/>
      <c r="E82" s="4"/>
      <c r="F82" s="4"/>
      <c r="G82" s="4"/>
      <c r="H82" s="4"/>
      <c r="I82" s="1"/>
      <c r="J82" s="6"/>
      <c r="K82" s="5"/>
      <c r="L82" s="5"/>
      <c r="M82" s="5"/>
      <c r="T82" s="2"/>
      <c r="U82" s="1"/>
    </row>
    <row r="83" spans="1:21" s="3" customFormat="1" x14ac:dyDescent="0.2">
      <c r="A83" s="4"/>
      <c r="B83" s="4"/>
      <c r="C83" s="4"/>
      <c r="D83" s="4"/>
      <c r="E83" s="4"/>
      <c r="F83" s="4"/>
      <c r="G83" s="4"/>
      <c r="H83" s="4"/>
      <c r="I83" s="1"/>
      <c r="J83" s="6"/>
      <c r="K83" s="5"/>
      <c r="L83" s="5"/>
      <c r="M83" s="5"/>
      <c r="T83" s="2"/>
      <c r="U83" s="1"/>
    </row>
    <row r="84" spans="1:21" s="3" customFormat="1" x14ac:dyDescent="0.2">
      <c r="A84" s="4"/>
      <c r="B84" s="4"/>
      <c r="C84" s="4"/>
      <c r="D84" s="4"/>
      <c r="E84" s="4"/>
      <c r="F84" s="4"/>
      <c r="G84" s="4"/>
      <c r="H84" s="4"/>
      <c r="I84" s="1"/>
      <c r="J84" s="6"/>
      <c r="K84" s="5"/>
      <c r="L84" s="5"/>
      <c r="M84" s="5"/>
      <c r="T84" s="2"/>
      <c r="U84" s="1"/>
    </row>
    <row r="85" spans="1:21" s="3" customFormat="1" x14ac:dyDescent="0.2">
      <c r="A85" s="4"/>
      <c r="B85" s="4"/>
      <c r="C85" s="4"/>
      <c r="D85" s="4"/>
      <c r="E85" s="4"/>
      <c r="F85" s="4"/>
      <c r="G85" s="4"/>
      <c r="H85" s="4"/>
      <c r="I85" s="1"/>
      <c r="J85" s="6"/>
      <c r="K85" s="5"/>
      <c r="L85" s="5"/>
      <c r="M85" s="5"/>
      <c r="T85" s="2"/>
      <c r="U85" s="1"/>
    </row>
    <row r="86" spans="1:21" s="3" customFormat="1" x14ac:dyDescent="0.2">
      <c r="A86" s="4"/>
      <c r="B86" s="4"/>
      <c r="C86" s="4"/>
      <c r="D86" s="4"/>
      <c r="E86" s="4"/>
      <c r="F86" s="4"/>
      <c r="G86" s="4"/>
      <c r="H86" s="4"/>
      <c r="I86" s="1"/>
      <c r="J86" s="6"/>
      <c r="K86" s="5"/>
      <c r="L86" s="5"/>
      <c r="M86" s="5"/>
      <c r="T86" s="2"/>
      <c r="U86" s="1"/>
    </row>
    <row r="87" spans="1:21" s="3" customFormat="1" x14ac:dyDescent="0.2">
      <c r="A87" s="4"/>
      <c r="B87" s="4"/>
      <c r="C87" s="4"/>
      <c r="D87" s="4"/>
      <c r="E87" s="4"/>
      <c r="F87" s="4"/>
      <c r="G87" s="4"/>
      <c r="H87" s="4"/>
      <c r="I87" s="1"/>
      <c r="J87" s="6"/>
      <c r="K87" s="5"/>
      <c r="L87" s="5"/>
      <c r="M87" s="5"/>
      <c r="T87" s="2"/>
      <c r="U87" s="1"/>
    </row>
    <row r="88" spans="1:21" s="3" customFormat="1" x14ac:dyDescent="0.2">
      <c r="A88" s="4"/>
      <c r="B88" s="4"/>
      <c r="C88" s="4"/>
      <c r="D88" s="4"/>
      <c r="E88" s="4"/>
      <c r="F88" s="4"/>
      <c r="G88" s="4"/>
      <c r="H88" s="4"/>
      <c r="I88" s="1"/>
      <c r="J88" s="6"/>
      <c r="K88" s="5"/>
      <c r="L88" s="5"/>
      <c r="M88" s="5"/>
      <c r="T88" s="2"/>
      <c r="U88" s="1"/>
    </row>
    <row r="89" spans="1:21" s="3" customFormat="1" x14ac:dyDescent="0.2">
      <c r="A89" s="4"/>
      <c r="B89" s="4"/>
      <c r="C89" s="4"/>
      <c r="D89" s="4"/>
      <c r="E89" s="4"/>
      <c r="F89" s="4"/>
      <c r="G89" s="4"/>
      <c r="H89" s="4"/>
      <c r="I89" s="1"/>
      <c r="J89" s="6"/>
      <c r="K89" s="5"/>
      <c r="L89" s="5"/>
      <c r="M89" s="5"/>
      <c r="T89" s="2"/>
      <c r="U89" s="1"/>
    </row>
    <row r="90" spans="1:21" s="3" customFormat="1" x14ac:dyDescent="0.2">
      <c r="A90" s="4"/>
      <c r="B90" s="4"/>
      <c r="C90" s="4"/>
      <c r="D90" s="4"/>
      <c r="E90" s="4"/>
      <c r="F90" s="4"/>
      <c r="G90" s="4"/>
      <c r="H90" s="4"/>
      <c r="I90" s="1"/>
      <c r="J90" s="6"/>
      <c r="K90" s="5"/>
      <c r="L90" s="5"/>
      <c r="M90" s="5"/>
      <c r="T90" s="2"/>
      <c r="U90" s="1"/>
    </row>
    <row r="91" spans="1:21" s="3" customFormat="1" x14ac:dyDescent="0.2">
      <c r="A91" s="4"/>
      <c r="B91" s="4"/>
      <c r="C91" s="4"/>
      <c r="D91" s="4"/>
      <c r="E91" s="4"/>
      <c r="F91" s="4"/>
      <c r="G91" s="4"/>
      <c r="H91" s="4"/>
      <c r="I91" s="1"/>
      <c r="J91" s="6"/>
      <c r="K91" s="5"/>
      <c r="L91" s="5"/>
      <c r="M91" s="5"/>
      <c r="T91" s="2"/>
      <c r="U91" s="1"/>
    </row>
    <row r="92" spans="1:21" s="3" customFormat="1" x14ac:dyDescent="0.2">
      <c r="A92" s="4"/>
      <c r="B92" s="4"/>
      <c r="C92" s="4"/>
      <c r="D92" s="4"/>
      <c r="E92" s="4"/>
      <c r="F92" s="4"/>
      <c r="G92" s="4"/>
      <c r="H92" s="4"/>
      <c r="I92" s="1"/>
      <c r="J92" s="6"/>
      <c r="K92" s="5"/>
      <c r="L92" s="5"/>
      <c r="M92" s="5"/>
      <c r="T92" s="2"/>
      <c r="U92" s="1"/>
    </row>
    <row r="93" spans="1:21" s="3" customFormat="1" x14ac:dyDescent="0.2">
      <c r="A93" s="4"/>
      <c r="B93" s="4"/>
      <c r="C93" s="4"/>
      <c r="D93" s="4"/>
      <c r="E93" s="4"/>
      <c r="F93" s="4"/>
      <c r="G93" s="4"/>
      <c r="H93" s="4"/>
      <c r="I93" s="1"/>
      <c r="J93" s="6"/>
      <c r="K93" s="5"/>
      <c r="L93" s="5"/>
      <c r="M93" s="5"/>
      <c r="T93" s="2"/>
      <c r="U93" s="1"/>
    </row>
    <row r="94" spans="1:21" s="3" customFormat="1" x14ac:dyDescent="0.2">
      <c r="A94" s="4"/>
      <c r="B94" s="4"/>
      <c r="C94" s="4"/>
      <c r="D94" s="4"/>
      <c r="E94" s="4"/>
      <c r="F94" s="4"/>
      <c r="G94" s="4"/>
      <c r="H94" s="4"/>
      <c r="I94" s="1"/>
      <c r="J94" s="6"/>
      <c r="K94" s="5"/>
      <c r="L94" s="5"/>
      <c r="M94" s="5"/>
      <c r="T94" s="2"/>
      <c r="U94" s="1"/>
    </row>
    <row r="95" spans="1:21" s="3" customFormat="1" x14ac:dyDescent="0.2">
      <c r="A95" s="4"/>
      <c r="B95" s="4"/>
      <c r="C95" s="4"/>
      <c r="D95" s="4"/>
      <c r="E95" s="4"/>
      <c r="F95" s="4"/>
      <c r="G95" s="4"/>
      <c r="H95" s="4"/>
      <c r="I95" s="1"/>
      <c r="J95" s="6"/>
      <c r="K95" s="5"/>
      <c r="L95" s="5"/>
      <c r="M95" s="5"/>
      <c r="T95" s="2"/>
      <c r="U95" s="1"/>
    </row>
    <row r="96" spans="1:21" s="3" customFormat="1" x14ac:dyDescent="0.2">
      <c r="A96" s="4"/>
      <c r="B96" s="4"/>
      <c r="C96" s="4"/>
      <c r="D96" s="4"/>
      <c r="E96" s="4"/>
      <c r="F96" s="4"/>
      <c r="G96" s="4"/>
      <c r="H96" s="4"/>
      <c r="I96" s="1"/>
      <c r="J96" s="6"/>
      <c r="K96" s="5"/>
      <c r="L96" s="5"/>
      <c r="M96" s="5"/>
      <c r="T96" s="2"/>
      <c r="U96" s="1"/>
    </row>
    <row r="97" spans="1:21" s="3" customFormat="1" x14ac:dyDescent="0.2">
      <c r="A97" s="4"/>
      <c r="B97" s="4"/>
      <c r="C97" s="4"/>
      <c r="D97" s="4"/>
      <c r="E97" s="4"/>
      <c r="F97" s="4"/>
      <c r="G97" s="4"/>
      <c r="H97" s="4"/>
      <c r="I97" s="1"/>
      <c r="J97" s="4"/>
      <c r="K97" s="5"/>
      <c r="L97" s="5"/>
      <c r="M97" s="5"/>
      <c r="T97" s="2"/>
      <c r="U97" s="1"/>
    </row>
    <row r="98" spans="1:21" s="3" customFormat="1" x14ac:dyDescent="0.2">
      <c r="A98" s="4"/>
      <c r="B98" s="4"/>
      <c r="C98" s="4"/>
      <c r="D98" s="4"/>
      <c r="E98" s="4"/>
      <c r="F98" s="4"/>
      <c r="G98" s="4"/>
      <c r="H98" s="4"/>
      <c r="I98" s="1"/>
      <c r="J98" s="4"/>
      <c r="K98" s="5"/>
      <c r="L98" s="5"/>
      <c r="M98" s="5"/>
      <c r="T98" s="2"/>
      <c r="U98" s="1"/>
    </row>
    <row r="99" spans="1:21" s="3" customFormat="1" x14ac:dyDescent="0.2">
      <c r="A99" s="4"/>
      <c r="B99" s="4"/>
      <c r="C99" s="4"/>
      <c r="D99" s="4"/>
      <c r="E99" s="4"/>
      <c r="F99" s="4"/>
      <c r="G99" s="4"/>
      <c r="H99" s="4"/>
      <c r="I99" s="1"/>
      <c r="J99" s="4"/>
      <c r="K99" s="5"/>
      <c r="L99" s="5"/>
      <c r="M99" s="5"/>
      <c r="T99" s="2"/>
      <c r="U99" s="1"/>
    </row>
    <row r="100" spans="1:21" s="3" customFormat="1" x14ac:dyDescent="0.2">
      <c r="A100" s="4"/>
      <c r="B100" s="4"/>
      <c r="C100" s="4"/>
      <c r="D100" s="4"/>
      <c r="E100" s="4"/>
      <c r="F100" s="4"/>
      <c r="G100" s="4"/>
      <c r="H100" s="4"/>
      <c r="I100" s="1"/>
      <c r="J100" s="4"/>
      <c r="K100" s="5"/>
      <c r="L100" s="5"/>
      <c r="M100" s="5"/>
      <c r="T100" s="2"/>
      <c r="U100" s="1"/>
    </row>
    <row r="101" spans="1:21" s="3" customFormat="1" x14ac:dyDescent="0.2">
      <c r="A101" s="4"/>
      <c r="B101" s="4"/>
      <c r="C101" s="4"/>
      <c r="D101" s="4"/>
      <c r="E101" s="4"/>
      <c r="F101" s="4"/>
      <c r="G101" s="4"/>
      <c r="H101" s="4"/>
      <c r="I101" s="1"/>
      <c r="J101" s="4"/>
      <c r="K101" s="5"/>
      <c r="L101" s="5"/>
      <c r="M101" s="5"/>
      <c r="T101" s="2"/>
      <c r="U101" s="1"/>
    </row>
    <row r="102" spans="1:21" s="3" customFormat="1" x14ac:dyDescent="0.2">
      <c r="A102" s="4"/>
      <c r="B102" s="4"/>
      <c r="C102" s="4"/>
      <c r="D102" s="4"/>
      <c r="E102" s="4"/>
      <c r="F102" s="4"/>
      <c r="G102" s="4"/>
      <c r="H102" s="4"/>
      <c r="I102" s="1"/>
      <c r="J102" s="4"/>
      <c r="K102" s="5"/>
      <c r="L102" s="5"/>
      <c r="M102" s="5"/>
      <c r="T102" s="2"/>
      <c r="U102" s="1"/>
    </row>
    <row r="103" spans="1:21" s="3" customFormat="1" x14ac:dyDescent="0.2">
      <c r="A103" s="4"/>
      <c r="B103" s="4"/>
      <c r="C103" s="4"/>
      <c r="D103" s="4"/>
      <c r="E103" s="4"/>
      <c r="F103" s="4"/>
      <c r="G103" s="4"/>
      <c r="H103" s="4"/>
      <c r="I103" s="1"/>
      <c r="J103" s="4"/>
      <c r="K103" s="5"/>
      <c r="L103" s="5"/>
      <c r="M103" s="5"/>
      <c r="T103" s="2"/>
      <c r="U103" s="1"/>
    </row>
    <row r="104" spans="1:21" s="3" customFormat="1" x14ac:dyDescent="0.2">
      <c r="A104" s="4"/>
      <c r="B104" s="4"/>
      <c r="C104" s="4"/>
      <c r="D104" s="4"/>
      <c r="E104" s="4"/>
      <c r="F104" s="4"/>
      <c r="G104" s="4"/>
      <c r="H104" s="4"/>
      <c r="I104" s="1"/>
      <c r="J104" s="4"/>
      <c r="K104" s="5"/>
      <c r="L104" s="5"/>
      <c r="M104" s="5"/>
      <c r="T104" s="2"/>
      <c r="U104" s="1"/>
    </row>
    <row r="105" spans="1:21" s="3" customFormat="1" x14ac:dyDescent="0.2">
      <c r="A105" s="4"/>
      <c r="B105" s="4"/>
      <c r="C105" s="4"/>
      <c r="D105" s="4"/>
      <c r="E105" s="4"/>
      <c r="F105" s="4"/>
      <c r="G105" s="4"/>
      <c r="H105" s="4"/>
      <c r="I105" s="1"/>
      <c r="J105" s="4"/>
      <c r="K105" s="5"/>
      <c r="L105" s="5"/>
      <c r="M105" s="5"/>
      <c r="T105" s="2"/>
      <c r="U105" s="1"/>
    </row>
    <row r="106" spans="1:21" s="3" customFormat="1" x14ac:dyDescent="0.2">
      <c r="A106" s="4"/>
      <c r="B106" s="4"/>
      <c r="C106" s="4"/>
      <c r="D106" s="4"/>
      <c r="E106" s="4"/>
      <c r="F106" s="4"/>
      <c r="G106" s="4"/>
      <c r="H106" s="4"/>
      <c r="I106" s="1"/>
      <c r="J106" s="4"/>
      <c r="K106" s="5"/>
      <c r="L106" s="5"/>
      <c r="M106" s="5"/>
      <c r="T106" s="2"/>
      <c r="U106" s="1"/>
    </row>
    <row r="107" spans="1:21" s="3" customFormat="1" x14ac:dyDescent="0.2">
      <c r="A107" s="4"/>
      <c r="B107" s="4"/>
      <c r="C107" s="4"/>
      <c r="D107" s="4"/>
      <c r="E107" s="4"/>
      <c r="F107" s="4"/>
      <c r="G107" s="4"/>
      <c r="H107" s="4"/>
      <c r="I107" s="1"/>
      <c r="J107" s="4"/>
      <c r="K107" s="5"/>
      <c r="L107" s="5"/>
      <c r="M107" s="5"/>
      <c r="T107" s="2"/>
      <c r="U107" s="1"/>
    </row>
    <row r="108" spans="1:21" s="3" customFormat="1" x14ac:dyDescent="0.2">
      <c r="A108" s="1"/>
      <c r="B108" s="1"/>
      <c r="C108" s="1"/>
      <c r="D108" s="1"/>
      <c r="E108" s="1"/>
      <c r="F108" s="1"/>
      <c r="G108" s="1"/>
      <c r="H108" s="1"/>
      <c r="I108" s="1"/>
      <c r="J108" s="4"/>
      <c r="K108" s="5"/>
      <c r="L108" s="5"/>
      <c r="M108" s="5"/>
      <c r="T108" s="2"/>
      <c r="U108" s="1"/>
    </row>
    <row r="109" spans="1:21" s="3" customFormat="1" x14ac:dyDescent="0.2">
      <c r="A109" s="1"/>
      <c r="B109" s="1"/>
      <c r="C109" s="1"/>
      <c r="D109" s="1"/>
      <c r="E109" s="1"/>
      <c r="F109" s="1"/>
      <c r="G109" s="1"/>
      <c r="H109" s="1"/>
      <c r="I109" s="1"/>
      <c r="J109" s="4"/>
      <c r="K109" s="5"/>
      <c r="L109" s="5"/>
      <c r="M109" s="5"/>
      <c r="T109" s="2"/>
      <c r="U109" s="1"/>
    </row>
    <row r="110" spans="1:21" s="3" customFormat="1" x14ac:dyDescent="0.2">
      <c r="A110" s="1"/>
      <c r="B110" s="1"/>
      <c r="C110" s="1"/>
      <c r="D110" s="1"/>
      <c r="E110" s="1"/>
      <c r="F110" s="1"/>
      <c r="G110" s="1"/>
      <c r="H110" s="1"/>
      <c r="I110" s="1"/>
      <c r="J110" s="4"/>
      <c r="K110" s="5"/>
      <c r="L110" s="5"/>
      <c r="M110" s="5"/>
      <c r="T110" s="2"/>
      <c r="U110" s="1"/>
    </row>
    <row r="111" spans="1:21" s="3" customFormat="1" x14ac:dyDescent="0.2">
      <c r="A111" s="1"/>
      <c r="B111" s="1"/>
      <c r="C111" s="1"/>
      <c r="D111" s="1"/>
      <c r="E111" s="1"/>
      <c r="F111" s="1"/>
      <c r="G111" s="1"/>
      <c r="H111" s="1"/>
      <c r="I111" s="1"/>
      <c r="J111" s="4"/>
      <c r="K111" s="5"/>
      <c r="L111" s="5"/>
      <c r="M111" s="5"/>
      <c r="T111" s="2"/>
      <c r="U111" s="1"/>
    </row>
    <row r="112" spans="1:21" s="3" customFormat="1" x14ac:dyDescent="0.2">
      <c r="A112" s="1"/>
      <c r="B112" s="1"/>
      <c r="C112" s="1"/>
      <c r="D112" s="1"/>
      <c r="E112" s="1"/>
      <c r="F112" s="1"/>
      <c r="G112" s="1"/>
      <c r="H112" s="1"/>
      <c r="I112" s="1"/>
      <c r="J112" s="4"/>
      <c r="K112" s="5"/>
      <c r="L112" s="5"/>
      <c r="M112" s="5"/>
      <c r="T112" s="2"/>
      <c r="U112" s="1"/>
    </row>
    <row r="113" spans="1:21" s="3" customFormat="1" x14ac:dyDescent="0.2">
      <c r="A113" s="1"/>
      <c r="B113" s="1"/>
      <c r="C113" s="1"/>
      <c r="D113" s="1"/>
      <c r="E113" s="1"/>
      <c r="F113" s="1"/>
      <c r="G113" s="1"/>
      <c r="H113" s="1"/>
      <c r="I113" s="1"/>
      <c r="J113" s="4"/>
      <c r="K113" s="5"/>
      <c r="L113" s="5"/>
      <c r="M113" s="5"/>
      <c r="T113" s="2"/>
      <c r="U113" s="1"/>
    </row>
    <row r="114" spans="1:21" s="3" customFormat="1" x14ac:dyDescent="0.2">
      <c r="A114" s="1"/>
      <c r="B114" s="1"/>
      <c r="C114" s="1"/>
      <c r="D114" s="1"/>
      <c r="E114" s="1"/>
      <c r="F114" s="1"/>
      <c r="G114" s="1"/>
      <c r="H114" s="1"/>
      <c r="I114" s="1"/>
      <c r="J114" s="4"/>
      <c r="K114" s="5"/>
      <c r="L114" s="5"/>
      <c r="M114" s="5"/>
      <c r="T114" s="2"/>
      <c r="U114" s="1"/>
    </row>
    <row r="115" spans="1:21" s="3" customFormat="1" x14ac:dyDescent="0.2">
      <c r="A115" s="1"/>
      <c r="B115" s="1"/>
      <c r="C115" s="1"/>
      <c r="D115" s="1"/>
      <c r="E115" s="1"/>
      <c r="F115" s="1"/>
      <c r="G115" s="1"/>
      <c r="H115" s="1"/>
      <c r="I115" s="1"/>
      <c r="J115" s="4"/>
      <c r="K115" s="5"/>
      <c r="L115" s="5"/>
      <c r="M115" s="5"/>
      <c r="T115" s="2"/>
      <c r="U115" s="1"/>
    </row>
    <row r="116" spans="1:21" s="3" customFormat="1" x14ac:dyDescent="0.2">
      <c r="A116" s="1"/>
      <c r="B116" s="1"/>
      <c r="C116" s="1"/>
      <c r="D116" s="1"/>
      <c r="E116" s="1"/>
      <c r="F116" s="1"/>
      <c r="G116" s="1"/>
      <c r="H116" s="1"/>
      <c r="I116" s="1"/>
      <c r="J116" s="4"/>
      <c r="K116" s="5"/>
      <c r="L116" s="5"/>
      <c r="M116" s="5"/>
      <c r="T116" s="2"/>
      <c r="U116" s="1"/>
    </row>
    <row r="117" spans="1:21" s="3" customFormat="1" x14ac:dyDescent="0.2">
      <c r="A117" s="1"/>
      <c r="B117" s="1"/>
      <c r="C117" s="1"/>
      <c r="D117" s="1"/>
      <c r="E117" s="1"/>
      <c r="F117" s="1"/>
      <c r="G117" s="1"/>
      <c r="H117" s="1"/>
      <c r="I117" s="1"/>
      <c r="J117" s="4"/>
      <c r="K117" s="5"/>
      <c r="L117" s="5"/>
      <c r="M117" s="5"/>
      <c r="T117" s="2"/>
      <c r="U117" s="1"/>
    </row>
    <row r="118" spans="1:21" s="3" customFormat="1" x14ac:dyDescent="0.2">
      <c r="A118" s="1"/>
      <c r="B118" s="1"/>
      <c r="C118" s="1"/>
      <c r="D118" s="1"/>
      <c r="E118" s="1"/>
      <c r="F118" s="1"/>
      <c r="G118" s="1"/>
      <c r="H118" s="1"/>
      <c r="I118" s="1"/>
      <c r="J118" s="4"/>
      <c r="K118" s="5"/>
      <c r="L118" s="5"/>
      <c r="M118" s="5"/>
      <c r="T118" s="2"/>
      <c r="U118" s="1"/>
    </row>
    <row r="119" spans="1:21" s="3" customFormat="1" x14ac:dyDescent="0.2">
      <c r="A119" s="1"/>
      <c r="B119" s="1"/>
      <c r="C119" s="1"/>
      <c r="D119" s="1"/>
      <c r="E119" s="1"/>
      <c r="F119" s="1"/>
      <c r="G119" s="1"/>
      <c r="H119" s="1"/>
      <c r="I119" s="1"/>
      <c r="J119" s="4"/>
      <c r="K119" s="5"/>
      <c r="L119" s="5"/>
      <c r="M119" s="5"/>
      <c r="T119" s="2"/>
      <c r="U119" s="1"/>
    </row>
    <row r="120" spans="1:21" s="3" customFormat="1" x14ac:dyDescent="0.2">
      <c r="A120" s="1"/>
      <c r="B120" s="1"/>
      <c r="C120" s="1"/>
      <c r="D120" s="1"/>
      <c r="E120" s="1"/>
      <c r="F120" s="1"/>
      <c r="G120" s="1"/>
      <c r="H120" s="1"/>
      <c r="I120" s="1"/>
      <c r="J120" s="4"/>
      <c r="K120" s="5"/>
      <c r="L120" s="5"/>
      <c r="M120" s="5"/>
      <c r="T120" s="2"/>
      <c r="U120" s="1"/>
    </row>
    <row r="121" spans="1:21" s="3" customFormat="1" x14ac:dyDescent="0.2">
      <c r="A121" s="1"/>
      <c r="B121" s="1"/>
      <c r="C121" s="1"/>
      <c r="D121" s="1"/>
      <c r="E121" s="1"/>
      <c r="F121" s="1"/>
      <c r="G121" s="1"/>
      <c r="H121" s="1"/>
      <c r="I121" s="1"/>
      <c r="J121" s="4"/>
      <c r="K121" s="5"/>
      <c r="L121" s="5"/>
      <c r="M121" s="5"/>
      <c r="T121" s="2"/>
      <c r="U121" s="1"/>
    </row>
    <row r="122" spans="1:21" s="3" customFormat="1" x14ac:dyDescent="0.2">
      <c r="A122" s="1"/>
      <c r="B122" s="1"/>
      <c r="C122" s="1"/>
      <c r="D122" s="1"/>
      <c r="E122" s="1"/>
      <c r="F122" s="1"/>
      <c r="G122" s="1"/>
      <c r="H122" s="1"/>
      <c r="I122" s="1"/>
      <c r="J122" s="4"/>
      <c r="K122" s="5"/>
      <c r="L122" s="5"/>
      <c r="M122" s="5"/>
      <c r="T122" s="2"/>
      <c r="U122" s="1"/>
    </row>
    <row r="123" spans="1:21" s="3" customFormat="1" x14ac:dyDescent="0.2">
      <c r="A123" s="1"/>
      <c r="B123" s="1"/>
      <c r="C123" s="1"/>
      <c r="D123" s="1"/>
      <c r="E123" s="1"/>
      <c r="F123" s="1"/>
      <c r="G123" s="1"/>
      <c r="H123" s="1"/>
      <c r="I123" s="1"/>
      <c r="J123" s="4"/>
      <c r="K123" s="5"/>
      <c r="L123" s="5"/>
      <c r="M123" s="5"/>
      <c r="T123" s="2"/>
      <c r="U123" s="1"/>
    </row>
    <row r="124" spans="1:21" s="3" customFormat="1" x14ac:dyDescent="0.2">
      <c r="A124" s="1"/>
      <c r="B124" s="1"/>
      <c r="C124" s="1"/>
      <c r="D124" s="1"/>
      <c r="E124" s="1"/>
      <c r="F124" s="1"/>
      <c r="G124" s="1"/>
      <c r="H124" s="1"/>
      <c r="I124" s="1"/>
      <c r="J124" s="4"/>
      <c r="K124" s="5"/>
      <c r="L124" s="5"/>
      <c r="M124" s="5"/>
      <c r="T124" s="2"/>
      <c r="U124" s="1"/>
    </row>
    <row r="125" spans="1:21" s="3" customFormat="1" x14ac:dyDescent="0.2">
      <c r="A125" s="1"/>
      <c r="B125" s="1"/>
      <c r="C125" s="1"/>
      <c r="D125" s="1"/>
      <c r="E125" s="1"/>
      <c r="F125" s="1"/>
      <c r="G125" s="1"/>
      <c r="H125" s="1"/>
      <c r="I125" s="1"/>
      <c r="J125" s="4"/>
      <c r="K125" s="5"/>
      <c r="L125" s="5"/>
      <c r="M125" s="5"/>
      <c r="T125" s="2"/>
      <c r="U125" s="1"/>
    </row>
    <row r="126" spans="1:21" s="3" customFormat="1" x14ac:dyDescent="0.2">
      <c r="A126" s="1"/>
      <c r="B126" s="1"/>
      <c r="C126" s="1"/>
      <c r="D126" s="1"/>
      <c r="E126" s="1"/>
      <c r="F126" s="1"/>
      <c r="G126" s="1"/>
      <c r="H126" s="1"/>
      <c r="I126" s="1"/>
      <c r="J126" s="4"/>
      <c r="K126" s="5"/>
      <c r="L126" s="5"/>
      <c r="M126" s="5"/>
      <c r="T126" s="2"/>
      <c r="U126" s="1"/>
    </row>
    <row r="127" spans="1:21" s="3" customFormat="1" x14ac:dyDescent="0.2">
      <c r="A127" s="1"/>
      <c r="B127" s="1"/>
      <c r="C127" s="1"/>
      <c r="D127" s="1"/>
      <c r="E127" s="1"/>
      <c r="F127" s="1"/>
      <c r="G127" s="1"/>
      <c r="H127" s="1"/>
      <c r="I127" s="1"/>
      <c r="J127" s="4"/>
      <c r="K127" s="5"/>
      <c r="L127" s="5"/>
      <c r="M127" s="5"/>
      <c r="T127" s="2"/>
      <c r="U127" s="1"/>
    </row>
    <row r="128" spans="1:21" s="3" customFormat="1" x14ac:dyDescent="0.2">
      <c r="A128" s="1"/>
      <c r="B128" s="1"/>
      <c r="C128" s="1"/>
      <c r="D128" s="1"/>
      <c r="E128" s="1"/>
      <c r="F128" s="1"/>
      <c r="G128" s="1"/>
      <c r="H128" s="1"/>
      <c r="I128" s="1"/>
      <c r="J128" s="4"/>
      <c r="K128" s="5"/>
      <c r="L128" s="5"/>
      <c r="M128" s="5"/>
      <c r="T128" s="2"/>
      <c r="U128" s="1"/>
    </row>
    <row r="129" spans="1:21" s="3" customFormat="1" x14ac:dyDescent="0.2">
      <c r="A129" s="1"/>
      <c r="B129" s="1"/>
      <c r="C129" s="1"/>
      <c r="D129" s="1"/>
      <c r="E129" s="1"/>
      <c r="F129" s="1"/>
      <c r="G129" s="1"/>
      <c r="H129" s="1"/>
      <c r="I129" s="1"/>
      <c r="J129" s="4"/>
      <c r="K129" s="5"/>
      <c r="L129" s="5"/>
      <c r="M129" s="5"/>
      <c r="T129" s="2"/>
      <c r="U129" s="1"/>
    </row>
    <row r="130" spans="1:21" s="3" customFormat="1" x14ac:dyDescent="0.2">
      <c r="A130" s="1"/>
      <c r="B130" s="1"/>
      <c r="C130" s="1"/>
      <c r="D130" s="1"/>
      <c r="E130" s="1"/>
      <c r="F130" s="1"/>
      <c r="G130" s="1"/>
      <c r="H130" s="1"/>
      <c r="I130" s="1"/>
      <c r="J130" s="4"/>
      <c r="K130" s="5"/>
      <c r="L130" s="5"/>
      <c r="M130" s="5"/>
      <c r="T130" s="2"/>
      <c r="U130" s="1"/>
    </row>
    <row r="131" spans="1:21" s="3" customFormat="1" x14ac:dyDescent="0.2">
      <c r="A131" s="1"/>
      <c r="B131" s="1"/>
      <c r="C131" s="1"/>
      <c r="D131" s="1"/>
      <c r="E131" s="1"/>
      <c r="F131" s="1"/>
      <c r="G131" s="1"/>
      <c r="H131" s="1"/>
      <c r="I131" s="1"/>
      <c r="J131" s="4"/>
      <c r="K131" s="5"/>
      <c r="L131" s="5"/>
      <c r="M131" s="5"/>
      <c r="T131" s="2"/>
      <c r="U131" s="1"/>
    </row>
    <row r="132" spans="1:21" s="3" customFormat="1" x14ac:dyDescent="0.2">
      <c r="A132" s="1"/>
      <c r="B132" s="1"/>
      <c r="C132" s="1"/>
      <c r="D132" s="1"/>
      <c r="E132" s="1"/>
      <c r="F132" s="1"/>
      <c r="G132" s="1"/>
      <c r="H132" s="1"/>
      <c r="I132" s="1"/>
      <c r="J132" s="4"/>
      <c r="K132" s="5"/>
      <c r="L132" s="5"/>
      <c r="M132" s="5"/>
      <c r="T132" s="2"/>
      <c r="U132" s="1"/>
    </row>
    <row r="133" spans="1:21" s="3" customFormat="1" x14ac:dyDescent="0.2">
      <c r="A133" s="1"/>
      <c r="B133" s="1"/>
      <c r="C133" s="1"/>
      <c r="D133" s="1"/>
      <c r="E133" s="1"/>
      <c r="F133" s="1"/>
      <c r="G133" s="1"/>
      <c r="H133" s="1"/>
      <c r="I133" s="1"/>
      <c r="J133" s="4"/>
      <c r="K133" s="5"/>
      <c r="L133" s="5"/>
      <c r="M133" s="5"/>
      <c r="T133" s="2"/>
      <c r="U133" s="1"/>
    </row>
    <row r="134" spans="1:21" s="3" customFormat="1" x14ac:dyDescent="0.2">
      <c r="A134" s="1"/>
      <c r="B134" s="1"/>
      <c r="C134" s="1"/>
      <c r="D134" s="1"/>
      <c r="E134" s="1"/>
      <c r="F134" s="1"/>
      <c r="G134" s="1"/>
      <c r="H134" s="1"/>
      <c r="I134" s="1"/>
      <c r="J134" s="4"/>
      <c r="K134" s="5"/>
      <c r="L134" s="5"/>
      <c r="M134" s="5"/>
      <c r="T134" s="2"/>
      <c r="U134" s="1"/>
    </row>
    <row r="135" spans="1:21" s="3" customFormat="1" x14ac:dyDescent="0.2">
      <c r="A135" s="1"/>
      <c r="B135" s="1"/>
      <c r="C135" s="1"/>
      <c r="D135" s="1"/>
      <c r="E135" s="1"/>
      <c r="F135" s="1"/>
      <c r="G135" s="1"/>
      <c r="H135" s="1"/>
      <c r="I135" s="1"/>
      <c r="J135" s="4"/>
      <c r="K135" s="5"/>
      <c r="L135" s="5"/>
      <c r="M135" s="5"/>
      <c r="T135" s="2"/>
      <c r="U135" s="1"/>
    </row>
    <row r="136" spans="1:21" s="3" customFormat="1" x14ac:dyDescent="0.2">
      <c r="A136" s="1"/>
      <c r="B136" s="1"/>
      <c r="C136" s="1"/>
      <c r="D136" s="1"/>
      <c r="E136" s="1"/>
      <c r="F136" s="1"/>
      <c r="G136" s="1"/>
      <c r="H136" s="1"/>
      <c r="I136" s="1"/>
      <c r="J136" s="4"/>
      <c r="K136" s="5"/>
      <c r="L136" s="5"/>
      <c r="M136" s="5"/>
      <c r="T136" s="2"/>
      <c r="U136" s="1"/>
    </row>
    <row r="137" spans="1:21" s="3" customFormat="1" x14ac:dyDescent="0.2">
      <c r="A137" s="1"/>
      <c r="B137" s="1"/>
      <c r="C137" s="1"/>
      <c r="D137" s="1"/>
      <c r="E137" s="1"/>
      <c r="F137" s="1"/>
      <c r="G137" s="1"/>
      <c r="H137" s="1"/>
      <c r="I137" s="1"/>
      <c r="J137" s="4"/>
      <c r="K137" s="5"/>
      <c r="L137" s="5"/>
      <c r="M137" s="5"/>
      <c r="T137" s="2"/>
      <c r="U137" s="1"/>
    </row>
    <row r="138" spans="1:21" s="3" customFormat="1" x14ac:dyDescent="0.2">
      <c r="A138" s="1"/>
      <c r="B138" s="1"/>
      <c r="C138" s="1"/>
      <c r="D138" s="1"/>
      <c r="E138" s="1"/>
      <c r="F138" s="1"/>
      <c r="G138" s="1"/>
      <c r="H138" s="1"/>
      <c r="I138" s="1"/>
      <c r="J138" s="4"/>
      <c r="K138" s="5"/>
      <c r="L138" s="5"/>
      <c r="M138" s="5"/>
      <c r="T138" s="2"/>
      <c r="U138" s="1"/>
    </row>
    <row r="139" spans="1:21" s="3" customFormat="1" x14ac:dyDescent="0.2">
      <c r="A139" s="1"/>
      <c r="B139" s="1"/>
      <c r="C139" s="1"/>
      <c r="D139" s="1"/>
      <c r="E139" s="1"/>
      <c r="F139" s="1"/>
      <c r="G139" s="1"/>
      <c r="H139" s="1"/>
      <c r="I139" s="1"/>
      <c r="J139" s="4"/>
      <c r="K139" s="5"/>
      <c r="L139" s="5"/>
      <c r="M139" s="5"/>
      <c r="T139" s="2"/>
      <c r="U139" s="1"/>
    </row>
    <row r="140" spans="1:21" s="3" customFormat="1" x14ac:dyDescent="0.2">
      <c r="A140" s="1"/>
      <c r="B140" s="1"/>
      <c r="C140" s="1"/>
      <c r="D140" s="1"/>
      <c r="E140" s="1"/>
      <c r="F140" s="1"/>
      <c r="G140" s="1"/>
      <c r="H140" s="1"/>
      <c r="I140" s="1"/>
      <c r="J140" s="4"/>
      <c r="K140" s="5"/>
      <c r="L140" s="5"/>
      <c r="M140" s="5"/>
      <c r="T140" s="2"/>
      <c r="U140" s="1"/>
    </row>
    <row r="141" spans="1:21" s="3" customFormat="1" x14ac:dyDescent="0.2">
      <c r="A141" s="1"/>
      <c r="B141" s="1"/>
      <c r="C141" s="1"/>
      <c r="D141" s="1"/>
      <c r="E141" s="1"/>
      <c r="F141" s="1"/>
      <c r="G141" s="1"/>
      <c r="H141" s="1"/>
      <c r="I141" s="1"/>
      <c r="J141" s="4"/>
      <c r="K141" s="5"/>
      <c r="L141" s="5"/>
      <c r="M141" s="5"/>
      <c r="T141" s="2"/>
      <c r="U141" s="1"/>
    </row>
    <row r="142" spans="1:21" s="3" customFormat="1" x14ac:dyDescent="0.2">
      <c r="A142" s="1"/>
      <c r="B142" s="1"/>
      <c r="C142" s="1"/>
      <c r="D142" s="1"/>
      <c r="E142" s="1"/>
      <c r="F142" s="1"/>
      <c r="G142" s="1"/>
      <c r="H142" s="1"/>
      <c r="I142" s="1"/>
      <c r="J142" s="4"/>
      <c r="K142" s="5"/>
      <c r="L142" s="5"/>
      <c r="M142" s="5"/>
      <c r="T142" s="2"/>
      <c r="U142" s="1"/>
    </row>
    <row r="143" spans="1:21" s="3" customFormat="1" x14ac:dyDescent="0.2">
      <c r="A143" s="1"/>
      <c r="B143" s="1"/>
      <c r="C143" s="1"/>
      <c r="D143" s="1"/>
      <c r="E143" s="1"/>
      <c r="F143" s="1"/>
      <c r="G143" s="1"/>
      <c r="H143" s="1"/>
      <c r="I143" s="1"/>
      <c r="J143" s="4"/>
      <c r="K143" s="5"/>
      <c r="L143" s="5"/>
      <c r="M143" s="5"/>
      <c r="T143" s="2"/>
      <c r="U143" s="1"/>
    </row>
    <row r="144" spans="1:21" s="3" customFormat="1" x14ac:dyDescent="0.2">
      <c r="A144" s="1"/>
      <c r="B144" s="1"/>
      <c r="C144" s="1"/>
      <c r="D144" s="1"/>
      <c r="E144" s="1"/>
      <c r="F144" s="1"/>
      <c r="G144" s="1"/>
      <c r="H144" s="1"/>
      <c r="I144" s="1"/>
      <c r="J144" s="4"/>
      <c r="K144" s="5"/>
      <c r="L144" s="5"/>
      <c r="M144" s="5"/>
      <c r="T144" s="2"/>
      <c r="U144" s="1"/>
    </row>
    <row r="145" spans="1:21" s="3" customFormat="1" x14ac:dyDescent="0.2">
      <c r="A145" s="1"/>
      <c r="B145" s="1"/>
      <c r="C145" s="1"/>
      <c r="D145" s="1"/>
      <c r="E145" s="1"/>
      <c r="F145" s="1"/>
      <c r="G145" s="1"/>
      <c r="H145" s="1"/>
      <c r="I145" s="1"/>
      <c r="J145" s="4"/>
      <c r="K145" s="5"/>
      <c r="L145" s="5"/>
      <c r="M145" s="5"/>
      <c r="T145" s="2"/>
      <c r="U145" s="1"/>
    </row>
    <row r="146" spans="1:21" s="3" customFormat="1" x14ac:dyDescent="0.2">
      <c r="A146" s="1"/>
      <c r="B146" s="1"/>
      <c r="C146" s="1"/>
      <c r="D146" s="1"/>
      <c r="E146" s="1"/>
      <c r="F146" s="1"/>
      <c r="G146" s="1"/>
      <c r="H146" s="1"/>
      <c r="I146" s="1"/>
      <c r="J146" s="4"/>
      <c r="K146" s="5"/>
      <c r="L146" s="5"/>
      <c r="M146" s="5"/>
      <c r="T146" s="2"/>
      <c r="U146" s="1"/>
    </row>
    <row r="147" spans="1:21" s="3" customFormat="1" x14ac:dyDescent="0.2">
      <c r="A147" s="1"/>
      <c r="B147" s="1"/>
      <c r="C147" s="1"/>
      <c r="D147" s="1"/>
      <c r="E147" s="1"/>
      <c r="F147" s="1"/>
      <c r="G147" s="1"/>
      <c r="H147" s="1"/>
      <c r="I147" s="1"/>
      <c r="J147" s="4"/>
      <c r="K147" s="5"/>
      <c r="L147" s="5"/>
      <c r="M147" s="5"/>
      <c r="T147" s="2"/>
      <c r="U147" s="1"/>
    </row>
    <row r="148" spans="1:21" s="3" customFormat="1" x14ac:dyDescent="0.2">
      <c r="A148" s="1"/>
      <c r="B148" s="1"/>
      <c r="C148" s="1"/>
      <c r="D148" s="1"/>
      <c r="E148" s="1"/>
      <c r="F148" s="1"/>
      <c r="G148" s="1"/>
      <c r="H148" s="1"/>
      <c r="I148" s="1"/>
      <c r="J148" s="4"/>
      <c r="K148" s="5"/>
      <c r="L148" s="5"/>
      <c r="M148" s="5"/>
      <c r="T148" s="2"/>
      <c r="U148" s="1"/>
    </row>
    <row r="149" spans="1:21" s="3" customFormat="1" x14ac:dyDescent="0.2">
      <c r="A149" s="1"/>
      <c r="B149" s="1"/>
      <c r="C149" s="1"/>
      <c r="D149" s="1"/>
      <c r="E149" s="1"/>
      <c r="F149" s="1"/>
      <c r="G149" s="1"/>
      <c r="H149" s="1"/>
      <c r="I149" s="1"/>
      <c r="J149" s="4"/>
      <c r="K149" s="5"/>
      <c r="L149" s="5"/>
      <c r="M149" s="5"/>
      <c r="T149" s="2"/>
      <c r="U149" s="1"/>
    </row>
    <row r="150" spans="1:21" s="3" customFormat="1" x14ac:dyDescent="0.2">
      <c r="A150" s="1"/>
      <c r="B150" s="1"/>
      <c r="C150" s="1"/>
      <c r="D150" s="1"/>
      <c r="E150" s="1"/>
      <c r="F150" s="1"/>
      <c r="G150" s="1"/>
      <c r="H150" s="1"/>
      <c r="I150" s="1"/>
      <c r="J150" s="4"/>
      <c r="K150" s="5"/>
      <c r="L150" s="5"/>
      <c r="M150" s="5"/>
      <c r="T150" s="2"/>
      <c r="U150" s="1"/>
    </row>
    <row r="151" spans="1:21" s="3" customFormat="1" x14ac:dyDescent="0.2">
      <c r="A151" s="1"/>
      <c r="B151" s="1"/>
      <c r="C151" s="1"/>
      <c r="D151" s="1"/>
      <c r="E151" s="1"/>
      <c r="F151" s="1"/>
      <c r="G151" s="1"/>
      <c r="H151" s="1"/>
      <c r="I151" s="1"/>
      <c r="J151" s="4"/>
      <c r="K151" s="5"/>
      <c r="L151" s="5"/>
      <c r="M151" s="5"/>
      <c r="T151" s="2"/>
      <c r="U151" s="1"/>
    </row>
    <row r="152" spans="1:21" s="3" customFormat="1" x14ac:dyDescent="0.2">
      <c r="A152" s="1"/>
      <c r="B152" s="1"/>
      <c r="C152" s="1"/>
      <c r="D152" s="1"/>
      <c r="E152" s="1"/>
      <c r="F152" s="1"/>
      <c r="G152" s="1"/>
      <c r="H152" s="1"/>
      <c r="I152" s="1"/>
      <c r="J152" s="4"/>
      <c r="K152" s="5"/>
      <c r="L152" s="5"/>
      <c r="M152" s="5"/>
      <c r="T152" s="2"/>
      <c r="U152" s="1"/>
    </row>
    <row r="153" spans="1:21" s="3" customFormat="1" x14ac:dyDescent="0.2">
      <c r="A153" s="1"/>
      <c r="B153" s="1"/>
      <c r="C153" s="1"/>
      <c r="D153" s="1"/>
      <c r="E153" s="1"/>
      <c r="F153" s="1"/>
      <c r="G153" s="1"/>
      <c r="H153" s="1"/>
      <c r="I153" s="1"/>
      <c r="J153" s="4"/>
      <c r="K153" s="5"/>
      <c r="L153" s="5"/>
      <c r="M153" s="5"/>
      <c r="T153" s="2"/>
      <c r="U153" s="1"/>
    </row>
    <row r="154" spans="1:21" s="3" customFormat="1" x14ac:dyDescent="0.2">
      <c r="A154" s="1"/>
      <c r="B154" s="1"/>
      <c r="C154" s="1"/>
      <c r="D154" s="1"/>
      <c r="E154" s="1"/>
      <c r="F154" s="1"/>
      <c r="G154" s="1"/>
      <c r="H154" s="1"/>
      <c r="I154" s="1"/>
      <c r="J154" s="4"/>
      <c r="K154" s="5"/>
      <c r="L154" s="5"/>
      <c r="M154" s="5"/>
      <c r="T154" s="2"/>
      <c r="U154" s="1"/>
    </row>
    <row r="155" spans="1:21" s="3" customFormat="1" x14ac:dyDescent="0.2">
      <c r="A155" s="1"/>
      <c r="B155" s="1"/>
      <c r="C155" s="1"/>
      <c r="D155" s="1"/>
      <c r="E155" s="1"/>
      <c r="F155" s="1"/>
      <c r="G155" s="1"/>
      <c r="H155" s="1"/>
      <c r="I155" s="1"/>
      <c r="J155" s="4"/>
      <c r="K155" s="5"/>
      <c r="L155" s="5"/>
      <c r="M155" s="5"/>
      <c r="T155" s="2"/>
      <c r="U155" s="1"/>
    </row>
    <row r="156" spans="1:21" s="3" customFormat="1" x14ac:dyDescent="0.2">
      <c r="A156" s="1"/>
      <c r="B156" s="1"/>
      <c r="C156" s="1"/>
      <c r="D156" s="1"/>
      <c r="E156" s="1"/>
      <c r="F156" s="1"/>
      <c r="G156" s="1"/>
      <c r="H156" s="1"/>
      <c r="I156" s="1"/>
      <c r="J156" s="4"/>
      <c r="K156" s="5"/>
      <c r="L156" s="5"/>
      <c r="M156" s="5"/>
      <c r="T156" s="2"/>
      <c r="U156" s="1"/>
    </row>
    <row r="157" spans="1:21" s="3" customFormat="1" x14ac:dyDescent="0.2">
      <c r="A157" s="1"/>
      <c r="B157" s="1"/>
      <c r="C157" s="1"/>
      <c r="D157" s="1"/>
      <c r="E157" s="1"/>
      <c r="F157" s="1"/>
      <c r="G157" s="1"/>
      <c r="H157" s="1"/>
      <c r="I157" s="1"/>
      <c r="J157" s="4"/>
      <c r="K157" s="5"/>
      <c r="L157" s="5"/>
      <c r="M157" s="5"/>
      <c r="T157" s="2"/>
      <c r="U157" s="1"/>
    </row>
    <row r="158" spans="1:21" s="3" customFormat="1" x14ac:dyDescent="0.2">
      <c r="A158" s="1"/>
      <c r="B158" s="1"/>
      <c r="C158" s="1"/>
      <c r="D158" s="1"/>
      <c r="E158" s="1"/>
      <c r="F158" s="1"/>
      <c r="G158" s="1"/>
      <c r="H158" s="1"/>
      <c r="I158" s="1"/>
      <c r="J158" s="4"/>
      <c r="K158" s="5"/>
      <c r="L158" s="5"/>
      <c r="M158" s="5"/>
      <c r="T158" s="2"/>
      <c r="U158" s="1"/>
    </row>
    <row r="159" spans="1:21" s="3" customFormat="1" x14ac:dyDescent="0.2">
      <c r="A159" s="1"/>
      <c r="B159" s="1"/>
      <c r="C159" s="1"/>
      <c r="D159" s="1"/>
      <c r="E159" s="1"/>
      <c r="F159" s="1"/>
      <c r="G159" s="1"/>
      <c r="H159" s="1"/>
      <c r="I159" s="1"/>
      <c r="J159" s="4"/>
      <c r="K159" s="5"/>
      <c r="L159" s="5"/>
      <c r="M159" s="5"/>
      <c r="T159" s="2"/>
      <c r="U159" s="1"/>
    </row>
  </sheetData>
  <mergeCells count="101">
    <mergeCell ref="A64:A74"/>
    <mergeCell ref="B64:B74"/>
    <mergeCell ref="C64:C74"/>
    <mergeCell ref="F64:F66"/>
    <mergeCell ref="G64:G74"/>
    <mergeCell ref="F69:F73"/>
    <mergeCell ref="S48:S63"/>
    <mergeCell ref="H48:H63"/>
    <mergeCell ref="I48:I63"/>
    <mergeCell ref="J48:J63"/>
    <mergeCell ref="K48:K63"/>
    <mergeCell ref="L48:L63"/>
    <mergeCell ref="P64:P74"/>
    <mergeCell ref="S64:S74"/>
    <mergeCell ref="H64:H74"/>
    <mergeCell ref="I64:I74"/>
    <mergeCell ref="J64:J74"/>
    <mergeCell ref="K64:K74"/>
    <mergeCell ref="L64:L74"/>
    <mergeCell ref="O24:O35"/>
    <mergeCell ref="M24:M35"/>
    <mergeCell ref="N24:N35"/>
    <mergeCell ref="M48:M63"/>
    <mergeCell ref="N48:N63"/>
    <mergeCell ref="O48:O63"/>
    <mergeCell ref="M64:M74"/>
    <mergeCell ref="N64:N74"/>
    <mergeCell ref="O64:O74"/>
    <mergeCell ref="H36:H46"/>
    <mergeCell ref="M36:M47"/>
    <mergeCell ref="N36:N47"/>
    <mergeCell ref="P36:P47"/>
    <mergeCell ref="A48:A63"/>
    <mergeCell ref="B48:B63"/>
    <mergeCell ref="C48:C63"/>
    <mergeCell ref="F48:F49"/>
    <mergeCell ref="G48:G63"/>
    <mergeCell ref="F50:F52"/>
    <mergeCell ref="F53:F62"/>
    <mergeCell ref="O36:O46"/>
    <mergeCell ref="P48:P63"/>
    <mergeCell ref="S24:S35"/>
    <mergeCell ref="P24:P35"/>
    <mergeCell ref="A36:A46"/>
    <mergeCell ref="B36:B46"/>
    <mergeCell ref="C36:C46"/>
    <mergeCell ref="F36:F39"/>
    <mergeCell ref="G36:G46"/>
    <mergeCell ref="I24:I35"/>
    <mergeCell ref="J24:J35"/>
    <mergeCell ref="K24:K35"/>
    <mergeCell ref="L24:L35"/>
    <mergeCell ref="A24:A35"/>
    <mergeCell ref="B24:B35"/>
    <mergeCell ref="C24:C35"/>
    <mergeCell ref="G24:G35"/>
    <mergeCell ref="H24:H35"/>
    <mergeCell ref="F24:F26"/>
    <mergeCell ref="F27:F34"/>
    <mergeCell ref="F40:F46"/>
    <mergeCell ref="S36:S47"/>
    <mergeCell ref="I36:I47"/>
    <mergeCell ref="J36:J47"/>
    <mergeCell ref="K36:K47"/>
    <mergeCell ref="L36:L47"/>
    <mergeCell ref="T6:T7"/>
    <mergeCell ref="A9:A23"/>
    <mergeCell ref="C9:C23"/>
    <mergeCell ref="G9:G23"/>
    <mergeCell ref="H9:H23"/>
    <mergeCell ref="I9:I23"/>
    <mergeCell ref="J9:J23"/>
    <mergeCell ref="K9:K23"/>
    <mergeCell ref="L9:L23"/>
    <mergeCell ref="K6:K7"/>
    <mergeCell ref="N9:N23"/>
    <mergeCell ref="O9:O23"/>
    <mergeCell ref="P9:P23"/>
    <mergeCell ref="J6:J7"/>
    <mergeCell ref="F6:F7"/>
    <mergeCell ref="S6:S7"/>
    <mergeCell ref="A8:H8"/>
    <mergeCell ref="B9:B23"/>
    <mergeCell ref="S9:S23"/>
    <mergeCell ref="F9:F11"/>
    <mergeCell ref="M9:M23"/>
    <mergeCell ref="F12:F20"/>
    <mergeCell ref="A5:S5"/>
    <mergeCell ref="A6:A7"/>
    <mergeCell ref="B6:B7"/>
    <mergeCell ref="C6:C7"/>
    <mergeCell ref="D6:D7"/>
    <mergeCell ref="E6:E7"/>
    <mergeCell ref="G6:G7"/>
    <mergeCell ref="H6:H7"/>
    <mergeCell ref="I6:I7"/>
    <mergeCell ref="L6:L7"/>
    <mergeCell ref="M6:M7"/>
    <mergeCell ref="N6:N7"/>
    <mergeCell ref="O6:O7"/>
    <mergeCell ref="P6:R6"/>
  </mergeCells>
  <printOptions horizontalCentered="1"/>
  <pageMargins left="0.78740157480314965" right="0.78740157480314965" top="0.6692913385826772" bottom="0.86614173228346458" header="0.27559055118110237" footer="0.39370078740157483"/>
  <pageSetup paperSize="9" scale="47" firstPageNumber="128" fitToHeight="0"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rowBreaks count="2" manualBreakCount="2">
    <brk id="35" max="18" man="1"/>
    <brk id="63" max="1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U109"/>
  <sheetViews>
    <sheetView showGridLines="0" view="pageBreakPreview" topLeftCell="A10" zoomScale="80" zoomScaleNormal="70" zoomScaleSheetLayoutView="80" workbookViewId="0">
      <selection activeCell="H21" sqref="H21:H24"/>
    </sheetView>
  </sheetViews>
  <sheetFormatPr defaultColWidth="9.140625" defaultRowHeight="12.75" outlineLevelCol="1" x14ac:dyDescent="0.2"/>
  <cols>
    <col min="1" max="1" width="5.42578125" style="1" customWidth="1"/>
    <col min="2" max="2" width="6" style="1" bestFit="1" customWidth="1"/>
    <col min="3" max="3" width="15.5703125" style="1" hidden="1" customWidth="1" outlineLevel="1"/>
    <col min="4" max="5" width="6.42578125" style="1" hidden="1" customWidth="1" outlineLevel="1"/>
    <col min="6" max="6" width="7.28515625" style="1" customWidth="1" outlineLevel="1"/>
    <col min="7" max="7" width="47.5703125" style="1" customWidth="1"/>
    <col min="8" max="8" width="54.7109375" style="1" customWidth="1"/>
    <col min="9" max="9" width="7.140625" style="1" customWidth="1"/>
    <col min="10" max="10" width="12.85546875" style="4" customWidth="1"/>
    <col min="11" max="16" width="14.7109375" style="3" customWidth="1"/>
    <col min="17" max="17" width="17.28515625" style="3" customWidth="1"/>
    <col min="18" max="19" width="14.7109375" style="3" customWidth="1"/>
    <col min="20" max="20" width="38.5703125" style="2" hidden="1" customWidth="1"/>
    <col min="21" max="16384" width="9.140625" style="1"/>
  </cols>
  <sheetData>
    <row r="1" spans="1:21" ht="18" x14ac:dyDescent="0.25">
      <c r="A1" s="159" t="s">
        <v>154</v>
      </c>
      <c r="B1" s="160"/>
      <c r="C1" s="160"/>
      <c r="D1" s="160"/>
      <c r="E1" s="160"/>
      <c r="F1" s="160"/>
      <c r="G1" s="162"/>
      <c r="H1" s="163"/>
      <c r="I1" s="160"/>
      <c r="N1" s="165"/>
      <c r="O1" s="165"/>
      <c r="Q1" s="165"/>
      <c r="R1" s="165"/>
      <c r="S1" s="165"/>
      <c r="T1" s="38"/>
      <c r="U1" s="35"/>
    </row>
    <row r="2" spans="1:21" ht="15.75" x14ac:dyDescent="0.25">
      <c r="A2" s="223" t="s">
        <v>129</v>
      </c>
      <c r="B2" s="113"/>
      <c r="D2" s="166"/>
      <c r="E2" s="166"/>
      <c r="F2" s="166"/>
      <c r="G2" s="223" t="s">
        <v>108</v>
      </c>
      <c r="H2" s="168" t="s">
        <v>153</v>
      </c>
      <c r="I2" s="170"/>
      <c r="N2" s="37"/>
      <c r="O2" s="37"/>
      <c r="Q2" s="37"/>
      <c r="R2" s="37"/>
      <c r="S2" s="37"/>
      <c r="T2" s="36"/>
      <c r="U2" s="35"/>
    </row>
    <row r="3" spans="1:21" ht="23.25" x14ac:dyDescent="0.35">
      <c r="A3" s="122"/>
      <c r="B3" s="113"/>
      <c r="D3" s="166"/>
      <c r="E3" s="166"/>
      <c r="F3" s="166"/>
      <c r="G3" s="221" t="s">
        <v>18</v>
      </c>
      <c r="H3" s="169"/>
      <c r="I3" s="170"/>
      <c r="N3" s="37"/>
      <c r="O3" s="37"/>
      <c r="Q3" s="37"/>
      <c r="R3" s="37"/>
      <c r="S3" s="37"/>
      <c r="T3" s="36"/>
      <c r="U3" s="35"/>
    </row>
    <row r="4" spans="1:21" ht="17.25" customHeight="1" x14ac:dyDescent="0.2">
      <c r="A4" s="166"/>
      <c r="B4" s="166"/>
      <c r="C4" s="166"/>
      <c r="D4" s="166"/>
      <c r="E4" s="166"/>
      <c r="F4" s="166"/>
      <c r="G4" s="166"/>
      <c r="H4" s="171"/>
      <c r="I4" s="166"/>
      <c r="N4" s="37"/>
      <c r="O4" s="37"/>
      <c r="Q4" s="37"/>
      <c r="R4" s="37"/>
      <c r="S4" s="89" t="s">
        <v>46</v>
      </c>
      <c r="T4" s="36"/>
      <c r="U4" s="35"/>
    </row>
    <row r="5" spans="1:21" ht="25.5" customHeight="1" x14ac:dyDescent="0.2">
      <c r="A5" s="513" t="s">
        <v>116</v>
      </c>
      <c r="B5" s="514"/>
      <c r="C5" s="514"/>
      <c r="D5" s="514"/>
      <c r="E5" s="514"/>
      <c r="F5" s="514"/>
      <c r="G5" s="514"/>
      <c r="H5" s="514"/>
      <c r="I5" s="514"/>
      <c r="J5" s="514"/>
      <c r="K5" s="514"/>
      <c r="L5" s="514"/>
      <c r="M5" s="514"/>
      <c r="N5" s="514"/>
      <c r="O5" s="514"/>
      <c r="P5" s="514"/>
      <c r="Q5" s="514"/>
      <c r="R5" s="514"/>
      <c r="S5" s="515"/>
      <c r="T5" s="34"/>
    </row>
    <row r="6" spans="1:21" ht="25.5" customHeight="1" x14ac:dyDescent="0.2">
      <c r="A6" s="529" t="s">
        <v>17</v>
      </c>
      <c r="B6" s="529" t="s">
        <v>16</v>
      </c>
      <c r="C6" s="516" t="s">
        <v>15</v>
      </c>
      <c r="D6" s="516" t="s">
        <v>14</v>
      </c>
      <c r="E6" s="516" t="s">
        <v>13</v>
      </c>
      <c r="F6" s="524" t="s">
        <v>114</v>
      </c>
      <c r="G6" s="516" t="s">
        <v>12</v>
      </c>
      <c r="H6" s="526" t="s">
        <v>11</v>
      </c>
      <c r="I6" s="531" t="s">
        <v>10</v>
      </c>
      <c r="J6" s="526" t="s">
        <v>9</v>
      </c>
      <c r="K6" s="526" t="s">
        <v>8</v>
      </c>
      <c r="L6" s="508" t="s">
        <v>7</v>
      </c>
      <c r="M6" s="508" t="s">
        <v>6</v>
      </c>
      <c r="N6" s="526" t="s">
        <v>5</v>
      </c>
      <c r="O6" s="528" t="s">
        <v>206</v>
      </c>
      <c r="P6" s="566">
        <v>2019</v>
      </c>
      <c r="Q6" s="566"/>
      <c r="R6" s="566"/>
      <c r="S6" s="528" t="s">
        <v>207</v>
      </c>
      <c r="T6" s="552" t="s">
        <v>4</v>
      </c>
    </row>
    <row r="7" spans="1:21" ht="72" customHeight="1" x14ac:dyDescent="0.2">
      <c r="A7" s="529"/>
      <c r="B7" s="529"/>
      <c r="C7" s="516"/>
      <c r="D7" s="516"/>
      <c r="E7" s="516"/>
      <c r="F7" s="530"/>
      <c r="G7" s="516"/>
      <c r="H7" s="526"/>
      <c r="I7" s="531"/>
      <c r="J7" s="526"/>
      <c r="K7" s="526"/>
      <c r="L7" s="527"/>
      <c r="M7" s="527"/>
      <c r="N7" s="526"/>
      <c r="O7" s="528"/>
      <c r="P7" s="200" t="s">
        <v>109</v>
      </c>
      <c r="Q7" s="200" t="s">
        <v>354</v>
      </c>
      <c r="R7" s="200" t="s">
        <v>310</v>
      </c>
      <c r="S7" s="528"/>
      <c r="T7" s="552"/>
    </row>
    <row r="8" spans="1:21" ht="30" customHeight="1" x14ac:dyDescent="0.2">
      <c r="A8" s="573" t="s">
        <v>1</v>
      </c>
      <c r="B8" s="574"/>
      <c r="C8" s="574"/>
      <c r="D8" s="574"/>
      <c r="E8" s="574"/>
      <c r="F8" s="574"/>
      <c r="G8" s="574"/>
      <c r="H8" s="575"/>
      <c r="I8" s="204"/>
      <c r="J8" s="205"/>
      <c r="K8" s="93">
        <f>SUM(K9:K24)</f>
        <v>0</v>
      </c>
      <c r="L8" s="93">
        <f t="shared" ref="L8:S8" si="0">SUM(L9:L24)</f>
        <v>0</v>
      </c>
      <c r="M8" s="93">
        <f t="shared" si="0"/>
        <v>200</v>
      </c>
      <c r="N8" s="93"/>
      <c r="O8" s="93">
        <f t="shared" si="0"/>
        <v>0</v>
      </c>
      <c r="P8" s="93">
        <f t="shared" si="0"/>
        <v>707</v>
      </c>
      <c r="Q8" s="93">
        <f>SUM(Q9:Q24)</f>
        <v>507</v>
      </c>
      <c r="R8" s="93">
        <f>SUM(R9:R24)</f>
        <v>200</v>
      </c>
      <c r="S8" s="93">
        <f t="shared" si="0"/>
        <v>0</v>
      </c>
      <c r="T8" s="374"/>
    </row>
    <row r="9" spans="1:21" ht="27.95" customHeight="1" x14ac:dyDescent="0.2">
      <c r="A9" s="619">
        <v>1</v>
      </c>
      <c r="B9" s="576"/>
      <c r="C9" s="624">
        <v>60006101111</v>
      </c>
      <c r="D9" s="380">
        <v>3299</v>
      </c>
      <c r="E9" s="380">
        <v>5011</v>
      </c>
      <c r="F9" s="576">
        <v>50</v>
      </c>
      <c r="G9" s="625" t="s">
        <v>294</v>
      </c>
      <c r="H9" s="626" t="s">
        <v>370</v>
      </c>
      <c r="I9" s="619"/>
      <c r="J9" s="619"/>
      <c r="K9" s="621">
        <v>0</v>
      </c>
      <c r="L9" s="621">
        <v>0</v>
      </c>
      <c r="M9" s="621">
        <f>SUM(R9:R20)</f>
        <v>63</v>
      </c>
      <c r="N9" s="627">
        <v>2019</v>
      </c>
      <c r="O9" s="617">
        <v>0</v>
      </c>
      <c r="P9" s="623">
        <f>SUM(Q9:R20)</f>
        <v>570</v>
      </c>
      <c r="Q9" s="476">
        <v>0</v>
      </c>
      <c r="R9" s="475">
        <v>4</v>
      </c>
      <c r="S9" s="617">
        <v>0</v>
      </c>
      <c r="T9" s="172"/>
    </row>
    <row r="10" spans="1:21" ht="27.95" customHeight="1" x14ac:dyDescent="0.2">
      <c r="A10" s="619"/>
      <c r="B10" s="589"/>
      <c r="C10" s="624"/>
      <c r="D10" s="397">
        <v>3299</v>
      </c>
      <c r="E10" s="397">
        <v>5031</v>
      </c>
      <c r="F10" s="628"/>
      <c r="G10" s="625"/>
      <c r="H10" s="626"/>
      <c r="I10" s="619"/>
      <c r="J10" s="619"/>
      <c r="K10" s="621"/>
      <c r="L10" s="621"/>
      <c r="M10" s="621"/>
      <c r="N10" s="627"/>
      <c r="O10" s="617"/>
      <c r="P10" s="623"/>
      <c r="Q10" s="476">
        <v>0</v>
      </c>
      <c r="R10" s="475">
        <v>1</v>
      </c>
      <c r="S10" s="617"/>
      <c r="T10" s="172"/>
    </row>
    <row r="11" spans="1:21" ht="27.95" customHeight="1" x14ac:dyDescent="0.2">
      <c r="A11" s="619"/>
      <c r="B11" s="589"/>
      <c r="C11" s="624"/>
      <c r="D11" s="397">
        <v>3299</v>
      </c>
      <c r="E11" s="397">
        <v>5032</v>
      </c>
      <c r="F11" s="628"/>
      <c r="G11" s="625"/>
      <c r="H11" s="626"/>
      <c r="I11" s="619"/>
      <c r="J11" s="619"/>
      <c r="K11" s="621"/>
      <c r="L11" s="621"/>
      <c r="M11" s="621"/>
      <c r="N11" s="627"/>
      <c r="O11" s="617"/>
      <c r="P11" s="623"/>
      <c r="Q11" s="476">
        <v>0</v>
      </c>
      <c r="R11" s="475">
        <v>1</v>
      </c>
      <c r="S11" s="617"/>
      <c r="T11" s="172"/>
    </row>
    <row r="12" spans="1:21" ht="27.95" customHeight="1" x14ac:dyDescent="0.2">
      <c r="A12" s="619"/>
      <c r="B12" s="589"/>
      <c r="C12" s="624"/>
      <c r="D12" s="397">
        <v>3299</v>
      </c>
      <c r="E12" s="397">
        <v>5137</v>
      </c>
      <c r="F12" s="576">
        <v>51</v>
      </c>
      <c r="G12" s="625"/>
      <c r="H12" s="626"/>
      <c r="I12" s="619"/>
      <c r="J12" s="619"/>
      <c r="K12" s="621"/>
      <c r="L12" s="621"/>
      <c r="M12" s="621"/>
      <c r="N12" s="627"/>
      <c r="O12" s="617"/>
      <c r="P12" s="623"/>
      <c r="Q12" s="476">
        <f>1+4</f>
        <v>5</v>
      </c>
      <c r="R12" s="475">
        <v>3</v>
      </c>
      <c r="S12" s="617"/>
      <c r="T12" s="172"/>
    </row>
    <row r="13" spans="1:21" ht="27.95" customHeight="1" x14ac:dyDescent="0.2">
      <c r="A13" s="619"/>
      <c r="B13" s="589"/>
      <c r="C13" s="624"/>
      <c r="D13" s="380">
        <v>3299</v>
      </c>
      <c r="E13" s="380">
        <v>5139</v>
      </c>
      <c r="F13" s="628"/>
      <c r="G13" s="625"/>
      <c r="H13" s="626"/>
      <c r="I13" s="619"/>
      <c r="J13" s="619"/>
      <c r="K13" s="621"/>
      <c r="L13" s="621"/>
      <c r="M13" s="621"/>
      <c r="N13" s="627"/>
      <c r="O13" s="617"/>
      <c r="P13" s="623"/>
      <c r="Q13" s="476">
        <f>1+4</f>
        <v>5</v>
      </c>
      <c r="R13" s="475">
        <v>3</v>
      </c>
      <c r="S13" s="617"/>
      <c r="T13" s="172"/>
    </row>
    <row r="14" spans="1:21" ht="27.95" customHeight="1" x14ac:dyDescent="0.2">
      <c r="A14" s="619"/>
      <c r="B14" s="589"/>
      <c r="C14" s="624"/>
      <c r="D14" s="380">
        <v>3299</v>
      </c>
      <c r="E14" s="380">
        <v>5163</v>
      </c>
      <c r="F14" s="628"/>
      <c r="G14" s="625"/>
      <c r="H14" s="626"/>
      <c r="I14" s="619"/>
      <c r="J14" s="619"/>
      <c r="K14" s="621"/>
      <c r="L14" s="621"/>
      <c r="M14" s="621"/>
      <c r="N14" s="627"/>
      <c r="O14" s="617"/>
      <c r="P14" s="623"/>
      <c r="Q14" s="476">
        <v>0</v>
      </c>
      <c r="R14" s="475">
        <v>1</v>
      </c>
      <c r="S14" s="617"/>
      <c r="T14" s="172"/>
    </row>
    <row r="15" spans="1:21" ht="27.95" customHeight="1" x14ac:dyDescent="0.2">
      <c r="A15" s="619"/>
      <c r="B15" s="589"/>
      <c r="C15" s="624"/>
      <c r="D15" s="380">
        <v>3299</v>
      </c>
      <c r="E15" s="380">
        <v>5164</v>
      </c>
      <c r="F15" s="628"/>
      <c r="G15" s="625"/>
      <c r="H15" s="626"/>
      <c r="I15" s="619"/>
      <c r="J15" s="619"/>
      <c r="K15" s="621"/>
      <c r="L15" s="621"/>
      <c r="M15" s="621"/>
      <c r="N15" s="627"/>
      <c r="O15" s="617"/>
      <c r="P15" s="623"/>
      <c r="Q15" s="476">
        <f>15+85</f>
        <v>100</v>
      </c>
      <c r="R15" s="475">
        <v>11</v>
      </c>
      <c r="S15" s="617"/>
      <c r="T15" s="172"/>
    </row>
    <row r="16" spans="1:21" ht="27.95" customHeight="1" x14ac:dyDescent="0.2">
      <c r="A16" s="619"/>
      <c r="B16" s="589"/>
      <c r="C16" s="624"/>
      <c r="D16" s="380">
        <v>3299</v>
      </c>
      <c r="E16" s="380">
        <v>5166</v>
      </c>
      <c r="F16" s="628"/>
      <c r="G16" s="625"/>
      <c r="H16" s="626"/>
      <c r="I16" s="619"/>
      <c r="J16" s="619"/>
      <c r="K16" s="621"/>
      <c r="L16" s="621"/>
      <c r="M16" s="621"/>
      <c r="N16" s="627"/>
      <c r="O16" s="617"/>
      <c r="P16" s="623"/>
      <c r="Q16" s="476">
        <f>15+85</f>
        <v>100</v>
      </c>
      <c r="R16" s="475">
        <v>10</v>
      </c>
      <c r="S16" s="617"/>
      <c r="T16" s="172"/>
    </row>
    <row r="17" spans="1:21" ht="27.95" customHeight="1" x14ac:dyDescent="0.2">
      <c r="A17" s="619"/>
      <c r="B17" s="589"/>
      <c r="C17" s="624"/>
      <c r="D17" s="380">
        <v>3299</v>
      </c>
      <c r="E17" s="380">
        <v>5167</v>
      </c>
      <c r="F17" s="628"/>
      <c r="G17" s="625"/>
      <c r="H17" s="626"/>
      <c r="I17" s="619"/>
      <c r="J17" s="619"/>
      <c r="K17" s="621"/>
      <c r="L17" s="621"/>
      <c r="M17" s="621"/>
      <c r="N17" s="627"/>
      <c r="O17" s="617"/>
      <c r="P17" s="623"/>
      <c r="Q17" s="476">
        <f>15+85</f>
        <v>100</v>
      </c>
      <c r="R17" s="475">
        <v>10</v>
      </c>
      <c r="S17" s="617"/>
      <c r="T17" s="172"/>
    </row>
    <row r="18" spans="1:21" ht="27.95" customHeight="1" x14ac:dyDescent="0.2">
      <c r="A18" s="619"/>
      <c r="B18" s="589"/>
      <c r="C18" s="624"/>
      <c r="D18" s="397">
        <v>3299</v>
      </c>
      <c r="E18" s="397">
        <v>5169</v>
      </c>
      <c r="F18" s="628"/>
      <c r="G18" s="625"/>
      <c r="H18" s="626"/>
      <c r="I18" s="619"/>
      <c r="J18" s="619"/>
      <c r="K18" s="621"/>
      <c r="L18" s="621"/>
      <c r="M18" s="621"/>
      <c r="N18" s="627"/>
      <c r="O18" s="617"/>
      <c r="P18" s="623"/>
      <c r="Q18" s="476">
        <f>6+51</f>
        <v>57</v>
      </c>
      <c r="R18" s="475">
        <v>3</v>
      </c>
      <c r="S18" s="617"/>
      <c r="T18" s="172"/>
    </row>
    <row r="19" spans="1:21" ht="27.95" customHeight="1" x14ac:dyDescent="0.2">
      <c r="A19" s="619"/>
      <c r="B19" s="589"/>
      <c r="C19" s="624"/>
      <c r="D19" s="380">
        <v>3299</v>
      </c>
      <c r="E19" s="380">
        <v>5175</v>
      </c>
      <c r="F19" s="628"/>
      <c r="G19" s="625"/>
      <c r="H19" s="626"/>
      <c r="I19" s="619"/>
      <c r="J19" s="619"/>
      <c r="K19" s="621"/>
      <c r="L19" s="621"/>
      <c r="M19" s="621"/>
      <c r="N19" s="627"/>
      <c r="O19" s="617"/>
      <c r="P19" s="623"/>
      <c r="Q19" s="476">
        <f>15+85</f>
        <v>100</v>
      </c>
      <c r="R19" s="475">
        <v>11</v>
      </c>
      <c r="S19" s="617"/>
      <c r="T19" s="172"/>
    </row>
    <row r="20" spans="1:21" ht="27.95" customHeight="1" x14ac:dyDescent="0.2">
      <c r="A20" s="619"/>
      <c r="B20" s="579"/>
      <c r="C20" s="624"/>
      <c r="D20" s="380">
        <v>3299</v>
      </c>
      <c r="E20" s="380">
        <v>5176</v>
      </c>
      <c r="F20" s="553"/>
      <c r="G20" s="625"/>
      <c r="H20" s="626"/>
      <c r="I20" s="619"/>
      <c r="J20" s="619"/>
      <c r="K20" s="621"/>
      <c r="L20" s="621"/>
      <c r="M20" s="621"/>
      <c r="N20" s="627"/>
      <c r="O20" s="617"/>
      <c r="P20" s="623"/>
      <c r="Q20" s="476">
        <f>6+34</f>
        <v>40</v>
      </c>
      <c r="R20" s="475">
        <v>5</v>
      </c>
      <c r="S20" s="617"/>
      <c r="T20" s="172"/>
    </row>
    <row r="21" spans="1:21" ht="27.95" customHeight="1" x14ac:dyDescent="0.2">
      <c r="A21" s="619">
        <v>2</v>
      </c>
      <c r="B21" s="619"/>
      <c r="C21" s="624">
        <v>60006101134</v>
      </c>
      <c r="D21" s="380">
        <v>3299</v>
      </c>
      <c r="E21" s="380">
        <v>5011</v>
      </c>
      <c r="F21" s="576">
        <v>50</v>
      </c>
      <c r="G21" s="625" t="s">
        <v>293</v>
      </c>
      <c r="H21" s="626" t="s">
        <v>370</v>
      </c>
      <c r="I21" s="619"/>
      <c r="J21" s="619"/>
      <c r="K21" s="621">
        <v>0</v>
      </c>
      <c r="L21" s="621">
        <v>0</v>
      </c>
      <c r="M21" s="621">
        <f>SUM(R21:R24)</f>
        <v>137</v>
      </c>
      <c r="N21" s="627">
        <v>2019</v>
      </c>
      <c r="O21" s="617">
        <v>0</v>
      </c>
      <c r="P21" s="623">
        <f>SUM(Q21:R24)</f>
        <v>137</v>
      </c>
      <c r="Q21" s="476">
        <v>0</v>
      </c>
      <c r="R21" s="475">
        <v>78</v>
      </c>
      <c r="S21" s="617">
        <v>0</v>
      </c>
      <c r="T21" s="172"/>
    </row>
    <row r="22" spans="1:21" ht="27.95" customHeight="1" x14ac:dyDescent="0.2">
      <c r="A22" s="619"/>
      <c r="B22" s="619"/>
      <c r="C22" s="624"/>
      <c r="D22" s="380">
        <v>3299</v>
      </c>
      <c r="E22" s="380">
        <v>5021</v>
      </c>
      <c r="F22" s="589"/>
      <c r="G22" s="625"/>
      <c r="H22" s="626"/>
      <c r="I22" s="619"/>
      <c r="J22" s="619"/>
      <c r="K22" s="621"/>
      <c r="L22" s="621"/>
      <c r="M22" s="621"/>
      <c r="N22" s="627"/>
      <c r="O22" s="617"/>
      <c r="P22" s="623"/>
      <c r="Q22" s="476">
        <v>0</v>
      </c>
      <c r="R22" s="475">
        <v>25</v>
      </c>
      <c r="S22" s="617"/>
      <c r="T22" s="172"/>
    </row>
    <row r="23" spans="1:21" ht="27.95" customHeight="1" x14ac:dyDescent="0.2">
      <c r="A23" s="619"/>
      <c r="B23" s="619"/>
      <c r="C23" s="624"/>
      <c r="D23" s="380">
        <v>3299</v>
      </c>
      <c r="E23" s="380">
        <v>5031</v>
      </c>
      <c r="F23" s="589"/>
      <c r="G23" s="625"/>
      <c r="H23" s="626"/>
      <c r="I23" s="619"/>
      <c r="J23" s="619"/>
      <c r="K23" s="621"/>
      <c r="L23" s="621"/>
      <c r="M23" s="621"/>
      <c r="N23" s="627"/>
      <c r="O23" s="617"/>
      <c r="P23" s="623"/>
      <c r="Q23" s="476">
        <v>0</v>
      </c>
      <c r="R23" s="475">
        <v>25</v>
      </c>
      <c r="S23" s="617"/>
      <c r="T23" s="172"/>
    </row>
    <row r="24" spans="1:21" ht="27.95" customHeight="1" x14ac:dyDescent="0.2">
      <c r="A24" s="619"/>
      <c r="B24" s="619"/>
      <c r="C24" s="624"/>
      <c r="D24" s="380">
        <v>3299</v>
      </c>
      <c r="E24" s="380">
        <v>5032</v>
      </c>
      <c r="F24" s="579"/>
      <c r="G24" s="625"/>
      <c r="H24" s="626"/>
      <c r="I24" s="619"/>
      <c r="J24" s="619"/>
      <c r="K24" s="621"/>
      <c r="L24" s="621"/>
      <c r="M24" s="621"/>
      <c r="N24" s="627"/>
      <c r="O24" s="617"/>
      <c r="P24" s="623"/>
      <c r="Q24" s="476">
        <v>0</v>
      </c>
      <c r="R24" s="475">
        <v>9</v>
      </c>
      <c r="S24" s="617"/>
      <c r="T24" s="172"/>
    </row>
    <row r="25" spans="1:21" ht="35.25" customHeight="1" x14ac:dyDescent="0.2">
      <c r="A25" s="271" t="s">
        <v>117</v>
      </c>
      <c r="B25" s="272"/>
      <c r="C25" s="272"/>
      <c r="D25" s="272"/>
      <c r="E25" s="272"/>
      <c r="F25" s="272"/>
      <c r="G25" s="272"/>
      <c r="H25" s="272"/>
      <c r="I25" s="272"/>
      <c r="J25" s="272"/>
      <c r="K25" s="23">
        <f>SUM(K9:K24)</f>
        <v>0</v>
      </c>
      <c r="L25" s="23">
        <f>SUM(L9:L24)</f>
        <v>0</v>
      </c>
      <c r="M25" s="23">
        <f>SUM(M9:M24)</f>
        <v>200</v>
      </c>
      <c r="N25" s="23"/>
      <c r="O25" s="23">
        <f>SUM(O9:O24)</f>
        <v>0</v>
      </c>
      <c r="P25" s="23">
        <f>SUM(P9:P24)</f>
        <v>707</v>
      </c>
      <c r="Q25" s="23">
        <f>SUM(Q9:Q24)</f>
        <v>507</v>
      </c>
      <c r="R25" s="23">
        <f>SUM(R9:R24)</f>
        <v>200</v>
      </c>
      <c r="S25" s="22">
        <f>SUM(S9:S24)</f>
        <v>0</v>
      </c>
      <c r="T25" s="21"/>
    </row>
    <row r="26" spans="1:21" s="3" customFormat="1" x14ac:dyDescent="0.2">
      <c r="A26" s="4"/>
      <c r="B26" s="4"/>
      <c r="C26" s="4"/>
      <c r="D26" s="4"/>
      <c r="E26" s="4"/>
      <c r="F26" s="4"/>
      <c r="G26" s="20"/>
      <c r="H26" s="4"/>
      <c r="I26" s="19"/>
      <c r="J26" s="18"/>
      <c r="K26" s="17"/>
      <c r="L26" s="17"/>
      <c r="M26" s="17"/>
      <c r="N26" s="16"/>
      <c r="O26" s="16"/>
      <c r="T26" s="2"/>
      <c r="U26" s="1"/>
    </row>
    <row r="27" spans="1:21" s="3" customFormat="1" x14ac:dyDescent="0.2">
      <c r="A27" s="4"/>
      <c r="B27" s="4"/>
      <c r="C27" s="4"/>
      <c r="D27" s="4"/>
      <c r="E27" s="4"/>
      <c r="F27" s="4"/>
      <c r="G27" s="4"/>
      <c r="H27" s="4"/>
      <c r="I27" s="15"/>
      <c r="J27" s="6"/>
      <c r="K27" s="5"/>
      <c r="L27" s="5"/>
      <c r="M27" s="5"/>
      <c r="T27" s="2"/>
      <c r="U27" s="1"/>
    </row>
    <row r="28" spans="1:21" s="3" customFormat="1" x14ac:dyDescent="0.2">
      <c r="A28" s="4"/>
      <c r="B28" s="4"/>
      <c r="C28" s="4"/>
      <c r="D28" s="4"/>
      <c r="E28" s="4"/>
      <c r="F28" s="4"/>
      <c r="G28" s="4"/>
      <c r="H28" s="4"/>
      <c r="I28" s="15"/>
      <c r="J28" s="6"/>
      <c r="K28" s="5"/>
      <c r="L28" s="5"/>
      <c r="M28" s="5"/>
      <c r="T28" s="2"/>
      <c r="U28" s="1"/>
    </row>
    <row r="29" spans="1:21" s="7" customFormat="1" ht="15" x14ac:dyDescent="0.2">
      <c r="A29" s="13"/>
      <c r="B29" s="13"/>
      <c r="C29" s="13"/>
      <c r="D29" s="14"/>
      <c r="E29" s="13"/>
      <c r="F29" s="13"/>
      <c r="G29" s="13"/>
      <c r="H29" s="13"/>
      <c r="I29" s="12"/>
      <c r="J29" s="11"/>
      <c r="K29" s="10"/>
      <c r="L29" s="10"/>
      <c r="M29" s="10"/>
      <c r="T29" s="9"/>
      <c r="U29" s="8"/>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6"/>
      <c r="K34" s="5"/>
      <c r="L34" s="5"/>
      <c r="M34" s="5"/>
      <c r="T34" s="2"/>
      <c r="U34" s="1"/>
    </row>
    <row r="35" spans="1:21" s="3" customFormat="1" x14ac:dyDescent="0.2">
      <c r="A35" s="4"/>
      <c r="B35" s="4"/>
      <c r="C35" s="4"/>
      <c r="D35" s="4"/>
      <c r="E35" s="4"/>
      <c r="F35" s="4"/>
      <c r="G35" s="4"/>
      <c r="H35" s="4"/>
      <c r="I35" s="1"/>
      <c r="J35" s="6"/>
      <c r="K35" s="5"/>
      <c r="L35" s="5"/>
      <c r="M35" s="5"/>
      <c r="T35" s="2"/>
      <c r="U35" s="1"/>
    </row>
    <row r="36" spans="1:21" s="3" customFormat="1" x14ac:dyDescent="0.2">
      <c r="A36" s="4"/>
      <c r="B36" s="4"/>
      <c r="C36" s="4"/>
      <c r="D36" s="4"/>
      <c r="E36" s="4"/>
      <c r="F36" s="4"/>
      <c r="G36" s="4"/>
      <c r="H36" s="4"/>
      <c r="I36" s="1"/>
      <c r="J36" s="6"/>
      <c r="K36" s="5"/>
      <c r="L36" s="5"/>
      <c r="M36" s="5"/>
      <c r="T36" s="2"/>
      <c r="U36" s="1"/>
    </row>
    <row r="37" spans="1:21" s="3" customFormat="1" x14ac:dyDescent="0.2">
      <c r="A37" s="4"/>
      <c r="B37" s="4"/>
      <c r="C37" s="4"/>
      <c r="D37" s="4"/>
      <c r="E37" s="4"/>
      <c r="F37" s="4"/>
      <c r="G37" s="4"/>
      <c r="H37" s="4"/>
      <c r="I37" s="1"/>
      <c r="J37" s="6"/>
      <c r="K37" s="5"/>
      <c r="L37" s="5"/>
      <c r="M37" s="5"/>
      <c r="T37" s="2"/>
      <c r="U37" s="1"/>
    </row>
    <row r="38" spans="1:21" s="3" customFormat="1" x14ac:dyDescent="0.2">
      <c r="A38" s="4"/>
      <c r="B38" s="4"/>
      <c r="C38" s="4"/>
      <c r="D38" s="4"/>
      <c r="E38" s="4"/>
      <c r="F38" s="4"/>
      <c r="G38" s="4"/>
      <c r="H38" s="4"/>
      <c r="I38" s="1"/>
      <c r="J38" s="6"/>
      <c r="K38" s="5"/>
      <c r="L38" s="5"/>
      <c r="M38" s="5"/>
      <c r="T38" s="2"/>
      <c r="U38" s="1"/>
    </row>
    <row r="39" spans="1:21" s="3" customFormat="1" x14ac:dyDescent="0.2">
      <c r="A39" s="4"/>
      <c r="B39" s="4"/>
      <c r="C39" s="4"/>
      <c r="D39" s="4"/>
      <c r="E39" s="4"/>
      <c r="F39" s="4"/>
      <c r="G39" s="4"/>
      <c r="H39" s="4"/>
      <c r="I39" s="1"/>
      <c r="J39" s="6"/>
      <c r="K39" s="5"/>
      <c r="L39" s="5"/>
      <c r="M39" s="5"/>
      <c r="T39" s="2"/>
      <c r="U39" s="1"/>
    </row>
    <row r="40" spans="1:21" s="3" customFormat="1" x14ac:dyDescent="0.2">
      <c r="A40" s="4"/>
      <c r="B40" s="4"/>
      <c r="C40" s="4"/>
      <c r="D40" s="4"/>
      <c r="E40" s="4"/>
      <c r="F40" s="4"/>
      <c r="G40" s="4"/>
      <c r="H40" s="4"/>
      <c r="I40" s="1"/>
      <c r="J40" s="6"/>
      <c r="K40" s="5"/>
      <c r="L40" s="5"/>
      <c r="M40" s="5"/>
      <c r="T40" s="2"/>
      <c r="U40" s="1"/>
    </row>
    <row r="41" spans="1:21" s="3" customFormat="1" x14ac:dyDescent="0.2">
      <c r="A41" s="4"/>
      <c r="B41" s="4"/>
      <c r="C41" s="4"/>
      <c r="D41" s="4"/>
      <c r="E41" s="4"/>
      <c r="F41" s="4"/>
      <c r="G41" s="4"/>
      <c r="H41" s="4"/>
      <c r="I41" s="1"/>
      <c r="J41" s="6"/>
      <c r="K41" s="5"/>
      <c r="L41" s="5"/>
      <c r="M41" s="5"/>
      <c r="T41" s="2"/>
      <c r="U41" s="1"/>
    </row>
    <row r="42" spans="1:21" s="3" customFormat="1" x14ac:dyDescent="0.2">
      <c r="A42" s="4"/>
      <c r="B42" s="4"/>
      <c r="C42" s="4"/>
      <c r="D42" s="4"/>
      <c r="E42" s="4"/>
      <c r="F42" s="4"/>
      <c r="G42" s="4"/>
      <c r="H42" s="4"/>
      <c r="I42" s="1"/>
      <c r="J42" s="6"/>
      <c r="K42" s="5"/>
      <c r="L42" s="5"/>
      <c r="M42" s="5"/>
      <c r="T42" s="2"/>
      <c r="U42" s="1"/>
    </row>
    <row r="43" spans="1:21" s="3" customFormat="1" x14ac:dyDescent="0.2">
      <c r="A43" s="4"/>
      <c r="B43" s="4"/>
      <c r="C43" s="4"/>
      <c r="D43" s="4"/>
      <c r="E43" s="4"/>
      <c r="F43" s="4"/>
      <c r="G43" s="4"/>
      <c r="H43" s="4"/>
      <c r="I43" s="1"/>
      <c r="J43" s="6"/>
      <c r="K43" s="5"/>
      <c r="L43" s="5"/>
      <c r="M43" s="5"/>
      <c r="T43" s="2"/>
      <c r="U43" s="1"/>
    </row>
    <row r="44" spans="1:21" s="3" customFormat="1" x14ac:dyDescent="0.2">
      <c r="A44" s="4"/>
      <c r="B44" s="4"/>
      <c r="C44" s="4"/>
      <c r="D44" s="4"/>
      <c r="E44" s="4"/>
      <c r="F44" s="4"/>
      <c r="G44" s="4"/>
      <c r="H44" s="4"/>
      <c r="I44" s="1"/>
      <c r="J44" s="6"/>
      <c r="K44" s="5"/>
      <c r="L44" s="5"/>
      <c r="M44" s="5"/>
      <c r="T44" s="2"/>
      <c r="U44" s="1"/>
    </row>
    <row r="45" spans="1:21" s="3" customFormat="1" x14ac:dyDescent="0.2">
      <c r="A45" s="4"/>
      <c r="B45" s="4"/>
      <c r="C45" s="4"/>
      <c r="D45" s="4"/>
      <c r="E45" s="4"/>
      <c r="F45" s="4"/>
      <c r="G45" s="4"/>
      <c r="H45" s="4"/>
      <c r="I45" s="1"/>
      <c r="J45" s="6"/>
      <c r="K45" s="5"/>
      <c r="L45" s="5"/>
      <c r="M45" s="5"/>
      <c r="T45" s="2"/>
      <c r="U45" s="1"/>
    </row>
    <row r="46" spans="1:21" s="3" customFormat="1" x14ac:dyDescent="0.2">
      <c r="A46" s="4"/>
      <c r="B46" s="4"/>
      <c r="C46" s="4"/>
      <c r="D46" s="4"/>
      <c r="E46" s="4"/>
      <c r="F46" s="4"/>
      <c r="G46" s="4"/>
      <c r="H46" s="4"/>
      <c r="I46" s="1"/>
      <c r="J46" s="6"/>
      <c r="K46" s="5"/>
      <c r="L46" s="5"/>
      <c r="M46" s="5"/>
      <c r="T46" s="2"/>
      <c r="U46" s="1"/>
    </row>
    <row r="47" spans="1:21" s="3" customFormat="1" x14ac:dyDescent="0.2">
      <c r="A47" s="4"/>
      <c r="B47" s="4"/>
      <c r="C47" s="4"/>
      <c r="D47" s="4"/>
      <c r="E47" s="4"/>
      <c r="F47" s="4"/>
      <c r="G47" s="4"/>
      <c r="H47" s="4"/>
      <c r="I47" s="1"/>
      <c r="J47" s="4"/>
      <c r="K47" s="5"/>
      <c r="L47" s="5"/>
      <c r="M47" s="5"/>
      <c r="T47" s="2"/>
      <c r="U47" s="1"/>
    </row>
    <row r="48" spans="1:21" s="3" customFormat="1" x14ac:dyDescent="0.2">
      <c r="A48" s="4"/>
      <c r="B48" s="4"/>
      <c r="C48" s="4"/>
      <c r="D48" s="4"/>
      <c r="E48" s="4"/>
      <c r="F48" s="4"/>
      <c r="G48" s="4"/>
      <c r="H48" s="4"/>
      <c r="I48" s="1"/>
      <c r="J48" s="4"/>
      <c r="K48" s="5"/>
      <c r="L48" s="5"/>
      <c r="M48" s="5"/>
      <c r="T48" s="2"/>
      <c r="U48" s="1"/>
    </row>
    <row r="49" spans="1:21" s="3" customFormat="1" x14ac:dyDescent="0.2">
      <c r="A49" s="4"/>
      <c r="B49" s="4"/>
      <c r="C49" s="4"/>
      <c r="D49" s="4"/>
      <c r="E49" s="4"/>
      <c r="F49" s="4"/>
      <c r="G49" s="4"/>
      <c r="H49" s="4"/>
      <c r="I49" s="1"/>
      <c r="J49" s="4"/>
      <c r="K49" s="5"/>
      <c r="L49" s="5"/>
      <c r="M49" s="5"/>
      <c r="T49" s="2"/>
      <c r="U49" s="1"/>
    </row>
    <row r="50" spans="1:21" s="3" customFormat="1" x14ac:dyDescent="0.2">
      <c r="A50" s="4"/>
      <c r="B50" s="4"/>
      <c r="C50" s="4"/>
      <c r="D50" s="4"/>
      <c r="E50" s="4"/>
      <c r="F50" s="4"/>
      <c r="G50" s="4"/>
      <c r="H50" s="4"/>
      <c r="I50" s="1"/>
      <c r="J50" s="4"/>
      <c r="K50" s="5"/>
      <c r="L50" s="5"/>
      <c r="M50" s="5"/>
      <c r="T50" s="2"/>
      <c r="U50" s="1"/>
    </row>
    <row r="51" spans="1:21" s="3" customFormat="1" x14ac:dyDescent="0.2">
      <c r="A51" s="4"/>
      <c r="B51" s="4"/>
      <c r="C51" s="4"/>
      <c r="D51" s="4"/>
      <c r="E51" s="4"/>
      <c r="F51" s="4"/>
      <c r="G51" s="4"/>
      <c r="H51" s="4"/>
      <c r="I51" s="1"/>
      <c r="J51" s="4"/>
      <c r="K51" s="5"/>
      <c r="L51" s="5"/>
      <c r="M51" s="5"/>
      <c r="T51" s="2"/>
      <c r="U51" s="1"/>
    </row>
    <row r="52" spans="1:21" s="3" customFormat="1" x14ac:dyDescent="0.2">
      <c r="A52" s="4"/>
      <c r="B52" s="4"/>
      <c r="C52" s="4"/>
      <c r="D52" s="4"/>
      <c r="E52" s="4"/>
      <c r="F52" s="4"/>
      <c r="G52" s="4"/>
      <c r="H52" s="4"/>
      <c r="I52" s="1"/>
      <c r="J52" s="4"/>
      <c r="K52" s="5"/>
      <c r="L52" s="5"/>
      <c r="M52" s="5"/>
      <c r="T52" s="2"/>
      <c r="U52" s="1"/>
    </row>
    <row r="53" spans="1:21" s="3" customFormat="1" x14ac:dyDescent="0.2">
      <c r="A53" s="4"/>
      <c r="B53" s="4"/>
      <c r="C53" s="4"/>
      <c r="D53" s="4"/>
      <c r="E53" s="4"/>
      <c r="F53" s="4"/>
      <c r="G53" s="4"/>
      <c r="H53" s="4"/>
      <c r="I53" s="1"/>
      <c r="J53" s="4"/>
      <c r="K53" s="5"/>
      <c r="L53" s="5"/>
      <c r="M53" s="5"/>
      <c r="T53" s="2"/>
      <c r="U53" s="1"/>
    </row>
    <row r="54" spans="1:21" s="3" customFormat="1" x14ac:dyDescent="0.2">
      <c r="A54" s="4"/>
      <c r="B54" s="4"/>
      <c r="C54" s="4"/>
      <c r="D54" s="4"/>
      <c r="E54" s="4"/>
      <c r="F54" s="4"/>
      <c r="G54" s="4"/>
      <c r="H54" s="4"/>
      <c r="I54" s="1"/>
      <c r="J54" s="4"/>
      <c r="K54" s="5"/>
      <c r="L54" s="5"/>
      <c r="M54" s="5"/>
      <c r="T54" s="2"/>
      <c r="U54" s="1"/>
    </row>
    <row r="55" spans="1:21" s="3" customFormat="1" x14ac:dyDescent="0.2">
      <c r="A55" s="4"/>
      <c r="B55" s="4"/>
      <c r="C55" s="4"/>
      <c r="D55" s="4"/>
      <c r="E55" s="4"/>
      <c r="F55" s="4"/>
      <c r="G55" s="4"/>
      <c r="H55" s="4"/>
      <c r="I55" s="1"/>
      <c r="J55" s="4"/>
      <c r="K55" s="5"/>
      <c r="L55" s="5"/>
      <c r="M55" s="5"/>
      <c r="T55" s="2"/>
      <c r="U55" s="1"/>
    </row>
    <row r="56" spans="1:21" s="3" customFormat="1" x14ac:dyDescent="0.2">
      <c r="A56" s="4"/>
      <c r="B56" s="4"/>
      <c r="C56" s="4"/>
      <c r="D56" s="4"/>
      <c r="E56" s="4"/>
      <c r="F56" s="4"/>
      <c r="G56" s="4"/>
      <c r="H56" s="4"/>
      <c r="I56" s="1"/>
      <c r="J56" s="4"/>
      <c r="K56" s="5"/>
      <c r="L56" s="5"/>
      <c r="M56" s="5"/>
      <c r="T56" s="2"/>
      <c r="U56" s="1"/>
    </row>
    <row r="57" spans="1:21" s="3" customFormat="1" x14ac:dyDescent="0.2">
      <c r="A57" s="4"/>
      <c r="B57" s="4"/>
      <c r="C57" s="4"/>
      <c r="D57" s="4"/>
      <c r="E57" s="4"/>
      <c r="F57" s="4"/>
      <c r="G57" s="4"/>
      <c r="H57" s="4"/>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row r="98" spans="1:21" s="3" customFormat="1" x14ac:dyDescent="0.2">
      <c r="A98" s="1"/>
      <c r="B98" s="1"/>
      <c r="C98" s="1"/>
      <c r="D98" s="1"/>
      <c r="E98" s="1"/>
      <c r="F98" s="1"/>
      <c r="G98" s="1"/>
      <c r="H98" s="1"/>
      <c r="I98" s="1"/>
      <c r="J98" s="4"/>
      <c r="K98" s="5"/>
      <c r="L98" s="5"/>
      <c r="M98" s="5"/>
      <c r="T98" s="2"/>
      <c r="U98" s="1"/>
    </row>
    <row r="99" spans="1:21" s="3" customFormat="1" x14ac:dyDescent="0.2">
      <c r="A99" s="1"/>
      <c r="B99" s="1"/>
      <c r="C99" s="1"/>
      <c r="D99" s="1"/>
      <c r="E99" s="1"/>
      <c r="F99" s="1"/>
      <c r="G99" s="1"/>
      <c r="H99" s="1"/>
      <c r="I99" s="1"/>
      <c r="J99" s="4"/>
      <c r="K99" s="5"/>
      <c r="L99" s="5"/>
      <c r="M99" s="5"/>
      <c r="T99" s="2"/>
      <c r="U99" s="1"/>
    </row>
    <row r="100" spans="1:21" s="3" customFormat="1" x14ac:dyDescent="0.2">
      <c r="A100" s="1"/>
      <c r="B100" s="1"/>
      <c r="C100" s="1"/>
      <c r="D100" s="1"/>
      <c r="E100" s="1"/>
      <c r="F100" s="1"/>
      <c r="G100" s="1"/>
      <c r="H100" s="1"/>
      <c r="I100" s="1"/>
      <c r="J100" s="4"/>
      <c r="K100" s="5"/>
      <c r="L100" s="5"/>
      <c r="M100" s="5"/>
      <c r="T100" s="2"/>
      <c r="U100" s="1"/>
    </row>
    <row r="101" spans="1:21" s="3" customFormat="1" x14ac:dyDescent="0.2">
      <c r="A101" s="1"/>
      <c r="B101" s="1"/>
      <c r="C101" s="1"/>
      <c r="D101" s="1"/>
      <c r="E101" s="1"/>
      <c r="F101" s="1"/>
      <c r="G101" s="1"/>
      <c r="H101" s="1"/>
      <c r="I101" s="1"/>
      <c r="J101" s="4"/>
      <c r="K101" s="5"/>
      <c r="L101" s="5"/>
      <c r="M101" s="5"/>
      <c r="T101" s="2"/>
      <c r="U101" s="1"/>
    </row>
    <row r="102" spans="1:21" s="3" customFormat="1" x14ac:dyDescent="0.2">
      <c r="A102" s="1"/>
      <c r="B102" s="1"/>
      <c r="C102" s="1"/>
      <c r="D102" s="1"/>
      <c r="E102" s="1"/>
      <c r="F102" s="1"/>
      <c r="G102" s="1"/>
      <c r="H102" s="1"/>
      <c r="I102" s="1"/>
      <c r="J102" s="4"/>
      <c r="K102" s="5"/>
      <c r="L102" s="5"/>
      <c r="M102" s="5"/>
      <c r="T102" s="2"/>
      <c r="U102" s="1"/>
    </row>
    <row r="103" spans="1:21" s="3" customFormat="1" x14ac:dyDescent="0.2">
      <c r="A103" s="1"/>
      <c r="B103" s="1"/>
      <c r="C103" s="1"/>
      <c r="D103" s="1"/>
      <c r="E103" s="1"/>
      <c r="F103" s="1"/>
      <c r="G103" s="1"/>
      <c r="H103" s="1"/>
      <c r="I103" s="1"/>
      <c r="J103" s="4"/>
      <c r="K103" s="5"/>
      <c r="L103" s="5"/>
      <c r="M103" s="5"/>
      <c r="T103" s="2"/>
      <c r="U103" s="1"/>
    </row>
    <row r="104" spans="1:21" s="3" customFormat="1" x14ac:dyDescent="0.2">
      <c r="A104" s="1"/>
      <c r="B104" s="1"/>
      <c r="C104" s="1"/>
      <c r="D104" s="1"/>
      <c r="E104" s="1"/>
      <c r="F104" s="1"/>
      <c r="G104" s="1"/>
      <c r="H104" s="1"/>
      <c r="I104" s="1"/>
      <c r="J104" s="4"/>
      <c r="K104" s="5"/>
      <c r="L104" s="5"/>
      <c r="M104" s="5"/>
      <c r="T104" s="2"/>
      <c r="U104" s="1"/>
    </row>
    <row r="105" spans="1:21" s="3" customFormat="1" x14ac:dyDescent="0.2">
      <c r="A105" s="1"/>
      <c r="B105" s="1"/>
      <c r="C105" s="1"/>
      <c r="D105" s="1"/>
      <c r="E105" s="1"/>
      <c r="F105" s="1"/>
      <c r="G105" s="1"/>
      <c r="H105" s="1"/>
      <c r="I105" s="1"/>
      <c r="J105" s="4"/>
      <c r="K105" s="5"/>
      <c r="L105" s="5"/>
      <c r="M105" s="5"/>
      <c r="T105" s="2"/>
      <c r="U105" s="1"/>
    </row>
    <row r="106" spans="1:21" s="3" customFormat="1" x14ac:dyDescent="0.2">
      <c r="A106" s="1"/>
      <c r="B106" s="1"/>
      <c r="C106" s="1"/>
      <c r="D106" s="1"/>
      <c r="E106" s="1"/>
      <c r="F106" s="1"/>
      <c r="G106" s="1"/>
      <c r="H106" s="1"/>
      <c r="I106" s="1"/>
      <c r="J106" s="4"/>
      <c r="K106" s="5"/>
      <c r="L106" s="5"/>
      <c r="M106" s="5"/>
      <c r="T106" s="2"/>
      <c r="U106" s="1"/>
    </row>
    <row r="107" spans="1:21" s="3" customFormat="1" x14ac:dyDescent="0.2">
      <c r="A107" s="1"/>
      <c r="B107" s="1"/>
      <c r="C107" s="1"/>
      <c r="D107" s="1"/>
      <c r="E107" s="1"/>
      <c r="F107" s="1"/>
      <c r="G107" s="1"/>
      <c r="H107" s="1"/>
      <c r="I107" s="1"/>
      <c r="J107" s="4"/>
      <c r="K107" s="5"/>
      <c r="L107" s="5"/>
      <c r="M107" s="5"/>
      <c r="T107" s="2"/>
      <c r="U107" s="1"/>
    </row>
    <row r="108" spans="1:21" s="3" customFormat="1" x14ac:dyDescent="0.2">
      <c r="A108" s="1"/>
      <c r="B108" s="1"/>
      <c r="C108" s="1"/>
      <c r="D108" s="1"/>
      <c r="E108" s="1"/>
      <c r="F108" s="1"/>
      <c r="G108" s="1"/>
      <c r="H108" s="1"/>
      <c r="I108" s="1"/>
      <c r="J108" s="4"/>
      <c r="K108" s="5"/>
      <c r="L108" s="5"/>
      <c r="M108" s="5"/>
      <c r="T108" s="2"/>
      <c r="U108" s="1"/>
    </row>
    <row r="109" spans="1:21" s="3" customFormat="1" x14ac:dyDescent="0.2">
      <c r="A109" s="1"/>
      <c r="B109" s="1"/>
      <c r="C109" s="1"/>
      <c r="D109" s="1"/>
      <c r="E109" s="1"/>
      <c r="F109" s="1"/>
      <c r="G109" s="1"/>
      <c r="H109" s="1"/>
      <c r="I109" s="1"/>
      <c r="J109" s="4"/>
      <c r="K109" s="5"/>
      <c r="L109" s="5"/>
      <c r="M109" s="5"/>
      <c r="T109" s="2"/>
      <c r="U109" s="1"/>
    </row>
  </sheetData>
  <mergeCells count="51">
    <mergeCell ref="S21:S24"/>
    <mergeCell ref="K21:K24"/>
    <mergeCell ref="L21:L24"/>
    <mergeCell ref="M21:M24"/>
    <mergeCell ref="N21:N24"/>
    <mergeCell ref="O21:O24"/>
    <mergeCell ref="P21:P24"/>
    <mergeCell ref="H21:H24"/>
    <mergeCell ref="I21:I24"/>
    <mergeCell ref="J21:J24"/>
    <mergeCell ref="K9:K20"/>
    <mergeCell ref="L9:L20"/>
    <mergeCell ref="I9:I20"/>
    <mergeCell ref="J9:J20"/>
    <mergeCell ref="T6:T7"/>
    <mergeCell ref="A9:A20"/>
    <mergeCell ref="C9:C20"/>
    <mergeCell ref="G9:G20"/>
    <mergeCell ref="H9:H20"/>
    <mergeCell ref="P9:P20"/>
    <mergeCell ref="B9:B20"/>
    <mergeCell ref="O9:O20"/>
    <mergeCell ref="F12:F20"/>
    <mergeCell ref="F9:F11"/>
    <mergeCell ref="S9:S20"/>
    <mergeCell ref="M9:M20"/>
    <mergeCell ref="N9:N20"/>
    <mergeCell ref="A8:H8"/>
    <mergeCell ref="I6:I7"/>
    <mergeCell ref="P6:R6"/>
    <mergeCell ref="A21:A24"/>
    <mergeCell ref="B21:B24"/>
    <mergeCell ref="C21:C24"/>
    <mergeCell ref="F21:F24"/>
    <mergeCell ref="G21:G24"/>
    <mergeCell ref="A5:S5"/>
    <mergeCell ref="A6:A7"/>
    <mergeCell ref="B6:B7"/>
    <mergeCell ref="C6:C7"/>
    <mergeCell ref="D6:D7"/>
    <mergeCell ref="E6:E7"/>
    <mergeCell ref="J6:J7"/>
    <mergeCell ref="K6:K7"/>
    <mergeCell ref="L6:L7"/>
    <mergeCell ref="M6:M7"/>
    <mergeCell ref="N6:N7"/>
    <mergeCell ref="O6:O7"/>
    <mergeCell ref="S6:S7"/>
    <mergeCell ref="F6:F7"/>
    <mergeCell ref="G6:G7"/>
    <mergeCell ref="H6:H7"/>
  </mergeCells>
  <printOptions horizontalCentered="1"/>
  <pageMargins left="0.78740157480314965" right="0.78740157480314965" top="0.6692913385826772" bottom="0.86614173228346458" header="0.27559055118110237" footer="0.39370078740157483"/>
  <pageSetup paperSize="9" scale="47" firstPageNumber="131" fitToHeight="0"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rgb="FF002060"/>
  </sheetPr>
  <dimension ref="A1:U96"/>
  <sheetViews>
    <sheetView showGridLines="0" tabSelected="1" view="pageBreakPreview" zoomScale="80" zoomScaleNormal="70" zoomScaleSheetLayoutView="80" workbookViewId="0">
      <selection activeCell="I36" sqref="I36"/>
    </sheetView>
  </sheetViews>
  <sheetFormatPr defaultColWidth="9.140625" defaultRowHeight="12.75" outlineLevelCol="1" x14ac:dyDescent="0.2"/>
  <cols>
    <col min="1" max="1" width="5.42578125" style="1" customWidth="1"/>
    <col min="2" max="2" width="6" style="1" bestFit="1" customWidth="1"/>
    <col min="3" max="3" width="15.5703125" style="1" hidden="1" customWidth="1" outlineLevel="1"/>
    <col min="4" max="5" width="6.42578125" style="1" hidden="1" customWidth="1" outlineLevel="1"/>
    <col min="6" max="6" width="7.28515625" style="1" customWidth="1" outlineLevel="1"/>
    <col min="7" max="7" width="54.140625" style="1" customWidth="1"/>
    <col min="8" max="8" width="55.140625" style="1" customWidth="1"/>
    <col min="9" max="9" width="7.140625" style="1" customWidth="1"/>
    <col min="10" max="10" width="12.85546875" style="4" customWidth="1"/>
    <col min="11" max="16" width="14.7109375" style="3" customWidth="1"/>
    <col min="17" max="17" width="17.28515625" style="3" customWidth="1"/>
    <col min="18" max="19" width="14.7109375" style="3" customWidth="1"/>
    <col min="20" max="20" width="38.5703125" style="2" hidden="1" customWidth="1"/>
    <col min="21" max="16384" width="9.140625" style="1"/>
  </cols>
  <sheetData>
    <row r="1" spans="1:21" ht="18" x14ac:dyDescent="0.25">
      <c r="A1" s="159" t="s">
        <v>160</v>
      </c>
      <c r="B1" s="160"/>
      <c r="C1" s="160"/>
      <c r="D1" s="160"/>
      <c r="E1" s="160"/>
      <c r="F1" s="160"/>
      <c r="G1" s="162"/>
      <c r="H1" s="163"/>
      <c r="I1" s="160"/>
      <c r="N1" s="165"/>
      <c r="O1" s="165"/>
      <c r="Q1" s="165"/>
      <c r="R1" s="165"/>
      <c r="S1" s="165"/>
      <c r="T1" s="38"/>
      <c r="U1" s="35"/>
    </row>
    <row r="2" spans="1:21" ht="15.75" x14ac:dyDescent="0.25">
      <c r="A2" s="223" t="s">
        <v>129</v>
      </c>
      <c r="B2" s="113"/>
      <c r="D2" s="166"/>
      <c r="E2" s="166"/>
      <c r="F2" s="166"/>
      <c r="G2" s="223" t="s">
        <v>108</v>
      </c>
      <c r="H2" s="168" t="s">
        <v>156</v>
      </c>
      <c r="I2" s="170"/>
      <c r="N2" s="37"/>
      <c r="O2" s="37"/>
      <c r="Q2" s="37"/>
      <c r="R2" s="37"/>
      <c r="S2" s="37"/>
      <c r="T2" s="36"/>
      <c r="U2" s="35"/>
    </row>
    <row r="3" spans="1:21" ht="23.25" x14ac:dyDescent="0.35">
      <c r="A3" s="122"/>
      <c r="B3" s="113"/>
      <c r="D3" s="166"/>
      <c r="E3" s="166"/>
      <c r="F3" s="166"/>
      <c r="G3" s="221" t="s">
        <v>18</v>
      </c>
      <c r="H3" s="169"/>
      <c r="I3" s="170"/>
      <c r="N3" s="37"/>
      <c r="O3" s="37"/>
      <c r="Q3" s="37"/>
      <c r="R3" s="37"/>
      <c r="S3" s="37"/>
      <c r="T3" s="36"/>
      <c r="U3" s="35"/>
    </row>
    <row r="4" spans="1:21" ht="17.45" customHeight="1" x14ac:dyDescent="0.2">
      <c r="A4" s="166"/>
      <c r="B4" s="166"/>
      <c r="C4" s="166"/>
      <c r="D4" s="166"/>
      <c r="E4" s="166"/>
      <c r="F4" s="166"/>
      <c r="G4" s="166"/>
      <c r="H4" s="171"/>
      <c r="I4" s="166"/>
      <c r="N4" s="37"/>
      <c r="O4" s="37"/>
      <c r="Q4" s="37"/>
      <c r="R4" s="37"/>
      <c r="S4" s="89" t="s">
        <v>46</v>
      </c>
      <c r="T4" s="36"/>
      <c r="U4" s="35"/>
    </row>
    <row r="5" spans="1:21" ht="25.5" customHeight="1" x14ac:dyDescent="0.2">
      <c r="A5" s="513" t="s">
        <v>158</v>
      </c>
      <c r="B5" s="514"/>
      <c r="C5" s="514"/>
      <c r="D5" s="514"/>
      <c r="E5" s="514"/>
      <c r="F5" s="514"/>
      <c r="G5" s="514"/>
      <c r="H5" s="514"/>
      <c r="I5" s="514"/>
      <c r="J5" s="514"/>
      <c r="K5" s="514"/>
      <c r="L5" s="514"/>
      <c r="M5" s="514"/>
      <c r="N5" s="514"/>
      <c r="O5" s="514"/>
      <c r="P5" s="514"/>
      <c r="Q5" s="514"/>
      <c r="R5" s="514"/>
      <c r="S5" s="515"/>
      <c r="T5" s="34"/>
    </row>
    <row r="6" spans="1:21" ht="25.5" customHeight="1" x14ac:dyDescent="0.2">
      <c r="A6" s="529" t="s">
        <v>17</v>
      </c>
      <c r="B6" s="529" t="s">
        <v>16</v>
      </c>
      <c r="C6" s="516" t="s">
        <v>15</v>
      </c>
      <c r="D6" s="516" t="s">
        <v>14</v>
      </c>
      <c r="E6" s="516" t="s">
        <v>13</v>
      </c>
      <c r="F6" s="524" t="s">
        <v>114</v>
      </c>
      <c r="G6" s="516" t="s">
        <v>12</v>
      </c>
      <c r="H6" s="526" t="s">
        <v>11</v>
      </c>
      <c r="I6" s="531" t="s">
        <v>10</v>
      </c>
      <c r="J6" s="526" t="s">
        <v>9</v>
      </c>
      <c r="K6" s="526" t="s">
        <v>8</v>
      </c>
      <c r="L6" s="508" t="s">
        <v>7</v>
      </c>
      <c r="M6" s="508" t="s">
        <v>6</v>
      </c>
      <c r="N6" s="526" t="s">
        <v>5</v>
      </c>
      <c r="O6" s="528" t="s">
        <v>206</v>
      </c>
      <c r="P6" s="566">
        <v>2019</v>
      </c>
      <c r="Q6" s="566"/>
      <c r="R6" s="566"/>
      <c r="S6" s="528" t="s">
        <v>207</v>
      </c>
      <c r="T6" s="552" t="s">
        <v>4</v>
      </c>
    </row>
    <row r="7" spans="1:21" ht="58.7" customHeight="1" x14ac:dyDescent="0.2">
      <c r="A7" s="529"/>
      <c r="B7" s="529"/>
      <c r="C7" s="516"/>
      <c r="D7" s="516"/>
      <c r="E7" s="516"/>
      <c r="F7" s="530"/>
      <c r="G7" s="516"/>
      <c r="H7" s="526"/>
      <c r="I7" s="531"/>
      <c r="J7" s="526"/>
      <c r="K7" s="526"/>
      <c r="L7" s="527"/>
      <c r="M7" s="527"/>
      <c r="N7" s="526"/>
      <c r="O7" s="528"/>
      <c r="P7" s="200" t="s">
        <v>109</v>
      </c>
      <c r="Q7" s="200" t="s">
        <v>354</v>
      </c>
      <c r="R7" s="200" t="s">
        <v>355</v>
      </c>
      <c r="S7" s="528"/>
      <c r="T7" s="552"/>
    </row>
    <row r="8" spans="1:21" ht="30.2" customHeight="1" x14ac:dyDescent="0.2">
      <c r="A8" s="573" t="s">
        <v>268</v>
      </c>
      <c r="B8" s="574"/>
      <c r="C8" s="574"/>
      <c r="D8" s="574"/>
      <c r="E8" s="574"/>
      <c r="F8" s="574"/>
      <c r="G8" s="574"/>
      <c r="H8" s="575"/>
      <c r="I8" s="204"/>
      <c r="J8" s="205"/>
      <c r="K8" s="93">
        <f>SUM(K9:K11)</f>
        <v>0</v>
      </c>
      <c r="L8" s="93">
        <f t="shared" ref="L8:S8" si="0">SUM(L9:L11)</f>
        <v>0</v>
      </c>
      <c r="M8" s="93">
        <f t="shared" si="0"/>
        <v>1950</v>
      </c>
      <c r="N8" s="93"/>
      <c r="O8" s="93">
        <f t="shared" si="0"/>
        <v>1950</v>
      </c>
      <c r="P8" s="93">
        <f t="shared" si="0"/>
        <v>780</v>
      </c>
      <c r="Q8" s="93">
        <f t="shared" si="0"/>
        <v>0</v>
      </c>
      <c r="R8" s="93">
        <f t="shared" si="0"/>
        <v>780</v>
      </c>
      <c r="S8" s="93">
        <f t="shared" si="0"/>
        <v>0</v>
      </c>
      <c r="T8" s="374"/>
    </row>
    <row r="9" spans="1:21" ht="50.25" customHeight="1" x14ac:dyDescent="0.2">
      <c r="A9" s="619">
        <v>1</v>
      </c>
      <c r="B9" s="576"/>
      <c r="C9" s="624">
        <v>20000000000</v>
      </c>
      <c r="D9" s="380">
        <v>3636</v>
      </c>
      <c r="E9" s="380">
        <v>5166</v>
      </c>
      <c r="F9" s="576">
        <v>51</v>
      </c>
      <c r="G9" s="625" t="s">
        <v>267</v>
      </c>
      <c r="H9" s="633" t="s">
        <v>347</v>
      </c>
      <c r="I9" s="619"/>
      <c r="J9" s="619"/>
      <c r="K9" s="621">
        <v>0</v>
      </c>
      <c r="L9" s="621">
        <v>0</v>
      </c>
      <c r="M9" s="621">
        <v>1150</v>
      </c>
      <c r="N9" s="627">
        <v>2019</v>
      </c>
      <c r="O9" s="617">
        <v>1150</v>
      </c>
      <c r="P9" s="623">
        <v>500</v>
      </c>
      <c r="Q9" s="476">
        <v>0</v>
      </c>
      <c r="R9" s="475">
        <v>100</v>
      </c>
      <c r="S9" s="617">
        <v>0</v>
      </c>
      <c r="T9" s="172"/>
    </row>
    <row r="10" spans="1:21" ht="48.2" customHeight="1" x14ac:dyDescent="0.2">
      <c r="A10" s="619"/>
      <c r="B10" s="589"/>
      <c r="C10" s="624"/>
      <c r="D10" s="380">
        <v>3636</v>
      </c>
      <c r="E10" s="380">
        <v>5169</v>
      </c>
      <c r="F10" s="589"/>
      <c r="G10" s="625"/>
      <c r="H10" s="633"/>
      <c r="I10" s="619"/>
      <c r="J10" s="619"/>
      <c r="K10" s="621"/>
      <c r="L10" s="621"/>
      <c r="M10" s="621"/>
      <c r="N10" s="627"/>
      <c r="O10" s="617"/>
      <c r="P10" s="623"/>
      <c r="Q10" s="476">
        <v>0</v>
      </c>
      <c r="R10" s="475">
        <v>400</v>
      </c>
      <c r="S10" s="617"/>
      <c r="T10" s="172"/>
    </row>
    <row r="11" spans="1:21" ht="61.15" customHeight="1" x14ac:dyDescent="0.2">
      <c r="A11" s="380">
        <v>2</v>
      </c>
      <c r="B11" s="380"/>
      <c r="C11" s="381">
        <v>20000000000</v>
      </c>
      <c r="D11" s="380">
        <v>6172</v>
      </c>
      <c r="E11" s="380">
        <v>5166</v>
      </c>
      <c r="F11" s="376">
        <v>51</v>
      </c>
      <c r="G11" s="382" t="s">
        <v>267</v>
      </c>
      <c r="H11" s="389" t="s">
        <v>348</v>
      </c>
      <c r="I11" s="380"/>
      <c r="J11" s="380"/>
      <c r="K11" s="471">
        <v>0</v>
      </c>
      <c r="L11" s="471">
        <v>0</v>
      </c>
      <c r="M11" s="387">
        <v>800</v>
      </c>
      <c r="N11" s="388">
        <v>2019</v>
      </c>
      <c r="O11" s="40">
        <v>800</v>
      </c>
      <c r="P11" s="384">
        <v>280</v>
      </c>
      <c r="Q11" s="476">
        <v>0</v>
      </c>
      <c r="R11" s="475">
        <v>280</v>
      </c>
      <c r="S11" s="385">
        <v>0</v>
      </c>
      <c r="T11" s="172"/>
    </row>
    <row r="12" spans="1:21" ht="35.450000000000003" customHeight="1" x14ac:dyDescent="0.2">
      <c r="A12" s="271" t="s">
        <v>157</v>
      </c>
      <c r="B12" s="272"/>
      <c r="C12" s="272"/>
      <c r="D12" s="272"/>
      <c r="E12" s="272"/>
      <c r="F12" s="272"/>
      <c r="G12" s="272"/>
      <c r="H12" s="272"/>
      <c r="I12" s="272"/>
      <c r="J12" s="272"/>
      <c r="K12" s="23">
        <f>SUM(K9:K11)</f>
        <v>0</v>
      </c>
      <c r="L12" s="23">
        <f>SUM(L9:L11)</f>
        <v>0</v>
      </c>
      <c r="M12" s="23">
        <f>SUM(M9:M11)</f>
        <v>1950</v>
      </c>
      <c r="N12" s="23"/>
      <c r="O12" s="23">
        <f>SUM(O9:O11)</f>
        <v>1950</v>
      </c>
      <c r="P12" s="23">
        <f>SUM(P9:P11)</f>
        <v>780</v>
      </c>
      <c r="Q12" s="23">
        <f>SUM(Q9:Q11)</f>
        <v>0</v>
      </c>
      <c r="R12" s="23">
        <f>SUM(R9:R11)</f>
        <v>780</v>
      </c>
      <c r="S12" s="22">
        <f>SUM(S9:S9)</f>
        <v>0</v>
      </c>
      <c r="T12" s="21"/>
    </row>
    <row r="13" spans="1:21" s="3" customFormat="1" x14ac:dyDescent="0.2">
      <c r="A13" s="4"/>
      <c r="B13" s="4"/>
      <c r="C13" s="4"/>
      <c r="D13" s="4"/>
      <c r="E13" s="4"/>
      <c r="F13" s="4"/>
      <c r="G13" s="20"/>
      <c r="H13" s="4"/>
      <c r="I13" s="19"/>
      <c r="J13" s="18"/>
      <c r="K13" s="17"/>
      <c r="L13" s="17"/>
      <c r="M13" s="17"/>
      <c r="N13" s="16"/>
      <c r="O13" s="16"/>
      <c r="T13" s="2"/>
      <c r="U13" s="1"/>
    </row>
    <row r="14" spans="1:21" s="3" customFormat="1" x14ac:dyDescent="0.2">
      <c r="A14" s="4"/>
      <c r="B14" s="4"/>
      <c r="C14" s="4"/>
      <c r="D14" s="4"/>
      <c r="E14" s="4"/>
      <c r="F14" s="4"/>
      <c r="G14" s="4"/>
      <c r="H14" s="4"/>
      <c r="I14" s="15"/>
      <c r="J14" s="6"/>
      <c r="K14" s="5"/>
      <c r="L14" s="5"/>
      <c r="M14" s="5"/>
      <c r="T14" s="2"/>
      <c r="U14" s="1"/>
    </row>
    <row r="15" spans="1:21" s="3" customFormat="1" x14ac:dyDescent="0.2">
      <c r="A15" s="4"/>
      <c r="B15" s="4"/>
      <c r="C15" s="4"/>
      <c r="D15" s="4"/>
      <c r="E15" s="4"/>
      <c r="F15" s="4"/>
      <c r="G15" s="4"/>
      <c r="H15" s="4"/>
      <c r="I15" s="15"/>
      <c r="J15" s="6"/>
      <c r="K15" s="5"/>
      <c r="L15" s="5"/>
      <c r="M15" s="5"/>
      <c r="T15" s="2"/>
      <c r="U15" s="1"/>
    </row>
    <row r="16" spans="1:21" s="7" customFormat="1" ht="15" x14ac:dyDescent="0.2">
      <c r="A16" s="13"/>
      <c r="B16" s="13"/>
      <c r="C16" s="13"/>
      <c r="D16" s="14"/>
      <c r="E16" s="13"/>
      <c r="F16" s="13"/>
      <c r="G16" s="13"/>
      <c r="H16" s="13"/>
      <c r="I16" s="12"/>
      <c r="J16" s="11"/>
      <c r="K16" s="10"/>
      <c r="L16" s="10"/>
      <c r="M16" s="10"/>
      <c r="T16" s="9"/>
      <c r="U16" s="8"/>
    </row>
    <row r="17" spans="1:21" s="3" customFormat="1" x14ac:dyDescent="0.2">
      <c r="A17" s="4"/>
      <c r="B17" s="4"/>
      <c r="C17" s="4"/>
      <c r="D17" s="4"/>
      <c r="E17" s="4"/>
      <c r="F17" s="4"/>
      <c r="G17" s="4"/>
      <c r="H17" s="4"/>
      <c r="I17" s="1"/>
      <c r="J17" s="6"/>
      <c r="K17" s="5"/>
      <c r="L17" s="5"/>
      <c r="M17" s="5"/>
      <c r="T17" s="2"/>
      <c r="U17" s="1"/>
    </row>
    <row r="18" spans="1:21" s="3" customFormat="1" x14ac:dyDescent="0.2">
      <c r="A18" s="4"/>
      <c r="B18" s="4"/>
      <c r="C18" s="4"/>
      <c r="D18" s="4"/>
      <c r="E18" s="4"/>
      <c r="F18" s="4"/>
      <c r="G18" s="4"/>
      <c r="H18" s="4"/>
      <c r="I18" s="1"/>
      <c r="J18" s="6"/>
      <c r="K18" s="5"/>
      <c r="L18" s="5"/>
      <c r="M18" s="5"/>
      <c r="T18" s="2"/>
      <c r="U18" s="1"/>
    </row>
    <row r="19" spans="1:21" s="3" customFormat="1" x14ac:dyDescent="0.2">
      <c r="A19" s="4"/>
      <c r="B19" s="4"/>
      <c r="C19" s="4"/>
      <c r="D19" s="4"/>
      <c r="E19" s="4"/>
      <c r="F19" s="4"/>
      <c r="G19" s="4"/>
      <c r="H19" s="4"/>
      <c r="I19" s="1"/>
      <c r="J19" s="6"/>
      <c r="K19" s="5"/>
      <c r="L19" s="5"/>
      <c r="M19" s="5"/>
      <c r="T19" s="2"/>
      <c r="U19" s="1"/>
    </row>
    <row r="20" spans="1:21" s="3" customFormat="1" x14ac:dyDescent="0.2">
      <c r="A20" s="4"/>
      <c r="B20" s="4"/>
      <c r="C20" s="4"/>
      <c r="D20" s="4"/>
      <c r="E20" s="4"/>
      <c r="F20" s="4"/>
      <c r="G20" s="4"/>
      <c r="H20" s="4"/>
      <c r="I20" s="1"/>
      <c r="J20" s="6"/>
      <c r="K20" s="5"/>
      <c r="L20" s="5"/>
      <c r="M20" s="5"/>
      <c r="T20" s="2"/>
      <c r="U20" s="1"/>
    </row>
    <row r="21" spans="1:21" s="3" customFormat="1" x14ac:dyDescent="0.2">
      <c r="A21" s="4"/>
      <c r="B21" s="4"/>
      <c r="C21" s="4"/>
      <c r="D21" s="4"/>
      <c r="E21" s="4"/>
      <c r="F21" s="4"/>
      <c r="G21" s="4"/>
      <c r="H21" s="4"/>
      <c r="I21" s="1"/>
      <c r="J21" s="6"/>
      <c r="K21" s="5"/>
      <c r="L21" s="5"/>
      <c r="M21" s="5"/>
      <c r="T21" s="2"/>
      <c r="U21" s="1"/>
    </row>
    <row r="22" spans="1:21" s="3" customFormat="1" x14ac:dyDescent="0.2">
      <c r="A22" s="4"/>
      <c r="B22" s="4"/>
      <c r="C22" s="4"/>
      <c r="D22" s="4"/>
      <c r="E22" s="4"/>
      <c r="F22" s="4"/>
      <c r="G22" s="4"/>
      <c r="H22" s="4"/>
      <c r="I22" s="1"/>
      <c r="J22" s="6"/>
      <c r="K22" s="5"/>
      <c r="L22" s="5"/>
      <c r="M22" s="5"/>
      <c r="T22" s="2"/>
      <c r="U22" s="1"/>
    </row>
    <row r="23" spans="1:21" s="3" customFormat="1" x14ac:dyDescent="0.2">
      <c r="A23" s="4"/>
      <c r="B23" s="4"/>
      <c r="C23" s="4"/>
      <c r="D23" s="4"/>
      <c r="E23" s="4"/>
      <c r="F23" s="4"/>
      <c r="G23" s="4"/>
      <c r="H23" s="4"/>
      <c r="I23" s="1"/>
      <c r="J23" s="6"/>
      <c r="K23" s="5"/>
      <c r="L23" s="5"/>
      <c r="M23" s="5"/>
      <c r="T23" s="2"/>
      <c r="U23" s="1"/>
    </row>
    <row r="24" spans="1:21" s="3" customFormat="1" x14ac:dyDescent="0.2">
      <c r="A24" s="4"/>
      <c r="B24" s="4"/>
      <c r="C24" s="4"/>
      <c r="D24" s="4"/>
      <c r="E24" s="4"/>
      <c r="F24" s="4"/>
      <c r="G24" s="4"/>
      <c r="H24" s="4"/>
      <c r="I24" s="1"/>
      <c r="J24" s="6"/>
      <c r="K24" s="5"/>
      <c r="L24" s="5"/>
      <c r="M24" s="5"/>
      <c r="T24" s="2"/>
      <c r="U24" s="1"/>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4"/>
      <c r="K34" s="5"/>
      <c r="L34" s="5"/>
      <c r="M34" s="5"/>
      <c r="T34" s="2"/>
      <c r="U34" s="1"/>
    </row>
    <row r="35" spans="1:21" s="3" customFormat="1" x14ac:dyDescent="0.2">
      <c r="A35" s="4"/>
      <c r="B35" s="4"/>
      <c r="C35" s="4"/>
      <c r="D35" s="4"/>
      <c r="E35" s="4"/>
      <c r="F35" s="4"/>
      <c r="G35" s="4"/>
      <c r="H35" s="4"/>
      <c r="I35" s="1"/>
      <c r="J35" s="4"/>
      <c r="K35" s="5"/>
      <c r="L35" s="5"/>
      <c r="M35" s="5"/>
      <c r="T35" s="2"/>
      <c r="U35" s="1"/>
    </row>
    <row r="36" spans="1:21" s="3" customFormat="1" x14ac:dyDescent="0.2">
      <c r="A36" s="4"/>
      <c r="B36" s="4"/>
      <c r="C36" s="4"/>
      <c r="D36" s="4"/>
      <c r="E36" s="4"/>
      <c r="F36" s="4"/>
      <c r="G36" s="4"/>
      <c r="H36" s="4"/>
      <c r="I36" s="1"/>
      <c r="J36" s="4"/>
      <c r="K36" s="5"/>
      <c r="L36" s="5"/>
      <c r="M36" s="5"/>
      <c r="T36" s="2"/>
      <c r="U36" s="1"/>
    </row>
    <row r="37" spans="1:21" s="3" customFormat="1" x14ac:dyDescent="0.2">
      <c r="A37" s="4"/>
      <c r="B37" s="4"/>
      <c r="C37" s="4"/>
      <c r="D37" s="4"/>
      <c r="E37" s="4"/>
      <c r="F37" s="4"/>
      <c r="G37" s="4"/>
      <c r="H37" s="4"/>
      <c r="I37" s="1"/>
      <c r="J37" s="4"/>
      <c r="K37" s="5"/>
      <c r="L37" s="5"/>
      <c r="M37" s="5"/>
      <c r="T37" s="2"/>
      <c r="U37" s="1"/>
    </row>
    <row r="38" spans="1:21" s="3" customFormat="1" x14ac:dyDescent="0.2">
      <c r="A38" s="4"/>
      <c r="B38" s="4"/>
      <c r="C38" s="4"/>
      <c r="D38" s="4"/>
      <c r="E38" s="4"/>
      <c r="F38" s="4"/>
      <c r="G38" s="4"/>
      <c r="H38" s="4"/>
      <c r="I38" s="1"/>
      <c r="J38" s="4"/>
      <c r="K38" s="5"/>
      <c r="L38" s="5"/>
      <c r="M38" s="5"/>
      <c r="T38" s="2"/>
      <c r="U38" s="1"/>
    </row>
    <row r="39" spans="1:21" s="3" customFormat="1" x14ac:dyDescent="0.2">
      <c r="A39" s="4"/>
      <c r="B39" s="4"/>
      <c r="C39" s="4"/>
      <c r="D39" s="4"/>
      <c r="E39" s="4"/>
      <c r="F39" s="4"/>
      <c r="G39" s="4"/>
      <c r="H39" s="4"/>
      <c r="I39" s="1"/>
      <c r="J39" s="4"/>
      <c r="K39" s="5"/>
      <c r="L39" s="5"/>
      <c r="M39" s="5"/>
      <c r="T39" s="2"/>
      <c r="U39" s="1"/>
    </row>
    <row r="40" spans="1:21" s="3" customFormat="1" x14ac:dyDescent="0.2">
      <c r="A40" s="4"/>
      <c r="B40" s="4"/>
      <c r="C40" s="4"/>
      <c r="D40" s="4"/>
      <c r="E40" s="4"/>
      <c r="F40" s="4"/>
      <c r="G40" s="4"/>
      <c r="H40" s="4"/>
      <c r="I40" s="1"/>
      <c r="J40" s="4"/>
      <c r="K40" s="5"/>
      <c r="L40" s="5"/>
      <c r="M40" s="5"/>
      <c r="T40" s="2"/>
      <c r="U40" s="1"/>
    </row>
    <row r="41" spans="1:21" s="3" customFormat="1" x14ac:dyDescent="0.2">
      <c r="A41" s="4"/>
      <c r="B41" s="4"/>
      <c r="C41" s="4"/>
      <c r="D41" s="4"/>
      <c r="E41" s="4"/>
      <c r="F41" s="4"/>
      <c r="G41" s="4"/>
      <c r="H41" s="4"/>
      <c r="I41" s="1"/>
      <c r="J41" s="4"/>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4"/>
      <c r="B43" s="4"/>
      <c r="C43" s="4"/>
      <c r="D43" s="4"/>
      <c r="E43" s="4"/>
      <c r="F43" s="4"/>
      <c r="G43" s="4"/>
      <c r="H43" s="4"/>
      <c r="I43" s="1"/>
      <c r="J43" s="4"/>
      <c r="K43" s="5"/>
      <c r="L43" s="5"/>
      <c r="M43" s="5"/>
      <c r="T43" s="2"/>
      <c r="U43" s="1"/>
    </row>
    <row r="44" spans="1:21" s="3" customFormat="1" x14ac:dyDescent="0.2">
      <c r="A44" s="4"/>
      <c r="B44" s="4"/>
      <c r="C44" s="4"/>
      <c r="D44" s="4"/>
      <c r="E44" s="4"/>
      <c r="F44" s="4"/>
      <c r="G44" s="4"/>
      <c r="H44" s="4"/>
      <c r="I44" s="1"/>
      <c r="J44" s="4"/>
      <c r="K44" s="5"/>
      <c r="L44" s="5"/>
      <c r="M44" s="5"/>
      <c r="T44" s="2"/>
      <c r="U44" s="1"/>
    </row>
    <row r="45" spans="1:21" s="3" customFormat="1" x14ac:dyDescent="0.2">
      <c r="A45" s="1"/>
      <c r="B45" s="1"/>
      <c r="C45" s="1"/>
      <c r="D45" s="1"/>
      <c r="E45" s="1"/>
      <c r="F45" s="1"/>
      <c r="G45" s="1"/>
      <c r="H45" s="1"/>
      <c r="I45" s="1"/>
      <c r="J45" s="4"/>
      <c r="K45" s="5"/>
      <c r="L45" s="5"/>
      <c r="M45" s="5"/>
      <c r="T45" s="2"/>
      <c r="U45" s="1"/>
    </row>
    <row r="46" spans="1:21" s="3" customFormat="1" x14ac:dyDescent="0.2">
      <c r="A46" s="1"/>
      <c r="B46" s="1"/>
      <c r="C46" s="1"/>
      <c r="D46" s="1"/>
      <c r="E46" s="1"/>
      <c r="F46" s="1"/>
      <c r="G46" s="1"/>
      <c r="H46" s="1"/>
      <c r="I46" s="1"/>
      <c r="J46" s="4"/>
      <c r="K46" s="5"/>
      <c r="L46" s="5"/>
      <c r="M46" s="5"/>
      <c r="T46" s="2"/>
      <c r="U46" s="1"/>
    </row>
    <row r="47" spans="1:21" s="3" customFormat="1" x14ac:dyDescent="0.2">
      <c r="A47" s="1"/>
      <c r="B47" s="1"/>
      <c r="C47" s="1"/>
      <c r="D47" s="1"/>
      <c r="E47" s="1"/>
      <c r="F47" s="1"/>
      <c r="G47" s="1"/>
      <c r="H47" s="1"/>
      <c r="I47" s="1"/>
      <c r="J47" s="4"/>
      <c r="K47" s="5"/>
      <c r="L47" s="5"/>
      <c r="M47" s="5"/>
      <c r="T47" s="2"/>
      <c r="U47" s="1"/>
    </row>
    <row r="48" spans="1:21" s="3" customFormat="1" x14ac:dyDescent="0.2">
      <c r="A48" s="1"/>
      <c r="B48" s="1"/>
      <c r="C48" s="1"/>
      <c r="D48" s="1"/>
      <c r="E48" s="1"/>
      <c r="F48" s="1"/>
      <c r="G48" s="1"/>
      <c r="H48" s="1"/>
      <c r="I48" s="1"/>
      <c r="J48" s="4"/>
      <c r="K48" s="5"/>
      <c r="L48" s="5"/>
      <c r="M48" s="5"/>
      <c r="T48" s="2"/>
      <c r="U48" s="1"/>
    </row>
    <row r="49" spans="1:21" s="3" customFormat="1" x14ac:dyDescent="0.2">
      <c r="A49" s="1"/>
      <c r="B49" s="1"/>
      <c r="C49" s="1"/>
      <c r="D49" s="1"/>
      <c r="E49" s="1"/>
      <c r="F49" s="1"/>
      <c r="G49" s="1"/>
      <c r="H49" s="1"/>
      <c r="I49" s="1"/>
      <c r="J49" s="4"/>
      <c r="K49" s="5"/>
      <c r="L49" s="5"/>
      <c r="M49" s="5"/>
      <c r="T49" s="2"/>
      <c r="U49" s="1"/>
    </row>
    <row r="50" spans="1:21" s="3" customFormat="1" x14ac:dyDescent="0.2">
      <c r="A50" s="1"/>
      <c r="B50" s="1"/>
      <c r="C50" s="1"/>
      <c r="D50" s="1"/>
      <c r="E50" s="1"/>
      <c r="F50" s="1"/>
      <c r="G50" s="1"/>
      <c r="H50" s="1"/>
      <c r="I50" s="1"/>
      <c r="J50" s="4"/>
      <c r="K50" s="5"/>
      <c r="L50" s="5"/>
      <c r="M50" s="5"/>
      <c r="T50" s="2"/>
      <c r="U50" s="1"/>
    </row>
    <row r="51" spans="1:21" s="3" customFormat="1" x14ac:dyDescent="0.2">
      <c r="A51" s="1"/>
      <c r="B51" s="1"/>
      <c r="C51" s="1"/>
      <c r="D51" s="1"/>
      <c r="E51" s="1"/>
      <c r="F51" s="1"/>
      <c r="G51" s="1"/>
      <c r="H51" s="1"/>
      <c r="I51" s="1"/>
      <c r="J51" s="4"/>
      <c r="K51" s="5"/>
      <c r="L51" s="5"/>
      <c r="M51" s="5"/>
      <c r="T51" s="2"/>
      <c r="U51" s="1"/>
    </row>
    <row r="52" spans="1:21" s="3" customFormat="1" x14ac:dyDescent="0.2">
      <c r="A52" s="1"/>
      <c r="B52" s="1"/>
      <c r="C52" s="1"/>
      <c r="D52" s="1"/>
      <c r="E52" s="1"/>
      <c r="F52" s="1"/>
      <c r="G52" s="1"/>
      <c r="H52" s="1"/>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sheetData>
  <mergeCells count="35">
    <mergeCell ref="K9:K10"/>
    <mergeCell ref="L9:L10"/>
    <mergeCell ref="M9:M10"/>
    <mergeCell ref="N9:N10"/>
    <mergeCell ref="O9:O10"/>
    <mergeCell ref="P9:P10"/>
    <mergeCell ref="P6:R6"/>
    <mergeCell ref="T6:T7"/>
    <mergeCell ref="A8:H8"/>
    <mergeCell ref="A9:A10"/>
    <mergeCell ref="B9:B10"/>
    <mergeCell ref="C9:C10"/>
    <mergeCell ref="F9:F10"/>
    <mergeCell ref="G9:G10"/>
    <mergeCell ref="H9:H10"/>
    <mergeCell ref="J6:J7"/>
    <mergeCell ref="K6:K7"/>
    <mergeCell ref="S9:S10"/>
    <mergeCell ref="I9:I10"/>
    <mergeCell ref="J9:J10"/>
    <mergeCell ref="S6:S7"/>
    <mergeCell ref="A5:S5"/>
    <mergeCell ref="A6:A7"/>
    <mergeCell ref="B6:B7"/>
    <mergeCell ref="C6:C7"/>
    <mergeCell ref="D6:D7"/>
    <mergeCell ref="E6:E7"/>
    <mergeCell ref="F6:F7"/>
    <mergeCell ref="G6:G7"/>
    <mergeCell ref="H6:H7"/>
    <mergeCell ref="I6:I7"/>
    <mergeCell ref="L6:L7"/>
    <mergeCell ref="M6:M7"/>
    <mergeCell ref="N6:N7"/>
    <mergeCell ref="O6:O7"/>
  </mergeCells>
  <printOptions horizontalCentered="1"/>
  <pageMargins left="0.78740157480314965" right="0.78740157480314965" top="0.6692913385826772" bottom="0.86614173228346458" header="0.27559055118110237" footer="0.39370078740157483"/>
  <pageSetup paperSize="9" scale="46" firstPageNumber="132"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tabColor rgb="FFFFFF00"/>
    <pageSetUpPr fitToPage="1"/>
  </sheetPr>
  <dimension ref="A1:Y78"/>
  <sheetViews>
    <sheetView showGridLines="0" view="pageBreakPreview" zoomScale="80" zoomScaleNormal="70" zoomScaleSheetLayoutView="80" workbookViewId="0">
      <selection activeCell="A11" sqref="A11:XFD11"/>
    </sheetView>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7.28515625" style="1" hidden="1" customWidth="1" outlineLevel="1"/>
    <col min="5" max="5" width="7.28515625" style="1" customWidth="1" outlineLevel="1"/>
    <col min="6" max="6" width="17.7109375" style="1" hidden="1" customWidth="1" outlineLevel="1"/>
    <col min="7" max="7" width="50.7109375" style="1" customWidth="1"/>
    <col min="8" max="8" width="60.42578125" style="1" customWidth="1"/>
    <col min="9" max="9" width="7.140625" style="1" customWidth="1"/>
    <col min="10" max="10" width="14.7109375" style="4" customWidth="1"/>
    <col min="11" max="13" width="13.5703125" style="3" customWidth="1"/>
    <col min="14" max="14" width="13.7109375" style="3" customWidth="1"/>
    <col min="15" max="15" width="12.42578125" style="3" customWidth="1"/>
    <col min="16" max="16" width="14.85546875" style="3" customWidth="1"/>
    <col min="17" max="17" width="17.140625" style="3" customWidth="1"/>
    <col min="18" max="19" width="14.7109375" style="3" hidden="1" customWidth="1"/>
    <col min="20" max="20" width="14.85546875" style="3" customWidth="1"/>
    <col min="21" max="22" width="14.7109375" style="3" hidden="1" customWidth="1"/>
    <col min="23" max="23" width="14.42578125" style="3" customWidth="1"/>
    <col min="24" max="24" width="22.7109375" style="2" hidden="1" customWidth="1"/>
    <col min="25" max="16384" width="9.140625" style="1"/>
  </cols>
  <sheetData>
    <row r="1" spans="1:25" ht="18" x14ac:dyDescent="0.25">
      <c r="A1" s="159" t="s">
        <v>144</v>
      </c>
      <c r="B1" s="160"/>
      <c r="C1" s="160"/>
      <c r="D1" s="160"/>
      <c r="E1" s="160"/>
      <c r="F1" s="161"/>
      <c r="G1" s="162"/>
      <c r="H1" s="163"/>
      <c r="I1" s="160"/>
      <c r="K1" s="164"/>
      <c r="N1" s="165"/>
      <c r="O1" s="165"/>
      <c r="Q1" s="165"/>
      <c r="R1" s="165"/>
      <c r="S1" s="165"/>
      <c r="T1" s="38"/>
      <c r="U1" s="35"/>
      <c r="V1" s="1"/>
      <c r="W1" s="1"/>
      <c r="X1" s="1"/>
    </row>
    <row r="2" spans="1:25" ht="15.75" x14ac:dyDescent="0.25">
      <c r="A2" s="223" t="s">
        <v>129</v>
      </c>
      <c r="B2" s="113"/>
      <c r="D2" s="113"/>
      <c r="E2" s="166"/>
      <c r="F2" s="167"/>
      <c r="G2" s="223" t="s">
        <v>131</v>
      </c>
      <c r="H2" s="168" t="s">
        <v>143</v>
      </c>
      <c r="I2" s="170"/>
      <c r="K2" s="164"/>
      <c r="N2" s="37"/>
      <c r="O2" s="37"/>
      <c r="Q2" s="37"/>
      <c r="R2" s="37"/>
      <c r="S2" s="37"/>
      <c r="T2" s="36"/>
      <c r="U2" s="35"/>
      <c r="V2" s="1"/>
      <c r="W2" s="1"/>
      <c r="X2" s="1"/>
    </row>
    <row r="3" spans="1:25" ht="17.25" customHeight="1" x14ac:dyDescent="0.35">
      <c r="A3" s="122"/>
      <c r="B3" s="113"/>
      <c r="D3" s="113"/>
      <c r="E3" s="87"/>
      <c r="F3" s="87"/>
      <c r="G3" s="221" t="s">
        <v>18</v>
      </c>
      <c r="H3" s="87"/>
      <c r="I3" s="87"/>
      <c r="J3" s="87"/>
      <c r="K3" s="88"/>
      <c r="L3" s="87"/>
      <c r="M3" s="88"/>
      <c r="N3" s="87"/>
      <c r="O3" s="87"/>
      <c r="P3" s="87"/>
      <c r="Q3" s="87"/>
      <c r="R3" s="87"/>
      <c r="S3" s="87"/>
      <c r="T3" s="89"/>
      <c r="U3" s="87"/>
      <c r="V3" s="87"/>
      <c r="X3" s="36"/>
      <c r="Y3" s="35"/>
    </row>
    <row r="4" spans="1:25" ht="17.25" customHeight="1" x14ac:dyDescent="0.35">
      <c r="A4" s="122"/>
      <c r="B4" s="113"/>
      <c r="C4" s="221"/>
      <c r="D4" s="113"/>
      <c r="E4" s="87"/>
      <c r="F4" s="87"/>
      <c r="G4" s="87"/>
      <c r="H4" s="87"/>
      <c r="I4" s="87"/>
      <c r="J4" s="87"/>
      <c r="K4" s="88"/>
      <c r="L4" s="87"/>
      <c r="M4" s="88"/>
      <c r="N4" s="87"/>
      <c r="O4" s="87"/>
      <c r="P4" s="87"/>
      <c r="Q4" s="87"/>
      <c r="R4" s="87"/>
      <c r="S4" s="87"/>
      <c r="T4" s="89"/>
      <c r="U4" s="87"/>
      <c r="V4" s="87"/>
      <c r="W4" s="89" t="s">
        <v>46</v>
      </c>
      <c r="X4" s="36"/>
      <c r="Y4" s="35"/>
    </row>
    <row r="5" spans="1:25" ht="25.5" customHeight="1" x14ac:dyDescent="0.2">
      <c r="A5" s="513" t="s">
        <v>181</v>
      </c>
      <c r="B5" s="514"/>
      <c r="C5" s="514"/>
      <c r="D5" s="514"/>
      <c r="E5" s="514"/>
      <c r="F5" s="514"/>
      <c r="G5" s="514"/>
      <c r="H5" s="514"/>
      <c r="I5" s="514"/>
      <c r="J5" s="514"/>
      <c r="K5" s="514"/>
      <c r="L5" s="514"/>
      <c r="M5" s="514"/>
      <c r="N5" s="514"/>
      <c r="O5" s="514"/>
      <c r="P5" s="514"/>
      <c r="Q5" s="514"/>
      <c r="R5" s="514"/>
      <c r="S5" s="514"/>
      <c r="T5" s="514"/>
      <c r="U5" s="514"/>
      <c r="V5" s="513"/>
      <c r="W5" s="514"/>
      <c r="X5" s="34"/>
    </row>
    <row r="6" spans="1:25" ht="25.5" customHeight="1" x14ac:dyDescent="0.2">
      <c r="A6" s="529" t="s">
        <v>17</v>
      </c>
      <c r="B6" s="529" t="s">
        <v>16</v>
      </c>
      <c r="C6" s="516" t="s">
        <v>14</v>
      </c>
      <c r="D6" s="516" t="s">
        <v>13</v>
      </c>
      <c r="E6" s="516" t="s">
        <v>114</v>
      </c>
      <c r="F6" s="516" t="s">
        <v>15</v>
      </c>
      <c r="G6" s="516" t="s">
        <v>134</v>
      </c>
      <c r="H6" s="526" t="s">
        <v>11</v>
      </c>
      <c r="I6" s="531" t="s">
        <v>10</v>
      </c>
      <c r="J6" s="526" t="s">
        <v>9</v>
      </c>
      <c r="K6" s="526" t="s">
        <v>8</v>
      </c>
      <c r="L6" s="508" t="s">
        <v>7</v>
      </c>
      <c r="M6" s="508" t="s">
        <v>6</v>
      </c>
      <c r="N6" s="526" t="s">
        <v>5</v>
      </c>
      <c r="O6" s="528" t="s">
        <v>85</v>
      </c>
      <c r="P6" s="511" t="s">
        <v>3</v>
      </c>
      <c r="Q6" s="511" t="s">
        <v>113</v>
      </c>
      <c r="R6" s="282"/>
      <c r="S6" s="282"/>
      <c r="T6" s="511" t="s">
        <v>202</v>
      </c>
      <c r="U6" s="280"/>
      <c r="V6" s="281"/>
      <c r="W6" s="528" t="s">
        <v>92</v>
      </c>
      <c r="X6" s="552" t="s">
        <v>4</v>
      </c>
    </row>
    <row r="7" spans="1:25" ht="58.7" customHeight="1" x14ac:dyDescent="0.2">
      <c r="A7" s="529"/>
      <c r="B7" s="529"/>
      <c r="C7" s="516"/>
      <c r="D7" s="516"/>
      <c r="E7" s="516"/>
      <c r="F7" s="516"/>
      <c r="G7" s="516"/>
      <c r="H7" s="526"/>
      <c r="I7" s="531"/>
      <c r="J7" s="526"/>
      <c r="K7" s="526"/>
      <c r="L7" s="527"/>
      <c r="M7" s="527"/>
      <c r="N7" s="526"/>
      <c r="O7" s="528"/>
      <c r="P7" s="512"/>
      <c r="Q7" s="512"/>
      <c r="R7" s="200" t="s">
        <v>88</v>
      </c>
      <c r="S7" s="200" t="s">
        <v>89</v>
      </c>
      <c r="T7" s="512"/>
      <c r="U7" s="283" t="s">
        <v>90</v>
      </c>
      <c r="V7" s="200" t="s">
        <v>91</v>
      </c>
      <c r="W7" s="528"/>
      <c r="X7" s="552"/>
    </row>
    <row r="8" spans="1:25" s="30" customFormat="1" ht="25.5" customHeight="1" x14ac:dyDescent="0.3">
      <c r="A8" s="99" t="s">
        <v>133</v>
      </c>
      <c r="B8" s="100"/>
      <c r="C8" s="100"/>
      <c r="D8" s="100"/>
      <c r="E8" s="100"/>
      <c r="F8" s="100"/>
      <c r="G8" s="100"/>
      <c r="H8" s="100"/>
      <c r="I8" s="100"/>
      <c r="J8" s="100"/>
      <c r="K8" s="90">
        <f>SUM(K9:K9)</f>
        <v>0</v>
      </c>
      <c r="L8" s="90">
        <f>SUM(L9:L9)</f>
        <v>0</v>
      </c>
      <c r="M8" s="90">
        <f>SUM(M9:M9)</f>
        <v>0</v>
      </c>
      <c r="N8" s="90"/>
      <c r="O8" s="90">
        <f>SUM(O9:O9)</f>
        <v>0</v>
      </c>
      <c r="P8" s="91">
        <f>SUM(P9:P9)</f>
        <v>0</v>
      </c>
      <c r="Q8" s="91">
        <f>SUM(Q9:Q9)</f>
        <v>0</v>
      </c>
      <c r="R8" s="91"/>
      <c r="S8" s="91"/>
      <c r="T8" s="91">
        <f>SUM(T9:T9)</f>
        <v>0</v>
      </c>
      <c r="U8" s="91"/>
      <c r="V8" s="91"/>
      <c r="W8" s="90">
        <f>SUM(W9:W9)</f>
        <v>0</v>
      </c>
      <c r="X8" s="31"/>
    </row>
    <row r="9" spans="1:25" s="26" customFormat="1" ht="18" x14ac:dyDescent="0.2">
      <c r="A9" s="217"/>
      <c r="B9" s="217"/>
      <c r="C9" s="217"/>
      <c r="D9" s="217"/>
      <c r="E9" s="217"/>
      <c r="F9" s="218"/>
      <c r="G9" s="43"/>
      <c r="H9" s="80"/>
      <c r="I9" s="45"/>
      <c r="J9" s="45"/>
      <c r="K9" s="220"/>
      <c r="L9" s="220"/>
      <c r="M9" s="220"/>
      <c r="N9" s="48"/>
      <c r="O9" s="40"/>
      <c r="P9" s="225"/>
      <c r="Q9" s="40"/>
      <c r="R9" s="40"/>
      <c r="S9" s="40"/>
      <c r="T9" s="219"/>
      <c r="U9" s="40"/>
      <c r="V9" s="40"/>
      <c r="W9" s="219"/>
      <c r="X9" s="53"/>
    </row>
    <row r="10" spans="1:25" s="30" customFormat="1" ht="25.5" customHeight="1" x14ac:dyDescent="0.3">
      <c r="A10" s="214" t="s">
        <v>135</v>
      </c>
      <c r="B10" s="215"/>
      <c r="C10" s="215"/>
      <c r="D10" s="215"/>
      <c r="E10" s="215"/>
      <c r="F10" s="215"/>
      <c r="G10" s="215"/>
      <c r="H10" s="215"/>
      <c r="I10" s="215"/>
      <c r="J10" s="93"/>
      <c r="K10" s="93">
        <f>SUM(K11:K11)</f>
        <v>0</v>
      </c>
      <c r="L10" s="93">
        <f>SUM(L11:L11)</f>
        <v>0</v>
      </c>
      <c r="M10" s="93">
        <f>SUM(M11:M11)</f>
        <v>0</v>
      </c>
      <c r="N10" s="268"/>
      <c r="O10" s="93">
        <f t="shared" ref="O10:W10" si="0">SUM(O11:O11)</f>
        <v>0</v>
      </c>
      <c r="P10" s="93">
        <f t="shared" si="0"/>
        <v>0</v>
      </c>
      <c r="Q10" s="93">
        <f t="shared" si="0"/>
        <v>0</v>
      </c>
      <c r="R10" s="93">
        <f t="shared" si="0"/>
        <v>0</v>
      </c>
      <c r="S10" s="93">
        <f t="shared" si="0"/>
        <v>0</v>
      </c>
      <c r="T10" s="93">
        <f t="shared" si="0"/>
        <v>0</v>
      </c>
      <c r="U10" s="93">
        <f t="shared" si="0"/>
        <v>0</v>
      </c>
      <c r="V10" s="93">
        <f t="shared" si="0"/>
        <v>0</v>
      </c>
      <c r="W10" s="93">
        <f t="shared" si="0"/>
        <v>0</v>
      </c>
      <c r="X10" s="106"/>
    </row>
    <row r="11" spans="1:25" ht="18" x14ac:dyDescent="0.2">
      <c r="A11" s="217"/>
      <c r="B11" s="217"/>
      <c r="C11" s="217"/>
      <c r="D11" s="217"/>
      <c r="E11" s="217"/>
      <c r="F11" s="218"/>
      <c r="G11" s="46"/>
      <c r="H11" s="246"/>
      <c r="I11" s="45"/>
      <c r="J11" s="45"/>
      <c r="K11" s="216"/>
      <c r="L11" s="216"/>
      <c r="M11" s="216"/>
      <c r="N11" s="48"/>
      <c r="O11" s="40"/>
      <c r="P11" s="225"/>
      <c r="Q11" s="40"/>
      <c r="R11" s="40"/>
      <c r="S11" s="40"/>
      <c r="T11" s="219"/>
      <c r="U11" s="40"/>
      <c r="V11" s="40"/>
      <c r="W11" s="219"/>
      <c r="X11" s="53"/>
    </row>
    <row r="12" spans="1:25" ht="35.25" customHeight="1" x14ac:dyDescent="0.2">
      <c r="A12" s="211" t="s">
        <v>138</v>
      </c>
      <c r="B12" s="212"/>
      <c r="C12" s="212"/>
      <c r="D12" s="212"/>
      <c r="E12" s="212"/>
      <c r="F12" s="212"/>
      <c r="G12" s="269"/>
      <c r="H12" s="269"/>
      <c r="I12" s="269"/>
      <c r="J12" s="270"/>
      <c r="K12" s="23">
        <f>K8+K10</f>
        <v>0</v>
      </c>
      <c r="L12" s="23">
        <f>L8+L10</f>
        <v>0</v>
      </c>
      <c r="M12" s="23">
        <f>M8+M10</f>
        <v>0</v>
      </c>
      <c r="N12" s="23"/>
      <c r="O12" s="23">
        <f>O8+O10</f>
        <v>0</v>
      </c>
      <c r="P12" s="23">
        <f>P8+P10</f>
        <v>0</v>
      </c>
      <c r="Q12" s="23">
        <f>Q8+Q10</f>
        <v>0</v>
      </c>
      <c r="R12" s="23">
        <f t="shared" ref="R12:V12" si="1">R8+R10</f>
        <v>0</v>
      </c>
      <c r="S12" s="23">
        <f t="shared" si="1"/>
        <v>0</v>
      </c>
      <c r="T12" s="23">
        <f>T8+T10</f>
        <v>0</v>
      </c>
      <c r="U12" s="23">
        <f t="shared" si="1"/>
        <v>0</v>
      </c>
      <c r="V12" s="23">
        <f t="shared" si="1"/>
        <v>0</v>
      </c>
      <c r="W12" s="22">
        <f>W8+W10</f>
        <v>0</v>
      </c>
      <c r="X12" s="21"/>
    </row>
    <row r="13" spans="1:25" s="3" customFormat="1" x14ac:dyDescent="0.2">
      <c r="A13" s="4"/>
      <c r="B13" s="4"/>
      <c r="C13" s="4"/>
      <c r="D13" s="4"/>
      <c r="E13" s="4"/>
      <c r="F13" s="4"/>
      <c r="G13" s="20"/>
      <c r="H13" s="4"/>
      <c r="I13" s="19"/>
      <c r="J13" s="18"/>
      <c r="K13" s="17"/>
      <c r="L13" s="17"/>
      <c r="M13" s="17"/>
      <c r="N13" s="16"/>
      <c r="O13" s="16"/>
      <c r="X13" s="2"/>
      <c r="Y13" s="1"/>
    </row>
    <row r="14" spans="1:25" s="3" customFormat="1" x14ac:dyDescent="0.2">
      <c r="A14" s="4"/>
      <c r="B14" s="4"/>
      <c r="C14" s="4"/>
      <c r="D14" s="4"/>
      <c r="E14" s="4"/>
      <c r="F14" s="4"/>
      <c r="G14" s="4"/>
      <c r="H14" s="4"/>
      <c r="I14" s="15"/>
      <c r="J14" s="6"/>
      <c r="K14" s="5"/>
      <c r="L14" s="5"/>
      <c r="M14" s="5"/>
      <c r="X14" s="2"/>
      <c r="Y14" s="1"/>
    </row>
    <row r="15" spans="1:25" s="3" customFormat="1" x14ac:dyDescent="0.2">
      <c r="A15" s="4"/>
      <c r="B15" s="4"/>
      <c r="C15" s="4"/>
      <c r="D15" s="4"/>
      <c r="E15" s="4"/>
      <c r="F15" s="4"/>
      <c r="G15" s="4"/>
      <c r="H15" s="4"/>
      <c r="I15" s="15"/>
      <c r="J15" s="6"/>
      <c r="K15" s="5"/>
      <c r="L15" s="5"/>
      <c r="M15" s="5"/>
      <c r="X15" s="2"/>
      <c r="Y15" s="1"/>
    </row>
    <row r="16" spans="1:25" s="3" customFormat="1" x14ac:dyDescent="0.2">
      <c r="A16" s="4"/>
      <c r="B16" s="4"/>
      <c r="C16" s="4"/>
      <c r="D16" s="4"/>
      <c r="E16" s="4"/>
      <c r="F16" s="4"/>
      <c r="G16" s="4"/>
      <c r="H16" s="4"/>
      <c r="I16" s="1"/>
      <c r="J16" s="4"/>
      <c r="K16" s="5"/>
      <c r="L16" s="5"/>
      <c r="M16" s="5"/>
      <c r="X16" s="2"/>
      <c r="Y16" s="1"/>
    </row>
    <row r="17" spans="1:25" s="3" customFormat="1" x14ac:dyDescent="0.2">
      <c r="A17" s="4"/>
      <c r="B17" s="4"/>
      <c r="C17" s="4"/>
      <c r="D17" s="4"/>
      <c r="E17" s="4"/>
      <c r="F17" s="4"/>
      <c r="G17" s="4"/>
      <c r="H17" s="4"/>
      <c r="I17" s="1"/>
      <c r="J17" s="4"/>
      <c r="K17" s="5"/>
      <c r="L17" s="5"/>
      <c r="M17" s="5"/>
      <c r="X17" s="2"/>
      <c r="Y17" s="1"/>
    </row>
    <row r="18" spans="1:25" s="3" customFormat="1" x14ac:dyDescent="0.2">
      <c r="A18" s="4"/>
      <c r="B18" s="4"/>
      <c r="C18" s="4"/>
      <c r="D18" s="4"/>
      <c r="E18" s="4"/>
      <c r="F18" s="4"/>
      <c r="G18" s="4"/>
      <c r="H18" s="4"/>
      <c r="I18" s="1"/>
      <c r="J18" s="4"/>
      <c r="K18" s="5"/>
      <c r="L18" s="5"/>
      <c r="M18" s="5"/>
      <c r="X18" s="2"/>
      <c r="Y18" s="1"/>
    </row>
    <row r="19" spans="1:25" s="3" customFormat="1" x14ac:dyDescent="0.2">
      <c r="A19" s="4"/>
      <c r="B19" s="4"/>
      <c r="C19" s="4"/>
      <c r="D19" s="4"/>
      <c r="E19" s="4"/>
      <c r="F19" s="4"/>
      <c r="G19" s="4"/>
      <c r="H19" s="4"/>
      <c r="I19" s="1"/>
      <c r="J19" s="4"/>
      <c r="K19" s="5"/>
      <c r="L19" s="5"/>
      <c r="M19" s="5"/>
      <c r="X19" s="2"/>
      <c r="Y19" s="1"/>
    </row>
    <row r="20" spans="1:25" s="3" customFormat="1" x14ac:dyDescent="0.2">
      <c r="A20" s="4"/>
      <c r="B20" s="4"/>
      <c r="C20" s="4"/>
      <c r="D20" s="4"/>
      <c r="E20" s="4"/>
      <c r="F20" s="4"/>
      <c r="G20" s="4"/>
      <c r="H20" s="4"/>
      <c r="I20" s="1"/>
      <c r="J20" s="4"/>
      <c r="K20" s="5"/>
      <c r="L20" s="5"/>
      <c r="M20" s="5"/>
      <c r="X20" s="2"/>
      <c r="Y20" s="1"/>
    </row>
    <row r="21" spans="1:25" s="3" customFormat="1" x14ac:dyDescent="0.2">
      <c r="A21" s="4"/>
      <c r="B21" s="4"/>
      <c r="C21" s="4"/>
      <c r="D21" s="4"/>
      <c r="E21" s="4"/>
      <c r="F21" s="4"/>
      <c r="G21" s="4"/>
      <c r="H21" s="4"/>
      <c r="I21" s="1"/>
      <c r="J21" s="4"/>
      <c r="K21" s="5"/>
      <c r="L21" s="5"/>
      <c r="M21" s="5"/>
      <c r="X21" s="2"/>
      <c r="Y21" s="1"/>
    </row>
    <row r="22" spans="1:25" s="3" customFormat="1" x14ac:dyDescent="0.2">
      <c r="A22" s="4"/>
      <c r="B22" s="4"/>
      <c r="C22" s="4"/>
      <c r="D22" s="4"/>
      <c r="E22" s="4"/>
      <c r="F22" s="4"/>
      <c r="G22" s="4"/>
      <c r="H22" s="4"/>
      <c r="I22" s="1"/>
      <c r="J22" s="4"/>
      <c r="K22" s="5"/>
      <c r="L22" s="5"/>
      <c r="M22" s="5"/>
      <c r="X22" s="2"/>
      <c r="Y22" s="1"/>
    </row>
    <row r="23" spans="1:25" s="3" customFormat="1" x14ac:dyDescent="0.2">
      <c r="A23" s="4"/>
      <c r="B23" s="4"/>
      <c r="C23" s="4"/>
      <c r="D23" s="4"/>
      <c r="E23" s="4"/>
      <c r="F23" s="4"/>
      <c r="G23" s="4"/>
      <c r="H23" s="4"/>
      <c r="I23" s="1"/>
      <c r="J23" s="4"/>
      <c r="K23" s="5"/>
      <c r="L23" s="5"/>
      <c r="M23" s="5"/>
      <c r="X23" s="2"/>
      <c r="Y23" s="1"/>
    </row>
    <row r="24" spans="1:25" s="3" customFormat="1" x14ac:dyDescent="0.2">
      <c r="A24" s="4"/>
      <c r="B24" s="4"/>
      <c r="C24" s="4"/>
      <c r="D24" s="4"/>
      <c r="E24" s="4"/>
      <c r="F24" s="4"/>
      <c r="G24" s="4"/>
      <c r="H24" s="4"/>
      <c r="I24" s="1"/>
      <c r="J24" s="4"/>
      <c r="K24" s="5"/>
      <c r="L24" s="5"/>
      <c r="M24" s="5"/>
      <c r="X24" s="2"/>
      <c r="Y24" s="1"/>
    </row>
    <row r="25" spans="1:25" s="3" customFormat="1" x14ac:dyDescent="0.2">
      <c r="A25" s="4"/>
      <c r="B25" s="4"/>
      <c r="C25" s="4"/>
      <c r="D25" s="4"/>
      <c r="E25" s="4"/>
      <c r="F25" s="4"/>
      <c r="G25" s="4"/>
      <c r="H25" s="4"/>
      <c r="I25" s="1"/>
      <c r="J25" s="4"/>
      <c r="K25" s="5"/>
      <c r="L25" s="5"/>
      <c r="M25" s="5"/>
      <c r="X25" s="2"/>
      <c r="Y25" s="1"/>
    </row>
    <row r="26" spans="1:25" s="3" customFormat="1" x14ac:dyDescent="0.2">
      <c r="A26" s="4"/>
      <c r="B26" s="4"/>
      <c r="C26" s="4"/>
      <c r="D26" s="4"/>
      <c r="E26" s="4"/>
      <c r="F26" s="4"/>
      <c r="G26" s="4"/>
      <c r="H26" s="4"/>
      <c r="I26" s="1"/>
      <c r="J26" s="4"/>
      <c r="K26" s="5"/>
      <c r="L26" s="5"/>
      <c r="M26" s="5"/>
      <c r="X26" s="2"/>
      <c r="Y26" s="1"/>
    </row>
    <row r="27" spans="1:25" s="3" customFormat="1" x14ac:dyDescent="0.2">
      <c r="A27" s="1"/>
      <c r="B27" s="1"/>
      <c r="C27" s="1"/>
      <c r="D27" s="1"/>
      <c r="E27" s="1"/>
      <c r="F27" s="1"/>
      <c r="G27" s="1"/>
      <c r="H27" s="1"/>
      <c r="I27" s="1"/>
      <c r="J27" s="4"/>
      <c r="K27" s="5"/>
      <c r="L27" s="5"/>
      <c r="M27" s="5"/>
      <c r="X27" s="2"/>
      <c r="Y27" s="1"/>
    </row>
    <row r="28" spans="1:25" s="3" customFormat="1" x14ac:dyDescent="0.2">
      <c r="A28" s="1"/>
      <c r="B28" s="1"/>
      <c r="C28" s="1"/>
      <c r="D28" s="1"/>
      <c r="E28" s="1"/>
      <c r="F28" s="1"/>
      <c r="G28" s="1"/>
      <c r="H28" s="1"/>
      <c r="I28" s="1"/>
      <c r="J28" s="4"/>
      <c r="K28" s="5"/>
      <c r="L28" s="5"/>
      <c r="M28" s="5"/>
      <c r="X28" s="2"/>
      <c r="Y28" s="1"/>
    </row>
    <row r="29" spans="1:25" s="3" customFormat="1" x14ac:dyDescent="0.2">
      <c r="A29" s="1"/>
      <c r="B29" s="1"/>
      <c r="C29" s="1"/>
      <c r="D29" s="1"/>
      <c r="E29" s="1"/>
      <c r="F29" s="1"/>
      <c r="G29" s="1"/>
      <c r="H29" s="1"/>
      <c r="I29" s="1"/>
      <c r="J29" s="4"/>
      <c r="K29" s="5"/>
      <c r="L29" s="5"/>
      <c r="M29" s="5"/>
      <c r="X29" s="2"/>
      <c r="Y29" s="1"/>
    </row>
    <row r="30" spans="1:25" s="3" customFormat="1" x14ac:dyDescent="0.2">
      <c r="A30" s="1"/>
      <c r="B30" s="1"/>
      <c r="C30" s="1"/>
      <c r="D30" s="1"/>
      <c r="E30" s="1"/>
      <c r="F30" s="1"/>
      <c r="G30" s="1"/>
      <c r="H30" s="1"/>
      <c r="I30" s="1"/>
      <c r="J30" s="4"/>
      <c r="K30" s="5"/>
      <c r="L30" s="5"/>
      <c r="M30" s="5"/>
      <c r="X30" s="2"/>
      <c r="Y30" s="1"/>
    </row>
    <row r="31" spans="1:25" s="3" customFormat="1" x14ac:dyDescent="0.2">
      <c r="A31" s="1"/>
      <c r="B31" s="1"/>
      <c r="C31" s="1"/>
      <c r="D31" s="1"/>
      <c r="E31" s="1"/>
      <c r="F31" s="1"/>
      <c r="G31" s="1"/>
      <c r="H31" s="1"/>
      <c r="I31" s="1"/>
      <c r="J31" s="4"/>
      <c r="K31" s="5"/>
      <c r="L31" s="5"/>
      <c r="M31" s="5"/>
      <c r="X31" s="2"/>
      <c r="Y31" s="1"/>
    </row>
    <row r="32" spans="1:25" s="3" customFormat="1" x14ac:dyDescent="0.2">
      <c r="A32" s="1"/>
      <c r="B32" s="1"/>
      <c r="C32" s="1"/>
      <c r="D32" s="1"/>
      <c r="E32" s="1"/>
      <c r="F32" s="1"/>
      <c r="G32" s="1"/>
      <c r="H32" s="1"/>
      <c r="I32" s="1"/>
      <c r="J32" s="4"/>
      <c r="K32" s="5"/>
      <c r="L32" s="5"/>
      <c r="M32" s="5"/>
      <c r="X32" s="2"/>
      <c r="Y32" s="1"/>
    </row>
    <row r="33" spans="1:25" s="3" customFormat="1" x14ac:dyDescent="0.2">
      <c r="A33" s="1"/>
      <c r="B33" s="1"/>
      <c r="C33" s="1"/>
      <c r="D33" s="1"/>
      <c r="E33" s="1"/>
      <c r="F33" s="1"/>
      <c r="G33" s="1"/>
      <c r="H33" s="1"/>
      <c r="I33" s="1"/>
      <c r="J33" s="4"/>
      <c r="K33" s="5"/>
      <c r="L33" s="5"/>
      <c r="M33" s="5"/>
      <c r="X33" s="2"/>
      <c r="Y33" s="1"/>
    </row>
    <row r="34" spans="1:25" s="3" customFormat="1" x14ac:dyDescent="0.2">
      <c r="A34" s="1"/>
      <c r="B34" s="1"/>
      <c r="C34" s="1"/>
      <c r="D34" s="1"/>
      <c r="E34" s="1"/>
      <c r="F34" s="1"/>
      <c r="G34" s="1"/>
      <c r="H34" s="1"/>
      <c r="I34" s="1"/>
      <c r="J34" s="4"/>
      <c r="K34" s="5"/>
      <c r="L34" s="5"/>
      <c r="M34" s="5"/>
      <c r="X34" s="2"/>
      <c r="Y34" s="1"/>
    </row>
    <row r="35" spans="1:25" s="3" customFormat="1" x14ac:dyDescent="0.2">
      <c r="A35" s="1"/>
      <c r="B35" s="1"/>
      <c r="C35" s="1"/>
      <c r="D35" s="1"/>
      <c r="E35" s="1"/>
      <c r="F35" s="1"/>
      <c r="G35" s="1"/>
      <c r="H35" s="1"/>
      <c r="I35" s="1"/>
      <c r="J35" s="4"/>
      <c r="K35" s="5"/>
      <c r="L35" s="5"/>
      <c r="M35" s="5"/>
      <c r="X35" s="2"/>
      <c r="Y35" s="1"/>
    </row>
    <row r="36" spans="1:25" s="3" customFormat="1" x14ac:dyDescent="0.2">
      <c r="A36" s="1"/>
      <c r="B36" s="1"/>
      <c r="C36" s="1"/>
      <c r="D36" s="1"/>
      <c r="E36" s="1"/>
      <c r="F36" s="1"/>
      <c r="G36" s="1"/>
      <c r="H36" s="1"/>
      <c r="I36" s="1"/>
      <c r="J36" s="4"/>
      <c r="K36" s="5"/>
      <c r="L36" s="5"/>
      <c r="M36" s="5"/>
      <c r="X36" s="2"/>
      <c r="Y36" s="1"/>
    </row>
    <row r="37" spans="1:25" s="3" customFormat="1" x14ac:dyDescent="0.2">
      <c r="A37" s="1"/>
      <c r="B37" s="1"/>
      <c r="C37" s="1"/>
      <c r="D37" s="1"/>
      <c r="E37" s="1"/>
      <c r="F37" s="1"/>
      <c r="G37" s="1"/>
      <c r="H37" s="1"/>
      <c r="I37" s="1"/>
      <c r="J37" s="4"/>
      <c r="K37" s="5"/>
      <c r="L37" s="5"/>
      <c r="M37" s="5"/>
      <c r="X37" s="2"/>
      <c r="Y37" s="1"/>
    </row>
    <row r="38" spans="1:25" s="3" customFormat="1" x14ac:dyDescent="0.2">
      <c r="A38" s="1"/>
      <c r="B38" s="1"/>
      <c r="C38" s="1"/>
      <c r="D38" s="1"/>
      <c r="E38" s="1"/>
      <c r="F38" s="1"/>
      <c r="G38" s="1"/>
      <c r="H38" s="1"/>
      <c r="I38" s="1"/>
      <c r="J38" s="4"/>
      <c r="K38" s="5"/>
      <c r="L38" s="5"/>
      <c r="M38" s="5"/>
      <c r="X38" s="2"/>
      <c r="Y38" s="1"/>
    </row>
    <row r="39" spans="1:25" s="3" customFormat="1" x14ac:dyDescent="0.2">
      <c r="A39" s="1"/>
      <c r="B39" s="1"/>
      <c r="C39" s="1"/>
      <c r="D39" s="1"/>
      <c r="E39" s="1"/>
      <c r="F39" s="1"/>
      <c r="G39" s="1"/>
      <c r="H39" s="1"/>
      <c r="I39" s="1"/>
      <c r="J39" s="4"/>
      <c r="K39" s="5"/>
      <c r="L39" s="5"/>
      <c r="M39" s="5"/>
      <c r="X39" s="2"/>
      <c r="Y39" s="1"/>
    </row>
    <row r="40" spans="1:25" s="3" customFormat="1" x14ac:dyDescent="0.2">
      <c r="A40" s="1"/>
      <c r="B40" s="1"/>
      <c r="C40" s="1"/>
      <c r="D40" s="1"/>
      <c r="E40" s="1"/>
      <c r="F40" s="1"/>
      <c r="G40" s="1"/>
      <c r="H40" s="1"/>
      <c r="I40" s="1"/>
      <c r="J40" s="4"/>
      <c r="K40" s="5"/>
      <c r="L40" s="5"/>
      <c r="M40" s="5"/>
      <c r="X40" s="2"/>
      <c r="Y40" s="1"/>
    </row>
    <row r="41" spans="1:25" s="3" customFormat="1" x14ac:dyDescent="0.2">
      <c r="A41" s="1"/>
      <c r="B41" s="1"/>
      <c r="C41" s="1"/>
      <c r="D41" s="1"/>
      <c r="E41" s="1"/>
      <c r="F41" s="1"/>
      <c r="G41" s="1"/>
      <c r="H41" s="1"/>
      <c r="I41" s="1"/>
      <c r="J41" s="4"/>
      <c r="K41" s="5"/>
      <c r="L41" s="5"/>
      <c r="M41" s="5"/>
      <c r="X41" s="2"/>
      <c r="Y41" s="1"/>
    </row>
    <row r="42" spans="1:25" s="3" customFormat="1" x14ac:dyDescent="0.2">
      <c r="A42" s="1"/>
      <c r="B42" s="1"/>
      <c r="C42" s="1"/>
      <c r="D42" s="1"/>
      <c r="E42" s="1"/>
      <c r="F42" s="1"/>
      <c r="G42" s="1"/>
      <c r="H42" s="1"/>
      <c r="I42" s="1"/>
      <c r="J42" s="4"/>
      <c r="K42" s="5"/>
      <c r="L42" s="5"/>
      <c r="M42" s="5"/>
      <c r="X42" s="2"/>
      <c r="Y42" s="1"/>
    </row>
    <row r="43" spans="1:25" s="3" customFormat="1" x14ac:dyDescent="0.2">
      <c r="A43" s="1"/>
      <c r="B43" s="1"/>
      <c r="C43" s="1"/>
      <c r="D43" s="1"/>
      <c r="E43" s="1"/>
      <c r="F43" s="1"/>
      <c r="G43" s="1"/>
      <c r="H43" s="1"/>
      <c r="I43" s="1"/>
      <c r="J43" s="4"/>
      <c r="K43" s="5"/>
      <c r="L43" s="5"/>
      <c r="M43" s="5"/>
      <c r="X43" s="2"/>
      <c r="Y43" s="1"/>
    </row>
    <row r="44" spans="1:25" s="3" customFormat="1" x14ac:dyDescent="0.2">
      <c r="A44" s="1"/>
      <c r="B44" s="1"/>
      <c r="C44" s="1"/>
      <c r="D44" s="1"/>
      <c r="E44" s="1"/>
      <c r="F44" s="1"/>
      <c r="G44" s="1"/>
      <c r="H44" s="1"/>
      <c r="I44" s="1"/>
      <c r="J44" s="4"/>
      <c r="K44" s="5"/>
      <c r="L44" s="5"/>
      <c r="M44" s="5"/>
      <c r="X44" s="2"/>
      <c r="Y44" s="1"/>
    </row>
    <row r="45" spans="1:25" s="3" customFormat="1" x14ac:dyDescent="0.2">
      <c r="A45" s="1"/>
      <c r="B45" s="1"/>
      <c r="C45" s="1"/>
      <c r="D45" s="1"/>
      <c r="E45" s="1"/>
      <c r="F45" s="1"/>
      <c r="G45" s="1"/>
      <c r="H45" s="1"/>
      <c r="I45" s="1"/>
      <c r="J45" s="4"/>
      <c r="K45" s="5"/>
      <c r="L45" s="5"/>
      <c r="M45" s="5"/>
      <c r="X45" s="2"/>
      <c r="Y45" s="1"/>
    </row>
    <row r="46" spans="1:25" s="3" customFormat="1" x14ac:dyDescent="0.2">
      <c r="A46" s="1"/>
      <c r="B46" s="1"/>
      <c r="C46" s="1"/>
      <c r="D46" s="1"/>
      <c r="E46" s="1"/>
      <c r="F46" s="1"/>
      <c r="G46" s="1"/>
      <c r="H46" s="1"/>
      <c r="I46" s="1"/>
      <c r="J46" s="4"/>
      <c r="K46" s="5"/>
      <c r="L46" s="5"/>
      <c r="M46" s="5"/>
      <c r="X46" s="2"/>
      <c r="Y46" s="1"/>
    </row>
    <row r="47" spans="1:25" s="3" customFormat="1" x14ac:dyDescent="0.2">
      <c r="A47" s="1"/>
      <c r="B47" s="1"/>
      <c r="C47" s="1"/>
      <c r="D47" s="1"/>
      <c r="E47" s="1"/>
      <c r="F47" s="1"/>
      <c r="G47" s="1"/>
      <c r="H47" s="1"/>
      <c r="I47" s="1"/>
      <c r="J47" s="4"/>
      <c r="K47" s="5"/>
      <c r="L47" s="5"/>
      <c r="M47" s="5"/>
      <c r="X47" s="2"/>
      <c r="Y47" s="1"/>
    </row>
    <row r="48" spans="1:25" s="3" customFormat="1" x14ac:dyDescent="0.2">
      <c r="A48" s="1"/>
      <c r="B48" s="1"/>
      <c r="C48" s="1"/>
      <c r="D48" s="1"/>
      <c r="E48" s="1"/>
      <c r="F48" s="1"/>
      <c r="G48" s="1"/>
      <c r="H48" s="1"/>
      <c r="I48" s="1"/>
      <c r="J48" s="4"/>
      <c r="K48" s="5"/>
      <c r="L48" s="5"/>
      <c r="M48" s="5"/>
      <c r="X48" s="2"/>
      <c r="Y48" s="1"/>
    </row>
    <row r="49" spans="1:25" s="3" customFormat="1" x14ac:dyDescent="0.2">
      <c r="A49" s="1"/>
      <c r="B49" s="1"/>
      <c r="C49" s="1"/>
      <c r="D49" s="1"/>
      <c r="E49" s="1"/>
      <c r="F49" s="1"/>
      <c r="G49" s="1"/>
      <c r="H49" s="1"/>
      <c r="I49" s="1"/>
      <c r="J49" s="4"/>
      <c r="K49" s="5"/>
      <c r="L49" s="5"/>
      <c r="M49" s="5"/>
      <c r="X49" s="2"/>
      <c r="Y49" s="1"/>
    </row>
    <row r="50" spans="1:25" s="3" customFormat="1" x14ac:dyDescent="0.2">
      <c r="A50" s="1"/>
      <c r="B50" s="1"/>
      <c r="C50" s="1"/>
      <c r="D50" s="1"/>
      <c r="E50" s="1"/>
      <c r="F50" s="1"/>
      <c r="G50" s="1"/>
      <c r="H50" s="1"/>
      <c r="I50" s="1"/>
      <c r="J50" s="4"/>
      <c r="K50" s="5"/>
      <c r="L50" s="5"/>
      <c r="M50" s="5"/>
      <c r="X50" s="2"/>
      <c r="Y50" s="1"/>
    </row>
    <row r="51" spans="1:25" s="3" customFormat="1" x14ac:dyDescent="0.2">
      <c r="A51" s="1"/>
      <c r="B51" s="1"/>
      <c r="C51" s="1"/>
      <c r="D51" s="1"/>
      <c r="E51" s="1"/>
      <c r="F51" s="1"/>
      <c r="G51" s="1"/>
      <c r="H51" s="1"/>
      <c r="I51" s="1"/>
      <c r="J51" s="4"/>
      <c r="K51" s="5"/>
      <c r="L51" s="5"/>
      <c r="M51" s="5"/>
      <c r="X51" s="2"/>
      <c r="Y51" s="1"/>
    </row>
    <row r="52" spans="1:25" s="3" customFormat="1" x14ac:dyDescent="0.2">
      <c r="A52" s="1"/>
      <c r="B52" s="1"/>
      <c r="C52" s="1"/>
      <c r="D52" s="1"/>
      <c r="E52" s="1"/>
      <c r="F52" s="1"/>
      <c r="G52" s="1"/>
      <c r="H52" s="1"/>
      <c r="I52" s="1"/>
      <c r="J52" s="4"/>
      <c r="K52" s="5"/>
      <c r="L52" s="5"/>
      <c r="M52" s="5"/>
      <c r="X52" s="2"/>
      <c r="Y52" s="1"/>
    </row>
    <row r="53" spans="1:25" s="3" customFormat="1" x14ac:dyDescent="0.2">
      <c r="A53" s="1"/>
      <c r="B53" s="1"/>
      <c r="C53" s="1"/>
      <c r="D53" s="1"/>
      <c r="E53" s="1"/>
      <c r="F53" s="1"/>
      <c r="G53" s="1"/>
      <c r="H53" s="1"/>
      <c r="I53" s="1"/>
      <c r="J53" s="4"/>
      <c r="K53" s="5"/>
      <c r="L53" s="5"/>
      <c r="M53" s="5"/>
      <c r="X53" s="2"/>
      <c r="Y53" s="1"/>
    </row>
    <row r="54" spans="1:25" s="3" customFormat="1" x14ac:dyDescent="0.2">
      <c r="A54" s="1"/>
      <c r="B54" s="1"/>
      <c r="C54" s="1"/>
      <c r="D54" s="1"/>
      <c r="E54" s="1"/>
      <c r="F54" s="1"/>
      <c r="G54" s="1"/>
      <c r="H54" s="1"/>
      <c r="I54" s="1"/>
      <c r="J54" s="4"/>
      <c r="K54" s="5"/>
      <c r="L54" s="5"/>
      <c r="M54" s="5"/>
      <c r="X54" s="2"/>
      <c r="Y54" s="1"/>
    </row>
    <row r="55" spans="1:25" s="3" customFormat="1" x14ac:dyDescent="0.2">
      <c r="A55" s="1"/>
      <c r="B55" s="1"/>
      <c r="C55" s="1"/>
      <c r="D55" s="1"/>
      <c r="E55" s="1"/>
      <c r="F55" s="1"/>
      <c r="G55" s="1"/>
      <c r="H55" s="1"/>
      <c r="I55" s="1"/>
      <c r="J55" s="4"/>
      <c r="K55" s="5"/>
      <c r="L55" s="5"/>
      <c r="M55" s="5"/>
      <c r="X55" s="2"/>
      <c r="Y55" s="1"/>
    </row>
    <row r="56" spans="1:25" s="3" customFormat="1" x14ac:dyDescent="0.2">
      <c r="A56" s="1"/>
      <c r="B56" s="1"/>
      <c r="C56" s="1"/>
      <c r="D56" s="1"/>
      <c r="E56" s="1"/>
      <c r="F56" s="1"/>
      <c r="G56" s="1"/>
      <c r="H56" s="1"/>
      <c r="I56" s="1"/>
      <c r="J56" s="4"/>
      <c r="K56" s="5"/>
      <c r="L56" s="5"/>
      <c r="M56" s="5"/>
      <c r="X56" s="2"/>
      <c r="Y56" s="1"/>
    </row>
    <row r="57" spans="1:25" s="3" customFormat="1" x14ac:dyDescent="0.2">
      <c r="A57" s="1"/>
      <c r="B57" s="1"/>
      <c r="C57" s="1"/>
      <c r="D57" s="1"/>
      <c r="E57" s="1"/>
      <c r="F57" s="1"/>
      <c r="G57" s="1"/>
      <c r="H57" s="1"/>
      <c r="I57" s="1"/>
      <c r="J57" s="4"/>
      <c r="K57" s="5"/>
      <c r="L57" s="5"/>
      <c r="M57" s="5"/>
      <c r="X57" s="2"/>
      <c r="Y57" s="1"/>
    </row>
    <row r="58" spans="1:25" s="3" customFormat="1" x14ac:dyDescent="0.2">
      <c r="A58" s="1"/>
      <c r="B58" s="1"/>
      <c r="C58" s="1"/>
      <c r="D58" s="1"/>
      <c r="E58" s="1"/>
      <c r="F58" s="1"/>
      <c r="G58" s="1"/>
      <c r="H58" s="1"/>
      <c r="I58" s="1"/>
      <c r="J58" s="4"/>
      <c r="K58" s="5"/>
      <c r="L58" s="5"/>
      <c r="M58" s="5"/>
      <c r="X58" s="2"/>
      <c r="Y58" s="1"/>
    </row>
    <row r="59" spans="1:25" s="3" customFormat="1" x14ac:dyDescent="0.2">
      <c r="A59" s="1"/>
      <c r="B59" s="1"/>
      <c r="C59" s="1"/>
      <c r="D59" s="1"/>
      <c r="E59" s="1"/>
      <c r="F59" s="1"/>
      <c r="G59" s="1"/>
      <c r="H59" s="1"/>
      <c r="I59" s="1"/>
      <c r="J59" s="4"/>
      <c r="K59" s="5"/>
      <c r="L59" s="5"/>
      <c r="M59" s="5"/>
      <c r="X59" s="2"/>
      <c r="Y59" s="1"/>
    </row>
    <row r="60" spans="1:25" s="3" customFormat="1" x14ac:dyDescent="0.2">
      <c r="A60" s="1"/>
      <c r="B60" s="1"/>
      <c r="C60" s="1"/>
      <c r="D60" s="1"/>
      <c r="E60" s="1"/>
      <c r="F60" s="1"/>
      <c r="G60" s="1"/>
      <c r="H60" s="1"/>
      <c r="I60" s="1"/>
      <c r="J60" s="4"/>
      <c r="K60" s="5"/>
      <c r="L60" s="5"/>
      <c r="M60" s="5"/>
      <c r="X60" s="2"/>
      <c r="Y60" s="1"/>
    </row>
    <row r="61" spans="1:25" s="3" customFormat="1" x14ac:dyDescent="0.2">
      <c r="A61" s="1"/>
      <c r="B61" s="1"/>
      <c r="C61" s="1"/>
      <c r="D61" s="1"/>
      <c r="E61" s="1"/>
      <c r="F61" s="1"/>
      <c r="G61" s="1"/>
      <c r="H61" s="1"/>
      <c r="I61" s="1"/>
      <c r="J61" s="4"/>
      <c r="K61" s="5"/>
      <c r="L61" s="5"/>
      <c r="M61" s="5"/>
      <c r="X61" s="2"/>
      <c r="Y61" s="1"/>
    </row>
    <row r="62" spans="1:25" s="3" customFormat="1" x14ac:dyDescent="0.2">
      <c r="A62" s="1"/>
      <c r="B62" s="1"/>
      <c r="C62" s="1"/>
      <c r="D62" s="1"/>
      <c r="E62" s="1"/>
      <c r="F62" s="1"/>
      <c r="G62" s="1"/>
      <c r="H62" s="1"/>
      <c r="I62" s="1"/>
      <c r="J62" s="4"/>
      <c r="K62" s="5"/>
      <c r="L62" s="5"/>
      <c r="M62" s="5"/>
      <c r="X62" s="2"/>
      <c r="Y62" s="1"/>
    </row>
    <row r="63" spans="1:25" s="3" customFormat="1" x14ac:dyDescent="0.2">
      <c r="A63" s="1"/>
      <c r="B63" s="1"/>
      <c r="C63" s="1"/>
      <c r="D63" s="1"/>
      <c r="E63" s="1"/>
      <c r="F63" s="1"/>
      <c r="G63" s="1"/>
      <c r="H63" s="1"/>
      <c r="I63" s="1"/>
      <c r="J63" s="4"/>
      <c r="K63" s="5"/>
      <c r="L63" s="5"/>
      <c r="M63" s="5"/>
      <c r="X63" s="2"/>
      <c r="Y63" s="1"/>
    </row>
    <row r="64" spans="1:25" s="3" customFormat="1" x14ac:dyDescent="0.2">
      <c r="A64" s="1"/>
      <c r="B64" s="1"/>
      <c r="C64" s="1"/>
      <c r="D64" s="1"/>
      <c r="E64" s="1"/>
      <c r="F64" s="1"/>
      <c r="G64" s="1"/>
      <c r="H64" s="1"/>
      <c r="I64" s="1"/>
      <c r="J64" s="4"/>
      <c r="K64" s="5"/>
      <c r="L64" s="5"/>
      <c r="M64" s="5"/>
      <c r="X64" s="2"/>
      <c r="Y64" s="1"/>
    </row>
    <row r="65" spans="1:25" s="3" customFormat="1" x14ac:dyDescent="0.2">
      <c r="A65" s="1"/>
      <c r="B65" s="1"/>
      <c r="C65" s="1"/>
      <c r="D65" s="1"/>
      <c r="E65" s="1"/>
      <c r="F65" s="1"/>
      <c r="G65" s="1"/>
      <c r="H65" s="1"/>
      <c r="I65" s="1"/>
      <c r="J65" s="4"/>
      <c r="K65" s="5"/>
      <c r="L65" s="5"/>
      <c r="M65" s="5"/>
      <c r="X65" s="2"/>
      <c r="Y65" s="1"/>
    </row>
    <row r="66" spans="1:25" s="3" customFormat="1" x14ac:dyDescent="0.2">
      <c r="A66" s="1"/>
      <c r="B66" s="1"/>
      <c r="C66" s="1"/>
      <c r="D66" s="1"/>
      <c r="E66" s="1"/>
      <c r="F66" s="1"/>
      <c r="G66" s="1"/>
      <c r="H66" s="1"/>
      <c r="I66" s="1"/>
      <c r="J66" s="4"/>
      <c r="K66" s="5"/>
      <c r="L66" s="5"/>
      <c r="M66" s="5"/>
      <c r="X66" s="2"/>
      <c r="Y66" s="1"/>
    </row>
    <row r="67" spans="1:25" s="3" customFormat="1" x14ac:dyDescent="0.2">
      <c r="A67" s="1"/>
      <c r="B67" s="1"/>
      <c r="C67" s="1"/>
      <c r="D67" s="1"/>
      <c r="E67" s="1"/>
      <c r="F67" s="1"/>
      <c r="G67" s="1"/>
      <c r="H67" s="1"/>
      <c r="I67" s="1"/>
      <c r="J67" s="4"/>
      <c r="K67" s="5"/>
      <c r="L67" s="5"/>
      <c r="M67" s="5"/>
      <c r="X67" s="2"/>
      <c r="Y67" s="1"/>
    </row>
    <row r="68" spans="1:25" s="3" customFormat="1" x14ac:dyDescent="0.2">
      <c r="A68" s="1"/>
      <c r="B68" s="1"/>
      <c r="C68" s="1"/>
      <c r="D68" s="1"/>
      <c r="E68" s="1"/>
      <c r="F68" s="1"/>
      <c r="G68" s="1"/>
      <c r="H68" s="1"/>
      <c r="I68" s="1"/>
      <c r="J68" s="4"/>
      <c r="K68" s="5"/>
      <c r="L68" s="5"/>
      <c r="M68" s="5"/>
      <c r="X68" s="2"/>
      <c r="Y68" s="1"/>
    </row>
    <row r="69" spans="1:25" s="3" customFormat="1" x14ac:dyDescent="0.2">
      <c r="A69" s="1"/>
      <c r="B69" s="1"/>
      <c r="C69" s="1"/>
      <c r="D69" s="1"/>
      <c r="E69" s="1"/>
      <c r="F69" s="1"/>
      <c r="G69" s="1"/>
      <c r="H69" s="1"/>
      <c r="I69" s="1"/>
      <c r="J69" s="4"/>
      <c r="K69" s="5"/>
      <c r="L69" s="5"/>
      <c r="M69" s="5"/>
      <c r="X69" s="2"/>
      <c r="Y69" s="1"/>
    </row>
    <row r="70" spans="1:25" s="3" customFormat="1" x14ac:dyDescent="0.2">
      <c r="A70" s="1"/>
      <c r="B70" s="1"/>
      <c r="C70" s="1"/>
      <c r="D70" s="1"/>
      <c r="E70" s="1"/>
      <c r="F70" s="1"/>
      <c r="G70" s="1"/>
      <c r="H70" s="1"/>
      <c r="I70" s="1"/>
      <c r="J70" s="4"/>
      <c r="K70" s="5"/>
      <c r="L70" s="5"/>
      <c r="M70" s="5"/>
      <c r="X70" s="2"/>
      <c r="Y70" s="1"/>
    </row>
    <row r="71" spans="1:25" s="3" customFormat="1" x14ac:dyDescent="0.2">
      <c r="A71" s="1"/>
      <c r="B71" s="1"/>
      <c r="C71" s="1"/>
      <c r="D71" s="1"/>
      <c r="E71" s="1"/>
      <c r="F71" s="1"/>
      <c r="G71" s="1"/>
      <c r="H71" s="1"/>
      <c r="I71" s="1"/>
      <c r="J71" s="4"/>
      <c r="K71" s="5"/>
      <c r="L71" s="5"/>
      <c r="M71" s="5"/>
      <c r="X71" s="2"/>
      <c r="Y71" s="1"/>
    </row>
    <row r="72" spans="1:25" s="3" customFormat="1" x14ac:dyDescent="0.2">
      <c r="A72" s="1"/>
      <c r="B72" s="1"/>
      <c r="C72" s="1"/>
      <c r="D72" s="1"/>
      <c r="E72" s="1"/>
      <c r="F72" s="1"/>
      <c r="G72" s="1"/>
      <c r="H72" s="1"/>
      <c r="I72" s="1"/>
      <c r="J72" s="4"/>
      <c r="K72" s="5"/>
      <c r="L72" s="5"/>
      <c r="M72" s="5"/>
      <c r="X72" s="2"/>
      <c r="Y72" s="1"/>
    </row>
    <row r="73" spans="1:25" s="3" customFormat="1" x14ac:dyDescent="0.2">
      <c r="A73" s="1"/>
      <c r="B73" s="1"/>
      <c r="C73" s="1"/>
      <c r="D73" s="1"/>
      <c r="E73" s="1"/>
      <c r="F73" s="1"/>
      <c r="G73" s="1"/>
      <c r="H73" s="1"/>
      <c r="I73" s="1"/>
      <c r="J73" s="4"/>
      <c r="K73" s="5"/>
      <c r="L73" s="5"/>
      <c r="M73" s="5"/>
      <c r="X73" s="2"/>
      <c r="Y73" s="1"/>
    </row>
    <row r="74" spans="1:25" s="3" customFormat="1" x14ac:dyDescent="0.2">
      <c r="A74" s="1"/>
      <c r="B74" s="1"/>
      <c r="C74" s="1"/>
      <c r="D74" s="1"/>
      <c r="E74" s="1"/>
      <c r="F74" s="1"/>
      <c r="G74" s="1"/>
      <c r="H74" s="1"/>
      <c r="I74" s="1"/>
      <c r="J74" s="4"/>
      <c r="K74" s="5"/>
      <c r="L74" s="5"/>
      <c r="M74" s="5"/>
      <c r="X74" s="2"/>
      <c r="Y74" s="1"/>
    </row>
    <row r="75" spans="1:25" s="3" customFormat="1" x14ac:dyDescent="0.2">
      <c r="A75" s="1"/>
      <c r="B75" s="1"/>
      <c r="C75" s="1"/>
      <c r="D75" s="1"/>
      <c r="E75" s="1"/>
      <c r="F75" s="1"/>
      <c r="G75" s="1"/>
      <c r="H75" s="1"/>
      <c r="I75" s="1"/>
      <c r="J75" s="4"/>
      <c r="K75" s="5"/>
      <c r="L75" s="5"/>
      <c r="M75" s="5"/>
      <c r="X75" s="2"/>
      <c r="Y75" s="1"/>
    </row>
    <row r="76" spans="1:25" s="3" customFormat="1" x14ac:dyDescent="0.2">
      <c r="A76" s="1"/>
      <c r="B76" s="1"/>
      <c r="C76" s="1"/>
      <c r="D76" s="1"/>
      <c r="E76" s="1"/>
      <c r="F76" s="1"/>
      <c r="G76" s="1"/>
      <c r="H76" s="1"/>
      <c r="I76" s="1"/>
      <c r="J76" s="4"/>
      <c r="K76" s="5"/>
      <c r="L76" s="5"/>
      <c r="M76" s="5"/>
      <c r="X76" s="2"/>
      <c r="Y76" s="1"/>
    </row>
    <row r="77" spans="1:25" s="3" customFormat="1" x14ac:dyDescent="0.2">
      <c r="A77" s="1"/>
      <c r="B77" s="1"/>
      <c r="C77" s="1"/>
      <c r="D77" s="1"/>
      <c r="E77" s="1"/>
      <c r="F77" s="1"/>
      <c r="G77" s="1"/>
      <c r="H77" s="1"/>
      <c r="I77" s="1"/>
      <c r="J77" s="4"/>
      <c r="K77" s="5"/>
      <c r="L77" s="5"/>
      <c r="M77" s="5"/>
      <c r="X77" s="2"/>
      <c r="Y77" s="1"/>
    </row>
    <row r="78" spans="1:25" s="3" customFormat="1" x14ac:dyDescent="0.2">
      <c r="A78" s="1"/>
      <c r="B78" s="1"/>
      <c r="C78" s="1"/>
      <c r="D78" s="1"/>
      <c r="E78" s="1"/>
      <c r="F78" s="1"/>
      <c r="G78" s="1"/>
      <c r="H78" s="1"/>
      <c r="I78" s="1"/>
      <c r="J78" s="4"/>
      <c r="K78" s="5"/>
      <c r="L78" s="5"/>
      <c r="M78" s="5"/>
      <c r="X78" s="2"/>
      <c r="Y78" s="1"/>
    </row>
  </sheetData>
  <mergeCells count="22">
    <mergeCell ref="A5:U5"/>
    <mergeCell ref="V5:W5"/>
    <mergeCell ref="A6:A7"/>
    <mergeCell ref="B6:B7"/>
    <mergeCell ref="C6:C7"/>
    <mergeCell ref="D6:D7"/>
    <mergeCell ref="E6:E7"/>
    <mergeCell ref="F6:F7"/>
    <mergeCell ref="G6:G7"/>
    <mergeCell ref="H6:H7"/>
    <mergeCell ref="O6:O7"/>
    <mergeCell ref="W6:W7"/>
    <mergeCell ref="P6:P7"/>
    <mergeCell ref="Q6:Q7"/>
    <mergeCell ref="T6:T7"/>
    <mergeCell ref="X6:X7"/>
    <mergeCell ref="I6:I7"/>
    <mergeCell ref="J6:J7"/>
    <mergeCell ref="K6:K7"/>
    <mergeCell ref="L6:L7"/>
    <mergeCell ref="M6:M7"/>
    <mergeCell ref="N6:N7"/>
  </mergeCells>
  <printOptions horizontalCentered="1"/>
  <pageMargins left="0.78740157480314965" right="0.78740157480314965" top="0.6692913385826772" bottom="0.86614173228346458" header="0.27559055118110237" footer="0.39370078740157483"/>
  <pageSetup paperSize="9" scale="48" firstPageNumber="128"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FFC000"/>
  </sheetPr>
  <dimension ref="A1:X109"/>
  <sheetViews>
    <sheetView showGridLines="0" view="pageBreakPreview" zoomScale="80" zoomScaleNormal="63" zoomScaleSheetLayoutView="80" workbookViewId="0">
      <pane ySplit="7" topLeftCell="A22" activePane="bottomLeft" state="frozenSplit"/>
      <selection pane="bottomLeft" activeCell="A9" sqref="A9:XFD25"/>
    </sheetView>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7.28515625" style="1" hidden="1" customWidth="1" outlineLevel="1"/>
    <col min="5" max="5" width="7.28515625" style="1" customWidth="1" outlineLevel="1"/>
    <col min="6" max="6" width="17.85546875" style="1" hidden="1" customWidth="1" outlineLevel="1"/>
    <col min="7" max="7" width="59.140625" style="1" customWidth="1"/>
    <col min="8" max="8" width="42.42578125" style="1" customWidth="1"/>
    <col min="9" max="9" width="7.140625" style="1" customWidth="1"/>
    <col min="10" max="10" width="14.7109375" style="4" customWidth="1"/>
    <col min="11" max="11" width="15" style="3" customWidth="1"/>
    <col min="12" max="13" width="13.5703125" style="3" customWidth="1"/>
    <col min="14" max="14" width="13.7109375" style="3" customWidth="1"/>
    <col min="15" max="15" width="14.7109375" style="3" customWidth="1"/>
    <col min="16" max="16" width="12.85546875" style="3" customWidth="1"/>
    <col min="17" max="17" width="16.7109375" style="3" customWidth="1"/>
    <col min="18" max="19" width="13.140625" style="3" hidden="1" customWidth="1"/>
    <col min="20" max="20" width="14.85546875" style="3" customWidth="1"/>
    <col min="21" max="22" width="14.85546875" style="3" hidden="1" customWidth="1"/>
    <col min="23" max="23" width="14.42578125" style="3" customWidth="1"/>
    <col min="24" max="24" width="25" style="2" hidden="1" customWidth="1"/>
    <col min="25" max="26" width="9.140625" style="1"/>
    <col min="27" max="27" width="15.42578125" style="1" customWidth="1"/>
    <col min="28" max="16384" width="9.140625" style="1"/>
  </cols>
  <sheetData>
    <row r="1" spans="1:24" ht="18" x14ac:dyDescent="0.25">
      <c r="A1" s="159" t="s">
        <v>144</v>
      </c>
      <c r="B1" s="160"/>
      <c r="C1" s="160"/>
      <c r="D1" s="160"/>
      <c r="E1" s="160"/>
      <c r="F1" s="161"/>
      <c r="G1" s="162"/>
      <c r="H1" s="163"/>
      <c r="I1" s="160"/>
      <c r="K1" s="164"/>
      <c r="N1" s="165"/>
      <c r="O1" s="165"/>
      <c r="Q1" s="165"/>
      <c r="R1" s="165"/>
      <c r="S1" s="165"/>
      <c r="T1" s="38"/>
      <c r="U1" s="35"/>
      <c r="V1" s="1"/>
      <c r="W1" s="1"/>
      <c r="X1" s="1"/>
    </row>
    <row r="2" spans="1:24" ht="15.75" x14ac:dyDescent="0.25">
      <c r="A2" s="223" t="s">
        <v>129</v>
      </c>
      <c r="B2" s="166"/>
      <c r="D2" s="166"/>
      <c r="E2" s="166"/>
      <c r="F2" s="167"/>
      <c r="G2" s="222" t="s">
        <v>131</v>
      </c>
      <c r="H2" s="168" t="s">
        <v>143</v>
      </c>
      <c r="I2" s="170"/>
      <c r="K2" s="164"/>
      <c r="N2" s="37"/>
      <c r="O2" s="37"/>
      <c r="Q2" s="37"/>
      <c r="R2" s="37"/>
      <c r="S2" s="37"/>
      <c r="T2" s="36"/>
      <c r="U2" s="35"/>
      <c r="V2" s="1"/>
      <c r="W2" s="1"/>
      <c r="X2" s="1"/>
    </row>
    <row r="3" spans="1:24" ht="15.75" x14ac:dyDescent="0.25">
      <c r="A3" s="120"/>
      <c r="B3" s="166"/>
      <c r="D3" s="166"/>
      <c r="E3" s="166"/>
      <c r="F3" s="167"/>
      <c r="G3" s="171" t="s">
        <v>18</v>
      </c>
      <c r="H3" s="169"/>
      <c r="I3" s="170"/>
      <c r="K3" s="164"/>
      <c r="N3" s="37"/>
      <c r="O3" s="37"/>
      <c r="Q3" s="37"/>
      <c r="R3" s="37"/>
      <c r="S3" s="37"/>
      <c r="T3" s="36"/>
      <c r="U3" s="35"/>
      <c r="V3" s="1"/>
      <c r="W3" s="1"/>
      <c r="X3" s="1"/>
    </row>
    <row r="4" spans="1:24" ht="17.25" customHeight="1" x14ac:dyDescent="0.2">
      <c r="A4" s="87"/>
      <c r="B4" s="87"/>
      <c r="C4" s="87"/>
      <c r="D4" s="87"/>
      <c r="E4" s="87"/>
      <c r="F4" s="87"/>
      <c r="G4" s="87"/>
      <c r="H4" s="87"/>
      <c r="I4" s="87"/>
      <c r="J4" s="87"/>
      <c r="K4" s="87"/>
      <c r="L4" s="88"/>
      <c r="M4" s="87"/>
      <c r="N4" s="88"/>
      <c r="O4" s="87"/>
      <c r="P4" s="87"/>
      <c r="Q4" s="87"/>
      <c r="R4" s="87"/>
      <c r="S4" s="87"/>
      <c r="T4" s="87"/>
      <c r="U4" s="87"/>
      <c r="V4" s="87"/>
      <c r="W4" s="89" t="s">
        <v>46</v>
      </c>
      <c r="X4" s="89"/>
    </row>
    <row r="5" spans="1:24" ht="25.5" customHeight="1" x14ac:dyDescent="0.2">
      <c r="A5" s="513" t="s">
        <v>178</v>
      </c>
      <c r="B5" s="514"/>
      <c r="C5" s="514"/>
      <c r="D5" s="514"/>
      <c r="E5" s="514"/>
      <c r="F5" s="514"/>
      <c r="G5" s="514"/>
      <c r="H5" s="514"/>
      <c r="I5" s="514"/>
      <c r="J5" s="514"/>
      <c r="K5" s="514"/>
      <c r="L5" s="514"/>
      <c r="M5" s="514"/>
      <c r="N5" s="514"/>
      <c r="O5" s="514"/>
      <c r="P5" s="514"/>
      <c r="Q5" s="514"/>
      <c r="R5" s="514"/>
      <c r="S5" s="514"/>
      <c r="T5" s="514"/>
      <c r="U5" s="514"/>
      <c r="V5" s="514"/>
      <c r="W5" s="514"/>
      <c r="X5" s="265"/>
    </row>
    <row r="6" spans="1:24" ht="25.5" customHeight="1" x14ac:dyDescent="0.2">
      <c r="A6" s="529" t="s">
        <v>17</v>
      </c>
      <c r="B6" s="529" t="s">
        <v>16</v>
      </c>
      <c r="C6" s="516" t="s">
        <v>14</v>
      </c>
      <c r="D6" s="516" t="s">
        <v>13</v>
      </c>
      <c r="E6" s="524" t="s">
        <v>114</v>
      </c>
      <c r="F6" s="516" t="s">
        <v>15</v>
      </c>
      <c r="G6" s="516" t="s">
        <v>134</v>
      </c>
      <c r="H6" s="526" t="s">
        <v>11</v>
      </c>
      <c r="I6" s="531" t="s">
        <v>10</v>
      </c>
      <c r="J6" s="526" t="s">
        <v>9</v>
      </c>
      <c r="K6" s="526" t="s">
        <v>8</v>
      </c>
      <c r="L6" s="508" t="s">
        <v>7</v>
      </c>
      <c r="M6" s="508" t="s">
        <v>6</v>
      </c>
      <c r="N6" s="526" t="s">
        <v>5</v>
      </c>
      <c r="O6" s="528" t="s">
        <v>85</v>
      </c>
      <c r="P6" s="511" t="s">
        <v>3</v>
      </c>
      <c r="Q6" s="511" t="s">
        <v>113</v>
      </c>
      <c r="R6" s="282"/>
      <c r="S6" s="282"/>
      <c r="T6" s="532" t="s">
        <v>202</v>
      </c>
      <c r="U6" s="280"/>
      <c r="V6" s="281"/>
      <c r="W6" s="528" t="s">
        <v>92</v>
      </c>
      <c r="X6" s="525" t="s">
        <v>4</v>
      </c>
    </row>
    <row r="7" spans="1:24" ht="58.7" customHeight="1" x14ac:dyDescent="0.2">
      <c r="A7" s="529"/>
      <c r="B7" s="529"/>
      <c r="C7" s="516"/>
      <c r="D7" s="516"/>
      <c r="E7" s="530"/>
      <c r="F7" s="516"/>
      <c r="G7" s="516"/>
      <c r="H7" s="526"/>
      <c r="I7" s="531"/>
      <c r="J7" s="526"/>
      <c r="K7" s="526"/>
      <c r="L7" s="527"/>
      <c r="M7" s="527"/>
      <c r="N7" s="526"/>
      <c r="O7" s="528"/>
      <c r="P7" s="512"/>
      <c r="Q7" s="512"/>
      <c r="R7" s="200" t="s">
        <v>88</v>
      </c>
      <c r="S7" s="200" t="s">
        <v>89</v>
      </c>
      <c r="T7" s="533"/>
      <c r="U7" s="200" t="s">
        <v>98</v>
      </c>
      <c r="V7" s="200" t="s">
        <v>97</v>
      </c>
      <c r="W7" s="528"/>
      <c r="X7" s="525"/>
    </row>
    <row r="8" spans="1:24" s="30" customFormat="1" ht="25.5" customHeight="1" x14ac:dyDescent="0.3">
      <c r="A8" s="214" t="s">
        <v>136</v>
      </c>
      <c r="B8" s="215"/>
      <c r="C8" s="215"/>
      <c r="D8" s="215"/>
      <c r="E8" s="215"/>
      <c r="F8" s="215"/>
      <c r="G8" s="215"/>
      <c r="H8" s="215"/>
      <c r="I8" s="215"/>
      <c r="J8" s="215"/>
      <c r="K8" s="93">
        <f>SUM(K9:K25)</f>
        <v>0</v>
      </c>
      <c r="L8" s="93">
        <f t="shared" ref="L8:W8" si="0">SUM(L9:L25)</f>
        <v>0</v>
      </c>
      <c r="M8" s="93">
        <f t="shared" si="0"/>
        <v>0</v>
      </c>
      <c r="N8" s="93"/>
      <c r="O8" s="93">
        <f t="shared" si="0"/>
        <v>0</v>
      </c>
      <c r="P8" s="93">
        <f t="shared" si="0"/>
        <v>0</v>
      </c>
      <c r="Q8" s="93">
        <f t="shared" si="0"/>
        <v>0</v>
      </c>
      <c r="R8" s="93">
        <f t="shared" si="0"/>
        <v>0</v>
      </c>
      <c r="S8" s="93">
        <f t="shared" si="0"/>
        <v>0</v>
      </c>
      <c r="T8" s="93">
        <f t="shared" si="0"/>
        <v>0</v>
      </c>
      <c r="U8" s="93">
        <f t="shared" si="0"/>
        <v>0</v>
      </c>
      <c r="V8" s="93">
        <f t="shared" si="0"/>
        <v>0</v>
      </c>
      <c r="W8" s="93">
        <f t="shared" si="0"/>
        <v>0</v>
      </c>
      <c r="X8" s="54"/>
    </row>
    <row r="9" spans="1:24" ht="15.75" x14ac:dyDescent="0.2">
      <c r="A9" s="213"/>
      <c r="B9" s="217"/>
      <c r="C9" s="217"/>
      <c r="D9" s="217"/>
      <c r="E9" s="217"/>
      <c r="F9" s="218"/>
      <c r="G9" s="276"/>
      <c r="H9" s="246"/>
      <c r="I9" s="45"/>
      <c r="J9" s="249"/>
      <c r="K9" s="220"/>
      <c r="L9" s="220"/>
      <c r="M9" s="220"/>
      <c r="N9" s="48"/>
      <c r="O9" s="40"/>
      <c r="P9" s="225"/>
      <c r="Q9" s="40"/>
      <c r="R9" s="40"/>
      <c r="S9" s="40"/>
      <c r="T9" s="219"/>
      <c r="U9" s="219"/>
      <c r="V9" s="219"/>
      <c r="W9" s="219"/>
      <c r="X9" s="27"/>
    </row>
    <row r="10" spans="1:24" s="26" customFormat="1" ht="107.25" customHeight="1" x14ac:dyDescent="0.2">
      <c r="A10" s="217"/>
      <c r="B10" s="213"/>
      <c r="C10" s="213"/>
      <c r="D10" s="213"/>
      <c r="E10" s="213"/>
      <c r="F10" s="218"/>
      <c r="G10" s="277"/>
      <c r="H10" s="246"/>
      <c r="I10" s="28"/>
      <c r="J10" s="249"/>
      <c r="K10" s="216"/>
      <c r="L10" s="216"/>
      <c r="M10" s="216"/>
      <c r="N10" s="48"/>
      <c r="O10" s="40"/>
      <c r="P10" s="225"/>
      <c r="Q10" s="40"/>
      <c r="R10" s="40"/>
      <c r="S10" s="40"/>
      <c r="T10" s="219"/>
      <c r="U10" s="219"/>
      <c r="V10" s="219"/>
      <c r="W10" s="219"/>
      <c r="X10" s="27"/>
    </row>
    <row r="11" spans="1:24" s="26" customFormat="1" ht="15.75" x14ac:dyDescent="0.2">
      <c r="A11" s="217"/>
      <c r="B11" s="213"/>
      <c r="C11" s="213"/>
      <c r="D11" s="213"/>
      <c r="E11" s="213"/>
      <c r="F11" s="218"/>
      <c r="G11" s="278"/>
      <c r="H11" s="246"/>
      <c r="I11" s="28"/>
      <c r="J11" s="249"/>
      <c r="K11" s="216"/>
      <c r="L11" s="216"/>
      <c r="M11" s="216"/>
      <c r="N11" s="48"/>
      <c r="O11" s="40"/>
      <c r="P11" s="225"/>
      <c r="Q11" s="40"/>
      <c r="R11" s="40"/>
      <c r="S11" s="40"/>
      <c r="T11" s="219"/>
      <c r="U11" s="219"/>
      <c r="V11" s="219"/>
      <c r="W11" s="219"/>
      <c r="X11" s="27"/>
    </row>
    <row r="12" spans="1:24" s="26" customFormat="1" ht="108.75" customHeight="1" x14ac:dyDescent="0.2">
      <c r="A12" s="266"/>
      <c r="B12" s="213"/>
      <c r="C12" s="213"/>
      <c r="D12" s="213"/>
      <c r="E12" s="213"/>
      <c r="F12" s="218"/>
      <c r="G12" s="278"/>
      <c r="H12" s="246"/>
      <c r="I12" s="28"/>
      <c r="J12" s="249"/>
      <c r="K12" s="216"/>
      <c r="L12" s="216"/>
      <c r="M12" s="216"/>
      <c r="N12" s="48"/>
      <c r="O12" s="40"/>
      <c r="P12" s="225"/>
      <c r="Q12" s="40"/>
      <c r="R12" s="40"/>
      <c r="S12" s="40"/>
      <c r="T12" s="219"/>
      <c r="U12" s="219"/>
      <c r="V12" s="219"/>
      <c r="W12" s="219"/>
      <c r="X12" s="27"/>
    </row>
    <row r="13" spans="1:24" s="26" customFormat="1" ht="82.5" customHeight="1" x14ac:dyDescent="0.2">
      <c r="A13" s="267"/>
      <c r="B13" s="213"/>
      <c r="C13" s="213"/>
      <c r="D13" s="213"/>
      <c r="E13" s="213"/>
      <c r="F13" s="218"/>
      <c r="G13" s="279"/>
      <c r="H13" s="246"/>
      <c r="I13" s="28"/>
      <c r="J13" s="249"/>
      <c r="K13" s="216"/>
      <c r="L13" s="216"/>
      <c r="M13" s="216"/>
      <c r="N13" s="48"/>
      <c r="O13" s="40"/>
      <c r="P13" s="225"/>
      <c r="Q13" s="40"/>
      <c r="R13" s="40"/>
      <c r="S13" s="40"/>
      <c r="T13" s="219"/>
      <c r="U13" s="219"/>
      <c r="V13" s="219"/>
      <c r="W13" s="219"/>
      <c r="X13" s="27"/>
    </row>
    <row r="14" spans="1:24" s="26" customFormat="1" ht="82.5" customHeight="1" x14ac:dyDescent="0.2">
      <c r="A14" s="267"/>
      <c r="B14" s="244"/>
      <c r="C14" s="244"/>
      <c r="D14" s="244"/>
      <c r="E14" s="244"/>
      <c r="F14" s="245"/>
      <c r="G14" s="279"/>
      <c r="H14" s="246"/>
      <c r="I14" s="28"/>
      <c r="J14" s="28"/>
      <c r="K14" s="243"/>
      <c r="L14" s="243"/>
      <c r="M14" s="243"/>
      <c r="N14" s="48"/>
      <c r="O14" s="40"/>
      <c r="P14" s="247"/>
      <c r="Q14" s="40"/>
      <c r="R14" s="40"/>
      <c r="S14" s="40"/>
      <c r="T14" s="248"/>
      <c r="U14" s="248"/>
      <c r="V14" s="248"/>
      <c r="W14" s="248"/>
      <c r="X14" s="27"/>
    </row>
    <row r="15" spans="1:24" s="26" customFormat="1" ht="82.5" customHeight="1" x14ac:dyDescent="0.2">
      <c r="A15" s="266"/>
      <c r="B15" s="213"/>
      <c r="C15" s="213"/>
      <c r="D15" s="213"/>
      <c r="E15" s="213"/>
      <c r="F15" s="218"/>
      <c r="G15" s="279"/>
      <c r="H15" s="246"/>
      <c r="I15" s="28"/>
      <c r="J15" s="249"/>
      <c r="K15" s="216"/>
      <c r="L15" s="216"/>
      <c r="M15" s="216"/>
      <c r="N15" s="48"/>
      <c r="O15" s="40"/>
      <c r="P15" s="225"/>
      <c r="Q15" s="40"/>
      <c r="R15" s="40"/>
      <c r="S15" s="40"/>
      <c r="T15" s="219"/>
      <c r="U15" s="219"/>
      <c r="V15" s="219"/>
      <c r="W15" s="219"/>
      <c r="X15" s="27"/>
    </row>
    <row r="16" spans="1:24" s="26" customFormat="1" ht="15.75" x14ac:dyDescent="0.2">
      <c r="A16" s="267"/>
      <c r="B16" s="213"/>
      <c r="C16" s="213"/>
      <c r="D16" s="213"/>
      <c r="E16" s="213"/>
      <c r="F16" s="218"/>
      <c r="G16" s="279"/>
      <c r="H16" s="246"/>
      <c r="I16" s="28"/>
      <c r="J16" s="249"/>
      <c r="K16" s="216"/>
      <c r="L16" s="216"/>
      <c r="M16" s="216"/>
      <c r="N16" s="48"/>
      <c r="O16" s="40"/>
      <c r="P16" s="225"/>
      <c r="Q16" s="40"/>
      <c r="R16" s="40"/>
      <c r="S16" s="40"/>
      <c r="T16" s="219"/>
      <c r="U16" s="219"/>
      <c r="V16" s="219"/>
      <c r="W16" s="219"/>
      <c r="X16" s="27"/>
    </row>
    <row r="17" spans="1:24" s="26" customFormat="1" ht="82.5" customHeight="1" x14ac:dyDescent="0.2">
      <c r="A17" s="267"/>
      <c r="B17" s="213"/>
      <c r="C17" s="213"/>
      <c r="D17" s="213"/>
      <c r="E17" s="213"/>
      <c r="F17" s="218"/>
      <c r="G17" s="279"/>
      <c r="H17" s="246"/>
      <c r="I17" s="28"/>
      <c r="J17" s="249"/>
      <c r="K17" s="216"/>
      <c r="L17" s="216"/>
      <c r="M17" s="216"/>
      <c r="N17" s="48"/>
      <c r="O17" s="40"/>
      <c r="P17" s="225"/>
      <c r="Q17" s="40"/>
      <c r="R17" s="40"/>
      <c r="S17" s="40"/>
      <c r="T17" s="219"/>
      <c r="U17" s="219"/>
      <c r="V17" s="219"/>
      <c r="W17" s="219"/>
      <c r="X17" s="27"/>
    </row>
    <row r="18" spans="1:24" s="26" customFormat="1" ht="82.5" customHeight="1" x14ac:dyDescent="0.2">
      <c r="A18" s="266"/>
      <c r="B18" s="213"/>
      <c r="C18" s="213"/>
      <c r="D18" s="213"/>
      <c r="E18" s="213"/>
      <c r="F18" s="218"/>
      <c r="G18" s="279"/>
      <c r="H18" s="246"/>
      <c r="I18" s="28"/>
      <c r="J18" s="249"/>
      <c r="K18" s="216"/>
      <c r="L18" s="216"/>
      <c r="M18" s="216"/>
      <c r="N18" s="48"/>
      <c r="O18" s="40"/>
      <c r="P18" s="225"/>
      <c r="Q18" s="40"/>
      <c r="R18" s="40"/>
      <c r="S18" s="40"/>
      <c r="T18" s="219"/>
      <c r="U18" s="219"/>
      <c r="V18" s="219"/>
      <c r="W18" s="219"/>
      <c r="X18" s="27"/>
    </row>
    <row r="19" spans="1:24" s="26" customFormat="1" ht="82.5" customHeight="1" x14ac:dyDescent="0.2">
      <c r="A19" s="267"/>
      <c r="B19" s="213"/>
      <c r="C19" s="213"/>
      <c r="D19" s="213"/>
      <c r="E19" s="213"/>
      <c r="F19" s="218"/>
      <c r="G19" s="279"/>
      <c r="H19" s="246"/>
      <c r="I19" s="28"/>
      <c r="J19" s="249"/>
      <c r="K19" s="216"/>
      <c r="L19" s="216"/>
      <c r="M19" s="216"/>
      <c r="N19" s="48"/>
      <c r="O19" s="40"/>
      <c r="P19" s="225"/>
      <c r="Q19" s="40"/>
      <c r="R19" s="40"/>
      <c r="S19" s="40"/>
      <c r="T19" s="219"/>
      <c r="U19" s="219"/>
      <c r="V19" s="219"/>
      <c r="W19" s="219"/>
      <c r="X19" s="27"/>
    </row>
    <row r="20" spans="1:24" s="26" customFormat="1" ht="82.5" customHeight="1" x14ac:dyDescent="0.2">
      <c r="A20" s="267"/>
      <c r="B20" s="213"/>
      <c r="C20" s="213"/>
      <c r="D20" s="213"/>
      <c r="E20" s="213"/>
      <c r="F20" s="218"/>
      <c r="G20" s="279"/>
      <c r="H20" s="246"/>
      <c r="I20" s="28"/>
      <c r="J20" s="249"/>
      <c r="K20" s="216"/>
      <c r="L20" s="216"/>
      <c r="M20" s="216"/>
      <c r="N20" s="48"/>
      <c r="O20" s="40"/>
      <c r="P20" s="225"/>
      <c r="Q20" s="40"/>
      <c r="R20" s="40"/>
      <c r="S20" s="40"/>
      <c r="T20" s="219"/>
      <c r="U20" s="219"/>
      <c r="V20" s="219"/>
      <c r="W20" s="219"/>
      <c r="X20" s="27"/>
    </row>
    <row r="21" spans="1:24" s="26" customFormat="1" ht="82.5" customHeight="1" x14ac:dyDescent="0.2">
      <c r="A21" s="266"/>
      <c r="B21" s="213"/>
      <c r="C21" s="213"/>
      <c r="D21" s="213"/>
      <c r="E21" s="213"/>
      <c r="F21" s="218"/>
      <c r="G21" s="279"/>
      <c r="H21" s="246"/>
      <c r="I21" s="28"/>
      <c r="J21" s="249"/>
      <c r="K21" s="216"/>
      <c r="L21" s="216"/>
      <c r="M21" s="216"/>
      <c r="N21" s="48"/>
      <c r="O21" s="40"/>
      <c r="P21" s="225"/>
      <c r="Q21" s="40"/>
      <c r="R21" s="40"/>
      <c r="S21" s="40"/>
      <c r="T21" s="219"/>
      <c r="U21" s="219"/>
      <c r="V21" s="219"/>
      <c r="W21" s="219"/>
      <c r="X21" s="27"/>
    </row>
    <row r="22" spans="1:24" s="26" customFormat="1" ht="15.75" x14ac:dyDescent="0.2">
      <c r="A22" s="267"/>
      <c r="B22" s="244"/>
      <c r="C22" s="244"/>
      <c r="D22" s="244"/>
      <c r="E22" s="244"/>
      <c r="F22" s="245"/>
      <c r="G22" s="279"/>
      <c r="H22" s="246"/>
      <c r="I22" s="28"/>
      <c r="J22" s="28"/>
      <c r="K22" s="243"/>
      <c r="L22" s="243"/>
      <c r="M22" s="243"/>
      <c r="N22" s="48"/>
      <c r="O22" s="40"/>
      <c r="P22" s="247"/>
      <c r="Q22" s="40"/>
      <c r="R22" s="40"/>
      <c r="S22" s="40"/>
      <c r="T22" s="248"/>
      <c r="U22" s="248"/>
      <c r="V22" s="248"/>
      <c r="W22" s="248"/>
      <c r="X22" s="27"/>
    </row>
    <row r="23" spans="1:24" s="26" customFormat="1" ht="15.75" x14ac:dyDescent="0.2">
      <c r="A23" s="267"/>
      <c r="B23" s="244"/>
      <c r="C23" s="244"/>
      <c r="D23" s="244"/>
      <c r="E23" s="244"/>
      <c r="F23" s="245"/>
      <c r="G23" s="279"/>
      <c r="H23" s="246"/>
      <c r="I23" s="28"/>
      <c r="J23" s="28"/>
      <c r="K23" s="243"/>
      <c r="L23" s="243"/>
      <c r="M23" s="243"/>
      <c r="N23" s="48"/>
      <c r="O23" s="40"/>
      <c r="P23" s="247"/>
      <c r="Q23" s="40"/>
      <c r="R23" s="40"/>
      <c r="S23" s="40"/>
      <c r="T23" s="248"/>
      <c r="U23" s="248"/>
      <c r="V23" s="248"/>
      <c r="W23" s="248"/>
      <c r="X23" s="27"/>
    </row>
    <row r="24" spans="1:24" s="26" customFormat="1" ht="57.75" customHeight="1" x14ac:dyDescent="0.2">
      <c r="A24" s="266"/>
      <c r="B24" s="244"/>
      <c r="C24" s="244"/>
      <c r="D24" s="244"/>
      <c r="E24" s="244"/>
      <c r="F24" s="245"/>
      <c r="G24" s="279"/>
      <c r="H24" s="246"/>
      <c r="I24" s="28"/>
      <c r="J24" s="28"/>
      <c r="K24" s="243"/>
      <c r="L24" s="243"/>
      <c r="M24" s="243"/>
      <c r="N24" s="48"/>
      <c r="O24" s="40"/>
      <c r="P24" s="247"/>
      <c r="Q24" s="40"/>
      <c r="R24" s="40"/>
      <c r="S24" s="40"/>
      <c r="T24" s="248"/>
      <c r="U24" s="248"/>
      <c r="V24" s="248"/>
      <c r="W24" s="248"/>
      <c r="X24" s="27"/>
    </row>
    <row r="25" spans="1:24" s="26" customFormat="1" ht="15.75" x14ac:dyDescent="0.2">
      <c r="A25" s="267"/>
      <c r="B25" s="244"/>
      <c r="C25" s="244"/>
      <c r="D25" s="244"/>
      <c r="E25" s="244"/>
      <c r="F25" s="245"/>
      <c r="G25" s="279"/>
      <c r="H25" s="246"/>
      <c r="I25" s="28"/>
      <c r="J25" s="28"/>
      <c r="K25" s="243"/>
      <c r="L25" s="243"/>
      <c r="M25" s="243"/>
      <c r="N25" s="48"/>
      <c r="O25" s="40"/>
      <c r="P25" s="247"/>
      <c r="Q25" s="40"/>
      <c r="R25" s="40"/>
      <c r="S25" s="40"/>
      <c r="T25" s="248"/>
      <c r="U25" s="248"/>
      <c r="V25" s="248"/>
      <c r="W25" s="248"/>
      <c r="X25" s="27"/>
    </row>
    <row r="26" spans="1:24" ht="35.25" customHeight="1" x14ac:dyDescent="0.2">
      <c r="A26" s="211" t="s">
        <v>137</v>
      </c>
      <c r="B26" s="212"/>
      <c r="C26" s="212"/>
      <c r="D26" s="212"/>
      <c r="E26" s="212"/>
      <c r="F26" s="212"/>
      <c r="G26" s="212"/>
      <c r="H26" s="212"/>
      <c r="I26" s="212"/>
      <c r="J26" s="212"/>
      <c r="K26" s="23">
        <f>+K8</f>
        <v>0</v>
      </c>
      <c r="L26" s="23">
        <f t="shared" ref="L26:W26" si="1">+L8</f>
        <v>0</v>
      </c>
      <c r="M26" s="23">
        <f t="shared" si="1"/>
        <v>0</v>
      </c>
      <c r="N26" s="23"/>
      <c r="O26" s="23">
        <f t="shared" si="1"/>
        <v>0</v>
      </c>
      <c r="P26" s="23">
        <f t="shared" si="1"/>
        <v>0</v>
      </c>
      <c r="Q26" s="23">
        <f t="shared" si="1"/>
        <v>0</v>
      </c>
      <c r="R26" s="23">
        <f t="shared" si="1"/>
        <v>0</v>
      </c>
      <c r="S26" s="23">
        <f t="shared" si="1"/>
        <v>0</v>
      </c>
      <c r="T26" s="23">
        <f t="shared" si="1"/>
        <v>0</v>
      </c>
      <c r="U26" s="23">
        <f t="shared" si="1"/>
        <v>0</v>
      </c>
      <c r="V26" s="23">
        <f t="shared" si="1"/>
        <v>0</v>
      </c>
      <c r="W26" s="23">
        <f t="shared" si="1"/>
        <v>0</v>
      </c>
      <c r="X26" s="21"/>
    </row>
    <row r="27" spans="1:24" s="3" customFormat="1" x14ac:dyDescent="0.2">
      <c r="A27" s="4"/>
      <c r="B27" s="4"/>
      <c r="C27" s="4"/>
      <c r="D27" s="4"/>
      <c r="E27" s="4"/>
      <c r="F27" s="4"/>
      <c r="G27" s="20"/>
      <c r="H27" s="4"/>
      <c r="I27" s="19"/>
      <c r="J27" s="18"/>
      <c r="K27" s="17"/>
      <c r="L27" s="17"/>
      <c r="M27" s="17"/>
      <c r="N27" s="16"/>
      <c r="O27" s="16"/>
      <c r="X27" s="2"/>
    </row>
    <row r="28" spans="1:24" s="3" customFormat="1" x14ac:dyDescent="0.2">
      <c r="A28" s="4"/>
      <c r="B28" s="4"/>
      <c r="C28" s="4"/>
      <c r="D28" s="4"/>
      <c r="E28" s="4"/>
      <c r="F28" s="4"/>
      <c r="G28" s="4"/>
      <c r="H28" s="4"/>
      <c r="I28" s="15"/>
      <c r="J28" s="6"/>
      <c r="K28" s="5"/>
      <c r="L28" s="5"/>
      <c r="M28" s="5"/>
      <c r="X28" s="2"/>
    </row>
    <row r="29" spans="1:24" s="3" customFormat="1" x14ac:dyDescent="0.2">
      <c r="A29" s="4"/>
      <c r="B29" s="4"/>
      <c r="C29" s="4"/>
      <c r="D29" s="4"/>
      <c r="E29" s="4"/>
      <c r="F29" s="4"/>
      <c r="G29" s="4"/>
      <c r="H29" s="4"/>
      <c r="I29" s="15"/>
      <c r="J29" s="6"/>
      <c r="K29" s="5"/>
      <c r="L29" s="5"/>
      <c r="M29" s="5"/>
      <c r="X29" s="2"/>
    </row>
    <row r="30" spans="1:24" s="3" customFormat="1" x14ac:dyDescent="0.2">
      <c r="A30" s="4"/>
      <c r="B30" s="4"/>
      <c r="C30" s="4"/>
      <c r="D30" s="4"/>
      <c r="E30" s="4"/>
      <c r="F30" s="4"/>
      <c r="G30" s="4"/>
      <c r="H30" s="4"/>
      <c r="I30" s="1"/>
      <c r="J30" s="6"/>
      <c r="K30" s="5"/>
      <c r="L30" s="5"/>
      <c r="M30" s="5"/>
      <c r="X30" s="2"/>
    </row>
    <row r="31" spans="1:24" s="3" customFormat="1" x14ac:dyDescent="0.2">
      <c r="A31" s="4"/>
      <c r="B31" s="4"/>
      <c r="C31" s="4"/>
      <c r="D31" s="4"/>
      <c r="E31" s="4"/>
      <c r="F31" s="4"/>
      <c r="G31" s="4"/>
      <c r="H31" s="4"/>
      <c r="I31" s="1"/>
      <c r="J31" s="6"/>
      <c r="K31" s="5"/>
      <c r="L31" s="5"/>
      <c r="M31" s="5"/>
      <c r="X31" s="2"/>
    </row>
    <row r="32" spans="1:24" s="3" customFormat="1" x14ac:dyDescent="0.2">
      <c r="A32" s="4"/>
      <c r="B32" s="4"/>
      <c r="C32" s="4"/>
      <c r="D32" s="4"/>
      <c r="E32" s="4"/>
      <c r="F32" s="4"/>
      <c r="G32" s="4"/>
      <c r="H32" s="4"/>
      <c r="I32" s="1"/>
      <c r="J32" s="6"/>
      <c r="K32" s="5"/>
      <c r="L32" s="5"/>
      <c r="M32" s="5"/>
      <c r="X32" s="2"/>
    </row>
    <row r="33" spans="1:24" s="3" customFormat="1" x14ac:dyDescent="0.2">
      <c r="A33" s="4"/>
      <c r="B33" s="4"/>
      <c r="C33" s="4"/>
      <c r="D33" s="4"/>
      <c r="E33" s="4"/>
      <c r="F33" s="4"/>
      <c r="G33" s="4"/>
      <c r="H33" s="4"/>
      <c r="I33" s="1"/>
      <c r="J33" s="6"/>
      <c r="K33" s="5"/>
      <c r="L33" s="5"/>
      <c r="M33" s="5"/>
      <c r="X33" s="2"/>
    </row>
    <row r="34" spans="1:24" s="3" customFormat="1" x14ac:dyDescent="0.2">
      <c r="A34" s="4"/>
      <c r="B34" s="4"/>
      <c r="C34" s="4"/>
      <c r="D34" s="4"/>
      <c r="E34" s="4"/>
      <c r="F34" s="4"/>
      <c r="G34" s="4"/>
      <c r="H34" s="4"/>
      <c r="I34" s="1"/>
      <c r="J34" s="6"/>
      <c r="K34" s="5"/>
      <c r="L34" s="5"/>
      <c r="M34" s="5"/>
      <c r="X34" s="2"/>
    </row>
    <row r="35" spans="1:24" s="3" customFormat="1" x14ac:dyDescent="0.2">
      <c r="A35" s="4"/>
      <c r="B35" s="4"/>
      <c r="C35" s="4"/>
      <c r="D35" s="4"/>
      <c r="E35" s="4"/>
      <c r="F35" s="4"/>
      <c r="G35" s="4"/>
      <c r="H35" s="4"/>
      <c r="I35" s="1"/>
      <c r="J35" s="6"/>
      <c r="K35" s="5"/>
      <c r="L35" s="5"/>
      <c r="M35" s="5"/>
      <c r="X35" s="2"/>
    </row>
    <row r="36" spans="1:24" s="3" customFormat="1" x14ac:dyDescent="0.2">
      <c r="A36" s="4"/>
      <c r="B36" s="4"/>
      <c r="C36" s="4"/>
      <c r="D36" s="4"/>
      <c r="E36" s="4"/>
      <c r="F36" s="4"/>
      <c r="G36" s="4"/>
      <c r="H36" s="4"/>
      <c r="I36" s="1"/>
      <c r="J36" s="6"/>
      <c r="K36" s="5"/>
      <c r="L36" s="5"/>
      <c r="M36" s="5"/>
      <c r="X36" s="2"/>
    </row>
    <row r="37" spans="1:24" s="3" customFormat="1" x14ac:dyDescent="0.2">
      <c r="A37" s="4"/>
      <c r="B37" s="4"/>
      <c r="C37" s="4"/>
      <c r="D37" s="4"/>
      <c r="E37" s="4"/>
      <c r="F37" s="4"/>
      <c r="G37" s="4"/>
      <c r="H37" s="4"/>
      <c r="I37" s="1"/>
      <c r="J37" s="6"/>
      <c r="K37" s="5"/>
      <c r="L37" s="5"/>
      <c r="M37" s="5"/>
      <c r="X37" s="2"/>
    </row>
    <row r="38" spans="1:24" s="3" customFormat="1" x14ac:dyDescent="0.2">
      <c r="A38" s="4"/>
      <c r="B38" s="4"/>
      <c r="C38" s="4"/>
      <c r="D38" s="4"/>
      <c r="E38" s="4"/>
      <c r="F38" s="4"/>
      <c r="G38" s="4"/>
      <c r="H38" s="4"/>
      <c r="I38" s="1"/>
      <c r="J38" s="6"/>
      <c r="K38" s="5"/>
      <c r="L38" s="5"/>
      <c r="M38" s="5"/>
      <c r="X38" s="2"/>
    </row>
    <row r="39" spans="1:24" s="3" customFormat="1" x14ac:dyDescent="0.2">
      <c r="A39" s="4"/>
      <c r="B39" s="4"/>
      <c r="C39" s="4"/>
      <c r="D39" s="4"/>
      <c r="E39" s="4"/>
      <c r="F39" s="4"/>
      <c r="G39" s="4"/>
      <c r="H39" s="4"/>
      <c r="I39" s="1"/>
      <c r="J39" s="6"/>
      <c r="K39" s="5"/>
      <c r="L39" s="5"/>
      <c r="M39" s="5"/>
      <c r="X39" s="2"/>
    </row>
    <row r="40" spans="1:24" s="3" customFormat="1" x14ac:dyDescent="0.2">
      <c r="A40" s="4"/>
      <c r="B40" s="4"/>
      <c r="C40" s="4"/>
      <c r="D40" s="4"/>
      <c r="E40" s="4"/>
      <c r="F40" s="4"/>
      <c r="G40" s="4"/>
      <c r="H40" s="4"/>
      <c r="I40" s="1"/>
      <c r="J40" s="6"/>
      <c r="K40" s="5"/>
      <c r="L40" s="5"/>
      <c r="M40" s="5"/>
      <c r="X40" s="2"/>
    </row>
    <row r="41" spans="1:24" s="3" customFormat="1" x14ac:dyDescent="0.2">
      <c r="A41" s="4"/>
      <c r="B41" s="4"/>
      <c r="C41" s="4"/>
      <c r="D41" s="4"/>
      <c r="E41" s="4"/>
      <c r="F41" s="4"/>
      <c r="G41" s="4"/>
      <c r="H41" s="4"/>
      <c r="I41" s="1"/>
      <c r="J41" s="6"/>
      <c r="K41" s="5"/>
      <c r="L41" s="5"/>
      <c r="M41" s="5"/>
      <c r="X41" s="2"/>
    </row>
    <row r="42" spans="1:24" s="3" customFormat="1" x14ac:dyDescent="0.2">
      <c r="A42" s="4"/>
      <c r="B42" s="4"/>
      <c r="C42" s="4"/>
      <c r="D42" s="4"/>
      <c r="E42" s="4"/>
      <c r="F42" s="4"/>
      <c r="G42" s="4"/>
      <c r="H42" s="4"/>
      <c r="I42" s="1"/>
      <c r="J42" s="6"/>
      <c r="K42" s="5"/>
      <c r="L42" s="5"/>
      <c r="M42" s="5"/>
      <c r="X42" s="2"/>
    </row>
    <row r="43" spans="1:24" s="3" customFormat="1" x14ac:dyDescent="0.2">
      <c r="A43" s="4"/>
      <c r="B43" s="4"/>
      <c r="C43" s="4"/>
      <c r="D43" s="4"/>
      <c r="E43" s="4"/>
      <c r="F43" s="4"/>
      <c r="G43" s="4"/>
      <c r="H43" s="4"/>
      <c r="I43" s="1"/>
      <c r="J43" s="6"/>
      <c r="K43" s="5"/>
      <c r="L43" s="5"/>
      <c r="M43" s="5"/>
      <c r="X43" s="2"/>
    </row>
    <row r="44" spans="1:24" s="3" customFormat="1" x14ac:dyDescent="0.2">
      <c r="A44" s="4"/>
      <c r="B44" s="4"/>
      <c r="C44" s="4"/>
      <c r="D44" s="4"/>
      <c r="E44" s="4"/>
      <c r="F44" s="4"/>
      <c r="G44" s="4"/>
      <c r="H44" s="4"/>
      <c r="I44" s="1"/>
      <c r="J44" s="6"/>
      <c r="K44" s="5"/>
      <c r="L44" s="5"/>
      <c r="M44" s="5"/>
      <c r="X44" s="2"/>
    </row>
    <row r="45" spans="1:24" s="3" customFormat="1" x14ac:dyDescent="0.2">
      <c r="A45" s="4"/>
      <c r="B45" s="4"/>
      <c r="C45" s="4"/>
      <c r="D45" s="4"/>
      <c r="E45" s="4"/>
      <c r="F45" s="4"/>
      <c r="G45" s="4"/>
      <c r="H45" s="4"/>
      <c r="I45" s="1"/>
      <c r="J45" s="6"/>
      <c r="K45" s="5"/>
      <c r="L45" s="5"/>
      <c r="M45" s="5"/>
      <c r="X45" s="2"/>
    </row>
    <row r="46" spans="1:24" s="3" customFormat="1" x14ac:dyDescent="0.2">
      <c r="A46" s="4"/>
      <c r="B46" s="4"/>
      <c r="C46" s="4"/>
      <c r="D46" s="4"/>
      <c r="E46" s="4"/>
      <c r="F46" s="4"/>
      <c r="G46" s="4"/>
      <c r="H46" s="4"/>
      <c r="I46" s="1"/>
      <c r="J46" s="6"/>
      <c r="K46" s="5"/>
      <c r="L46" s="5"/>
      <c r="M46" s="5"/>
      <c r="X46" s="2"/>
    </row>
    <row r="47" spans="1:24" s="3" customFormat="1" x14ac:dyDescent="0.2">
      <c r="A47" s="4"/>
      <c r="B47" s="4"/>
      <c r="C47" s="4"/>
      <c r="D47" s="4"/>
      <c r="E47" s="4"/>
      <c r="F47" s="4"/>
      <c r="G47" s="4"/>
      <c r="H47" s="4"/>
      <c r="I47" s="1"/>
      <c r="J47" s="4"/>
      <c r="K47" s="5"/>
      <c r="L47" s="5"/>
      <c r="M47" s="5"/>
      <c r="X47" s="2"/>
    </row>
    <row r="48" spans="1:24" s="3" customFormat="1" x14ac:dyDescent="0.2">
      <c r="A48" s="4"/>
      <c r="B48" s="4"/>
      <c r="C48" s="4"/>
      <c r="D48" s="4"/>
      <c r="E48" s="4"/>
      <c r="F48" s="4"/>
      <c r="G48" s="4"/>
      <c r="H48" s="4"/>
      <c r="I48" s="1"/>
      <c r="J48" s="4"/>
      <c r="K48" s="5"/>
      <c r="L48" s="5"/>
      <c r="M48" s="5"/>
      <c r="X48" s="2"/>
    </row>
    <row r="49" spans="1:24" s="3" customFormat="1" x14ac:dyDescent="0.2">
      <c r="A49" s="4"/>
      <c r="B49" s="4"/>
      <c r="C49" s="4"/>
      <c r="D49" s="4"/>
      <c r="E49" s="4"/>
      <c r="F49" s="4"/>
      <c r="G49" s="4"/>
      <c r="H49" s="4"/>
      <c r="I49" s="1"/>
      <c r="J49" s="4"/>
      <c r="K49" s="5"/>
      <c r="L49" s="5"/>
      <c r="M49" s="5"/>
      <c r="X49" s="2"/>
    </row>
    <row r="50" spans="1:24" s="3" customFormat="1" x14ac:dyDescent="0.2">
      <c r="A50" s="4"/>
      <c r="B50" s="4"/>
      <c r="C50" s="4"/>
      <c r="D50" s="4"/>
      <c r="E50" s="4"/>
      <c r="F50" s="4"/>
      <c r="G50" s="4"/>
      <c r="H50" s="4"/>
      <c r="I50" s="1"/>
      <c r="J50" s="4"/>
      <c r="K50" s="5"/>
      <c r="L50" s="5"/>
      <c r="M50" s="5"/>
      <c r="X50" s="2"/>
    </row>
    <row r="51" spans="1:24" s="3" customFormat="1" x14ac:dyDescent="0.2">
      <c r="A51" s="4"/>
      <c r="B51" s="4"/>
      <c r="C51" s="4"/>
      <c r="D51" s="4"/>
      <c r="E51" s="4"/>
      <c r="F51" s="4"/>
      <c r="G51" s="4"/>
      <c r="H51" s="4"/>
      <c r="I51" s="1"/>
      <c r="J51" s="4"/>
      <c r="K51" s="5"/>
      <c r="L51" s="5"/>
      <c r="M51" s="5"/>
      <c r="X51" s="2"/>
    </row>
    <row r="52" spans="1:24" s="3" customFormat="1" x14ac:dyDescent="0.2">
      <c r="A52" s="4"/>
      <c r="B52" s="4"/>
      <c r="C52" s="4"/>
      <c r="D52" s="4"/>
      <c r="E52" s="4"/>
      <c r="F52" s="4"/>
      <c r="G52" s="4"/>
      <c r="H52" s="4"/>
      <c r="I52" s="1"/>
      <c r="J52" s="4"/>
      <c r="K52" s="5"/>
      <c r="L52" s="5"/>
      <c r="M52" s="5"/>
      <c r="X52" s="2"/>
    </row>
    <row r="53" spans="1:24" s="3" customFormat="1" x14ac:dyDescent="0.2">
      <c r="A53" s="4"/>
      <c r="B53" s="4"/>
      <c r="C53" s="4"/>
      <c r="D53" s="4"/>
      <c r="E53" s="4"/>
      <c r="F53" s="4"/>
      <c r="G53" s="4"/>
      <c r="H53" s="4"/>
      <c r="I53" s="1"/>
      <c r="J53" s="4"/>
      <c r="K53" s="5"/>
      <c r="L53" s="5"/>
      <c r="M53" s="5"/>
      <c r="X53" s="2"/>
    </row>
    <row r="54" spans="1:24" s="3" customFormat="1" x14ac:dyDescent="0.2">
      <c r="A54" s="4"/>
      <c r="B54" s="4"/>
      <c r="C54" s="4"/>
      <c r="D54" s="4"/>
      <c r="E54" s="4"/>
      <c r="F54" s="4"/>
      <c r="G54" s="4"/>
      <c r="H54" s="4"/>
      <c r="I54" s="1"/>
      <c r="J54" s="4"/>
      <c r="K54" s="5"/>
      <c r="L54" s="5"/>
      <c r="M54" s="5"/>
      <c r="X54" s="2"/>
    </row>
    <row r="55" spans="1:24" s="3" customFormat="1" x14ac:dyDescent="0.2">
      <c r="A55" s="4"/>
      <c r="B55" s="4"/>
      <c r="C55" s="4"/>
      <c r="D55" s="4"/>
      <c r="E55" s="4"/>
      <c r="F55" s="4"/>
      <c r="G55" s="4"/>
      <c r="H55" s="4"/>
      <c r="I55" s="1"/>
      <c r="J55" s="4"/>
      <c r="K55" s="5"/>
      <c r="L55" s="5"/>
      <c r="M55" s="5"/>
      <c r="X55" s="2"/>
    </row>
    <row r="56" spans="1:24" s="3" customFormat="1" x14ac:dyDescent="0.2">
      <c r="A56" s="4"/>
      <c r="B56" s="4"/>
      <c r="C56" s="4"/>
      <c r="D56" s="4"/>
      <c r="E56" s="4"/>
      <c r="F56" s="4"/>
      <c r="G56" s="4"/>
      <c r="H56" s="4"/>
      <c r="I56" s="1"/>
      <c r="J56" s="4"/>
      <c r="K56" s="5"/>
      <c r="L56" s="5"/>
      <c r="M56" s="5"/>
      <c r="X56" s="2"/>
    </row>
    <row r="57" spans="1:24" s="3" customFormat="1" x14ac:dyDescent="0.2">
      <c r="A57" s="4"/>
      <c r="B57" s="4"/>
      <c r="C57" s="4"/>
      <c r="D57" s="4"/>
      <c r="E57" s="4"/>
      <c r="F57" s="4"/>
      <c r="G57" s="4"/>
      <c r="H57" s="4"/>
      <c r="I57" s="1"/>
      <c r="J57" s="4"/>
      <c r="K57" s="5"/>
      <c r="L57" s="5"/>
      <c r="M57" s="5"/>
      <c r="X57" s="2"/>
    </row>
    <row r="58" spans="1:24" s="3" customFormat="1" x14ac:dyDescent="0.2">
      <c r="A58" s="1"/>
      <c r="B58" s="1"/>
      <c r="C58" s="1"/>
      <c r="D58" s="1"/>
      <c r="E58" s="1"/>
      <c r="F58" s="1"/>
      <c r="G58" s="1"/>
      <c r="H58" s="1"/>
      <c r="I58" s="1"/>
      <c r="J58" s="4"/>
      <c r="K58" s="5"/>
      <c r="L58" s="5"/>
      <c r="M58" s="5"/>
      <c r="X58" s="2"/>
    </row>
    <row r="59" spans="1:24" s="3" customFormat="1" x14ac:dyDescent="0.2">
      <c r="A59" s="1"/>
      <c r="B59" s="1"/>
      <c r="C59" s="1"/>
      <c r="D59" s="1"/>
      <c r="E59" s="1"/>
      <c r="F59" s="1"/>
      <c r="G59" s="1"/>
      <c r="H59" s="1"/>
      <c r="I59" s="1"/>
      <c r="J59" s="4"/>
      <c r="K59" s="5"/>
      <c r="L59" s="5"/>
      <c r="M59" s="5"/>
      <c r="X59" s="2"/>
    </row>
    <row r="60" spans="1:24" s="3" customFormat="1" x14ac:dyDescent="0.2">
      <c r="A60" s="1"/>
      <c r="B60" s="1"/>
      <c r="C60" s="1"/>
      <c r="D60" s="1"/>
      <c r="E60" s="1"/>
      <c r="F60" s="1"/>
      <c r="G60" s="1"/>
      <c r="H60" s="1"/>
      <c r="I60" s="1"/>
      <c r="J60" s="4"/>
      <c r="K60" s="5"/>
      <c r="L60" s="5"/>
      <c r="M60" s="5"/>
      <c r="X60" s="2"/>
    </row>
    <row r="61" spans="1:24" s="3" customFormat="1" x14ac:dyDescent="0.2">
      <c r="A61" s="1"/>
      <c r="B61" s="1"/>
      <c r="C61" s="1"/>
      <c r="D61" s="1"/>
      <c r="E61" s="1"/>
      <c r="F61" s="1"/>
      <c r="G61" s="1"/>
      <c r="H61" s="1"/>
      <c r="I61" s="1"/>
      <c r="J61" s="4"/>
      <c r="K61" s="5"/>
      <c r="L61" s="5"/>
      <c r="M61" s="5"/>
      <c r="X61" s="2"/>
    </row>
    <row r="62" spans="1:24" s="3" customFormat="1" x14ac:dyDescent="0.2">
      <c r="A62" s="1"/>
      <c r="B62" s="1"/>
      <c r="C62" s="1"/>
      <c r="D62" s="1"/>
      <c r="E62" s="1"/>
      <c r="F62" s="1"/>
      <c r="G62" s="1"/>
      <c r="H62" s="1"/>
      <c r="I62" s="1"/>
      <c r="J62" s="4"/>
      <c r="K62" s="5"/>
      <c r="L62" s="5"/>
      <c r="M62" s="5"/>
      <c r="X62" s="2"/>
    </row>
    <row r="63" spans="1:24" s="3" customFormat="1" x14ac:dyDescent="0.2">
      <c r="A63" s="1"/>
      <c r="B63" s="1"/>
      <c r="C63" s="1"/>
      <c r="D63" s="1"/>
      <c r="E63" s="1"/>
      <c r="F63" s="1"/>
      <c r="G63" s="1"/>
      <c r="H63" s="1"/>
      <c r="I63" s="1"/>
      <c r="J63" s="4"/>
      <c r="K63" s="5"/>
      <c r="L63" s="5"/>
      <c r="M63" s="5"/>
      <c r="X63" s="2"/>
    </row>
    <row r="64" spans="1:24" s="3" customFormat="1" x14ac:dyDescent="0.2">
      <c r="A64" s="1"/>
      <c r="B64" s="1"/>
      <c r="C64" s="1"/>
      <c r="D64" s="1"/>
      <c r="E64" s="1"/>
      <c r="F64" s="1"/>
      <c r="G64" s="1"/>
      <c r="H64" s="1"/>
      <c r="I64" s="1"/>
      <c r="J64" s="4"/>
      <c r="K64" s="5"/>
      <c r="L64" s="5"/>
      <c r="M64" s="5"/>
      <c r="X64" s="2"/>
    </row>
    <row r="65" spans="1:24" s="3" customFormat="1" x14ac:dyDescent="0.2">
      <c r="A65" s="1"/>
      <c r="B65" s="1"/>
      <c r="C65" s="1"/>
      <c r="D65" s="1"/>
      <c r="E65" s="1"/>
      <c r="F65" s="1"/>
      <c r="G65" s="1"/>
      <c r="H65" s="1"/>
      <c r="I65" s="1"/>
      <c r="J65" s="4"/>
      <c r="K65" s="5"/>
      <c r="L65" s="5"/>
      <c r="M65" s="5"/>
      <c r="X65" s="2"/>
    </row>
    <row r="66" spans="1:24" s="3" customFormat="1" x14ac:dyDescent="0.2">
      <c r="A66" s="1"/>
      <c r="B66" s="1"/>
      <c r="C66" s="1"/>
      <c r="D66" s="1"/>
      <c r="E66" s="1"/>
      <c r="F66" s="1"/>
      <c r="G66" s="1"/>
      <c r="H66" s="1"/>
      <c r="I66" s="1"/>
      <c r="J66" s="4"/>
      <c r="K66" s="5"/>
      <c r="L66" s="5"/>
      <c r="M66" s="5"/>
      <c r="X66" s="2"/>
    </row>
    <row r="67" spans="1:24" s="3" customFormat="1" x14ac:dyDescent="0.2">
      <c r="A67" s="1"/>
      <c r="B67" s="1"/>
      <c r="C67" s="1"/>
      <c r="D67" s="1"/>
      <c r="E67" s="1"/>
      <c r="F67" s="1"/>
      <c r="G67" s="1"/>
      <c r="H67" s="1"/>
      <c r="I67" s="1"/>
      <c r="J67" s="4"/>
      <c r="K67" s="5"/>
      <c r="L67" s="5"/>
      <c r="M67" s="5"/>
      <c r="X67" s="2"/>
    </row>
    <row r="68" spans="1:24" s="3" customFormat="1" x14ac:dyDescent="0.2">
      <c r="A68" s="1"/>
      <c r="B68" s="1"/>
      <c r="C68" s="1"/>
      <c r="D68" s="1"/>
      <c r="E68" s="1"/>
      <c r="F68" s="1"/>
      <c r="G68" s="1"/>
      <c r="H68" s="1"/>
      <c r="I68" s="1"/>
      <c r="J68" s="4"/>
      <c r="K68" s="5"/>
      <c r="L68" s="5"/>
      <c r="M68" s="5"/>
      <c r="X68" s="2"/>
    </row>
    <row r="69" spans="1:24" s="3" customFormat="1" x14ac:dyDescent="0.2">
      <c r="A69" s="1"/>
      <c r="B69" s="1"/>
      <c r="C69" s="1"/>
      <c r="D69" s="1"/>
      <c r="E69" s="1"/>
      <c r="F69" s="1"/>
      <c r="G69" s="1"/>
      <c r="H69" s="1"/>
      <c r="I69" s="1"/>
      <c r="J69" s="4"/>
      <c r="K69" s="5"/>
      <c r="L69" s="5"/>
      <c r="M69" s="5"/>
      <c r="X69" s="2"/>
    </row>
    <row r="70" spans="1:24" s="3" customFormat="1" x14ac:dyDescent="0.2">
      <c r="A70" s="1"/>
      <c r="B70" s="1"/>
      <c r="C70" s="1"/>
      <c r="D70" s="1"/>
      <c r="E70" s="1"/>
      <c r="F70" s="1"/>
      <c r="G70" s="1"/>
      <c r="H70" s="1"/>
      <c r="I70" s="1"/>
      <c r="J70" s="4"/>
      <c r="K70" s="5"/>
      <c r="L70" s="5"/>
      <c r="M70" s="5"/>
      <c r="X70" s="2"/>
    </row>
    <row r="71" spans="1:24" s="3" customFormat="1" x14ac:dyDescent="0.2">
      <c r="A71" s="1"/>
      <c r="B71" s="1"/>
      <c r="C71" s="1"/>
      <c r="D71" s="1"/>
      <c r="E71" s="1"/>
      <c r="F71" s="1"/>
      <c r="G71" s="1"/>
      <c r="H71" s="1"/>
      <c r="I71" s="1"/>
      <c r="J71" s="4"/>
      <c r="K71" s="5"/>
      <c r="L71" s="5"/>
      <c r="M71" s="5"/>
      <c r="X71" s="2"/>
    </row>
    <row r="72" spans="1:24" s="3" customFormat="1" x14ac:dyDescent="0.2">
      <c r="A72" s="1"/>
      <c r="B72" s="1"/>
      <c r="C72" s="1"/>
      <c r="D72" s="1"/>
      <c r="E72" s="1"/>
      <c r="F72" s="1"/>
      <c r="G72" s="1"/>
      <c r="H72" s="1"/>
      <c r="I72" s="1"/>
      <c r="J72" s="4"/>
      <c r="K72" s="5"/>
      <c r="L72" s="5"/>
      <c r="M72" s="5"/>
      <c r="X72" s="2"/>
    </row>
    <row r="73" spans="1:24" s="3" customFormat="1" x14ac:dyDescent="0.2">
      <c r="A73" s="1"/>
      <c r="B73" s="1"/>
      <c r="C73" s="1"/>
      <c r="D73" s="1"/>
      <c r="E73" s="1"/>
      <c r="F73" s="1"/>
      <c r="G73" s="1"/>
      <c r="H73" s="1"/>
      <c r="I73" s="1"/>
      <c r="J73" s="4"/>
      <c r="K73" s="5"/>
      <c r="L73" s="5"/>
      <c r="M73" s="5"/>
      <c r="X73" s="2"/>
    </row>
    <row r="74" spans="1:24" s="3" customFormat="1" x14ac:dyDescent="0.2">
      <c r="A74" s="1"/>
      <c r="B74" s="1"/>
      <c r="C74" s="1"/>
      <c r="D74" s="1"/>
      <c r="E74" s="1"/>
      <c r="F74" s="1"/>
      <c r="G74" s="1"/>
      <c r="H74" s="1"/>
      <c r="I74" s="1"/>
      <c r="J74" s="4"/>
      <c r="K74" s="5"/>
      <c r="L74" s="5"/>
      <c r="M74" s="5"/>
      <c r="X74" s="2"/>
    </row>
    <row r="75" spans="1:24" s="3" customFormat="1" x14ac:dyDescent="0.2">
      <c r="A75" s="1"/>
      <c r="B75" s="1"/>
      <c r="C75" s="1"/>
      <c r="D75" s="1"/>
      <c r="E75" s="1"/>
      <c r="F75" s="1"/>
      <c r="G75" s="1"/>
      <c r="H75" s="1"/>
      <c r="I75" s="1"/>
      <c r="J75" s="4"/>
      <c r="K75" s="5"/>
      <c r="L75" s="5"/>
      <c r="M75" s="5"/>
      <c r="X75" s="2"/>
    </row>
    <row r="76" spans="1:24" s="3" customFormat="1" x14ac:dyDescent="0.2">
      <c r="A76" s="1"/>
      <c r="B76" s="1"/>
      <c r="C76" s="1"/>
      <c r="D76" s="1"/>
      <c r="E76" s="1"/>
      <c r="F76" s="1"/>
      <c r="G76" s="1"/>
      <c r="H76" s="1"/>
      <c r="I76" s="1"/>
      <c r="J76" s="4"/>
      <c r="K76" s="5"/>
      <c r="L76" s="5"/>
      <c r="M76" s="5"/>
      <c r="X76" s="2"/>
    </row>
    <row r="77" spans="1:24" s="3" customFormat="1" x14ac:dyDescent="0.2">
      <c r="A77" s="1"/>
      <c r="B77" s="1"/>
      <c r="C77" s="1"/>
      <c r="D77" s="1"/>
      <c r="E77" s="1"/>
      <c r="F77" s="1"/>
      <c r="G77" s="1"/>
      <c r="H77" s="1"/>
      <c r="I77" s="1"/>
      <c r="J77" s="4"/>
      <c r="K77" s="5"/>
      <c r="L77" s="5"/>
      <c r="M77" s="5"/>
      <c r="X77" s="2"/>
    </row>
    <row r="78" spans="1:24" s="3" customFormat="1" x14ac:dyDescent="0.2">
      <c r="A78" s="1"/>
      <c r="B78" s="1"/>
      <c r="C78" s="1"/>
      <c r="D78" s="1"/>
      <c r="E78" s="1"/>
      <c r="F78" s="1"/>
      <c r="G78" s="1"/>
      <c r="H78" s="1"/>
      <c r="I78" s="1"/>
      <c r="J78" s="4"/>
      <c r="K78" s="5"/>
      <c r="L78" s="5"/>
      <c r="M78" s="5"/>
      <c r="X78" s="2"/>
    </row>
    <row r="79" spans="1:24" s="3" customFormat="1" x14ac:dyDescent="0.2">
      <c r="A79" s="1"/>
      <c r="B79" s="1"/>
      <c r="C79" s="1"/>
      <c r="D79" s="1"/>
      <c r="E79" s="1"/>
      <c r="F79" s="1"/>
      <c r="G79" s="1"/>
      <c r="H79" s="1"/>
      <c r="I79" s="1"/>
      <c r="J79" s="4"/>
      <c r="K79" s="5"/>
      <c r="L79" s="5"/>
      <c r="M79" s="5"/>
      <c r="X79" s="2"/>
    </row>
    <row r="80" spans="1:24" s="3" customFormat="1" x14ac:dyDescent="0.2">
      <c r="A80" s="1"/>
      <c r="B80" s="1"/>
      <c r="C80" s="1"/>
      <c r="D80" s="1"/>
      <c r="E80" s="1"/>
      <c r="F80" s="1"/>
      <c r="G80" s="1"/>
      <c r="H80" s="1"/>
      <c r="I80" s="1"/>
      <c r="J80" s="4"/>
      <c r="K80" s="5"/>
      <c r="L80" s="5"/>
      <c r="M80" s="5"/>
      <c r="X80" s="2"/>
    </row>
    <row r="81" spans="1:24" s="3" customFormat="1" x14ac:dyDescent="0.2">
      <c r="A81" s="1"/>
      <c r="B81" s="1"/>
      <c r="C81" s="1"/>
      <c r="D81" s="1"/>
      <c r="E81" s="1"/>
      <c r="F81" s="1"/>
      <c r="G81" s="1"/>
      <c r="H81" s="1"/>
      <c r="I81" s="1"/>
      <c r="J81" s="4"/>
      <c r="K81" s="5"/>
      <c r="L81" s="5"/>
      <c r="M81" s="5"/>
      <c r="X81" s="2"/>
    </row>
    <row r="82" spans="1:24" s="3" customFormat="1" x14ac:dyDescent="0.2">
      <c r="A82" s="1"/>
      <c r="B82" s="1"/>
      <c r="C82" s="1"/>
      <c r="D82" s="1"/>
      <c r="E82" s="1"/>
      <c r="F82" s="1"/>
      <c r="G82" s="1"/>
      <c r="H82" s="1"/>
      <c r="I82" s="1"/>
      <c r="J82" s="4"/>
      <c r="K82" s="5"/>
      <c r="L82" s="5"/>
      <c r="M82" s="5"/>
      <c r="X82" s="2"/>
    </row>
    <row r="83" spans="1:24" s="3" customFormat="1" x14ac:dyDescent="0.2">
      <c r="A83" s="1"/>
      <c r="B83" s="1"/>
      <c r="C83" s="1"/>
      <c r="D83" s="1"/>
      <c r="E83" s="1"/>
      <c r="F83" s="1"/>
      <c r="G83" s="1"/>
      <c r="H83" s="1"/>
      <c r="I83" s="1"/>
      <c r="J83" s="4"/>
      <c r="K83" s="5"/>
      <c r="L83" s="5"/>
      <c r="M83" s="5"/>
      <c r="X83" s="2"/>
    </row>
    <row r="84" spans="1:24" s="3" customFormat="1" x14ac:dyDescent="0.2">
      <c r="A84" s="1"/>
      <c r="B84" s="1"/>
      <c r="C84" s="1"/>
      <c r="D84" s="1"/>
      <c r="E84" s="1"/>
      <c r="F84" s="1"/>
      <c r="G84" s="1"/>
      <c r="H84" s="1"/>
      <c r="I84" s="1"/>
      <c r="J84" s="4"/>
      <c r="K84" s="5"/>
      <c r="L84" s="5"/>
      <c r="M84" s="5"/>
      <c r="X84" s="2"/>
    </row>
    <row r="85" spans="1:24" s="3" customFormat="1" x14ac:dyDescent="0.2">
      <c r="A85" s="1"/>
      <c r="B85" s="1"/>
      <c r="C85" s="1"/>
      <c r="D85" s="1"/>
      <c r="E85" s="1"/>
      <c r="F85" s="1"/>
      <c r="G85" s="1"/>
      <c r="H85" s="1"/>
      <c r="I85" s="1"/>
      <c r="J85" s="4"/>
      <c r="K85" s="5"/>
      <c r="L85" s="5"/>
      <c r="M85" s="5"/>
      <c r="X85" s="2"/>
    </row>
    <row r="86" spans="1:24" s="3" customFormat="1" x14ac:dyDescent="0.2">
      <c r="A86" s="1"/>
      <c r="B86" s="1"/>
      <c r="C86" s="1"/>
      <c r="D86" s="1"/>
      <c r="E86" s="1"/>
      <c r="F86" s="1"/>
      <c r="G86" s="1"/>
      <c r="H86" s="1"/>
      <c r="I86" s="1"/>
      <c r="J86" s="4"/>
      <c r="K86" s="5"/>
      <c r="L86" s="5"/>
      <c r="M86" s="5"/>
      <c r="X86" s="2"/>
    </row>
    <row r="87" spans="1:24" s="3" customFormat="1" x14ac:dyDescent="0.2">
      <c r="A87" s="1"/>
      <c r="B87" s="1"/>
      <c r="C87" s="1"/>
      <c r="D87" s="1"/>
      <c r="E87" s="1"/>
      <c r="F87" s="1"/>
      <c r="G87" s="1"/>
      <c r="H87" s="1"/>
      <c r="I87" s="1"/>
      <c r="J87" s="4"/>
      <c r="K87" s="5"/>
      <c r="L87" s="5"/>
      <c r="M87" s="5"/>
      <c r="X87" s="2"/>
    </row>
    <row r="88" spans="1:24" s="3" customFormat="1" x14ac:dyDescent="0.2">
      <c r="A88" s="1"/>
      <c r="B88" s="1"/>
      <c r="C88" s="1"/>
      <c r="D88" s="1"/>
      <c r="E88" s="1"/>
      <c r="F88" s="1"/>
      <c r="G88" s="1"/>
      <c r="H88" s="1"/>
      <c r="I88" s="1"/>
      <c r="J88" s="4"/>
      <c r="K88" s="5"/>
      <c r="L88" s="5"/>
      <c r="M88" s="5"/>
      <c r="X88" s="2"/>
    </row>
    <row r="89" spans="1:24" s="3" customFormat="1" x14ac:dyDescent="0.2">
      <c r="A89" s="1"/>
      <c r="B89" s="1"/>
      <c r="C89" s="1"/>
      <c r="D89" s="1"/>
      <c r="E89" s="1"/>
      <c r="F89" s="1"/>
      <c r="G89" s="1"/>
      <c r="H89" s="1"/>
      <c r="I89" s="1"/>
      <c r="J89" s="4"/>
      <c r="K89" s="5"/>
      <c r="L89" s="5"/>
      <c r="M89" s="5"/>
      <c r="X89" s="2"/>
    </row>
    <row r="90" spans="1:24" s="3" customFormat="1" x14ac:dyDescent="0.2">
      <c r="A90" s="1"/>
      <c r="B90" s="1"/>
      <c r="C90" s="1"/>
      <c r="D90" s="1"/>
      <c r="E90" s="1"/>
      <c r="F90" s="1"/>
      <c r="G90" s="1"/>
      <c r="H90" s="1"/>
      <c r="I90" s="1"/>
      <c r="J90" s="4"/>
      <c r="K90" s="5"/>
      <c r="L90" s="5"/>
      <c r="M90" s="5"/>
      <c r="X90" s="2"/>
    </row>
    <row r="91" spans="1:24" s="3" customFormat="1" x14ac:dyDescent="0.2">
      <c r="A91" s="1"/>
      <c r="B91" s="1"/>
      <c r="C91" s="1"/>
      <c r="D91" s="1"/>
      <c r="E91" s="1"/>
      <c r="F91" s="1"/>
      <c r="G91" s="1"/>
      <c r="H91" s="1"/>
      <c r="I91" s="1"/>
      <c r="J91" s="4"/>
      <c r="K91" s="5"/>
      <c r="L91" s="5"/>
      <c r="M91" s="5"/>
      <c r="X91" s="2"/>
    </row>
    <row r="92" spans="1:24" s="3" customFormat="1" x14ac:dyDescent="0.2">
      <c r="A92" s="1"/>
      <c r="B92" s="1"/>
      <c r="C92" s="1"/>
      <c r="D92" s="1"/>
      <c r="E92" s="1"/>
      <c r="F92" s="1"/>
      <c r="G92" s="1"/>
      <c r="H92" s="1"/>
      <c r="I92" s="1"/>
      <c r="J92" s="4"/>
      <c r="K92" s="5"/>
      <c r="L92" s="5"/>
      <c r="M92" s="5"/>
      <c r="X92" s="2"/>
    </row>
    <row r="93" spans="1:24" s="3" customFormat="1" x14ac:dyDescent="0.2">
      <c r="A93" s="1"/>
      <c r="B93" s="1"/>
      <c r="C93" s="1"/>
      <c r="D93" s="1"/>
      <c r="E93" s="1"/>
      <c r="F93" s="1"/>
      <c r="G93" s="1"/>
      <c r="H93" s="1"/>
      <c r="I93" s="1"/>
      <c r="J93" s="4"/>
      <c r="K93" s="5"/>
      <c r="L93" s="5"/>
      <c r="M93" s="5"/>
      <c r="X93" s="2"/>
    </row>
    <row r="94" spans="1:24" s="3" customFormat="1" x14ac:dyDescent="0.2">
      <c r="A94" s="1"/>
      <c r="B94" s="1"/>
      <c r="C94" s="1"/>
      <c r="D94" s="1"/>
      <c r="E94" s="1"/>
      <c r="F94" s="1"/>
      <c r="G94" s="1"/>
      <c r="H94" s="1"/>
      <c r="I94" s="1"/>
      <c r="J94" s="4"/>
      <c r="K94" s="5"/>
      <c r="L94" s="5"/>
      <c r="M94" s="5"/>
      <c r="X94" s="2"/>
    </row>
    <row r="95" spans="1:24" s="3" customFormat="1" x14ac:dyDescent="0.2">
      <c r="A95" s="1"/>
      <c r="B95" s="1"/>
      <c r="C95" s="1"/>
      <c r="D95" s="1"/>
      <c r="E95" s="1"/>
      <c r="F95" s="1"/>
      <c r="G95" s="1"/>
      <c r="H95" s="1"/>
      <c r="I95" s="1"/>
      <c r="J95" s="4"/>
      <c r="K95" s="5"/>
      <c r="L95" s="5"/>
      <c r="M95" s="5"/>
      <c r="X95" s="2"/>
    </row>
    <row r="96" spans="1:24" s="3" customFormat="1" x14ac:dyDescent="0.2">
      <c r="A96" s="1"/>
      <c r="B96" s="1"/>
      <c r="C96" s="1"/>
      <c r="D96" s="1"/>
      <c r="E96" s="1"/>
      <c r="F96" s="1"/>
      <c r="G96" s="1"/>
      <c r="H96" s="1"/>
      <c r="I96" s="1"/>
      <c r="J96" s="4"/>
      <c r="K96" s="5"/>
      <c r="L96" s="5"/>
      <c r="M96" s="5"/>
      <c r="X96" s="2"/>
    </row>
    <row r="97" spans="1:24" s="3" customFormat="1" x14ac:dyDescent="0.2">
      <c r="A97" s="1"/>
      <c r="B97" s="1"/>
      <c r="C97" s="1"/>
      <c r="D97" s="1"/>
      <c r="E97" s="1"/>
      <c r="F97" s="1"/>
      <c r="G97" s="1"/>
      <c r="H97" s="1"/>
      <c r="I97" s="1"/>
      <c r="J97" s="4"/>
      <c r="K97" s="5"/>
      <c r="L97" s="5"/>
      <c r="M97" s="5"/>
      <c r="X97" s="2"/>
    </row>
    <row r="98" spans="1:24" s="3" customFormat="1" x14ac:dyDescent="0.2">
      <c r="A98" s="1"/>
      <c r="B98" s="1"/>
      <c r="C98" s="1"/>
      <c r="D98" s="1"/>
      <c r="E98" s="1"/>
      <c r="F98" s="1"/>
      <c r="G98" s="1"/>
      <c r="H98" s="1"/>
      <c r="I98" s="1"/>
      <c r="J98" s="4"/>
      <c r="K98" s="5"/>
      <c r="L98" s="5"/>
      <c r="M98" s="5"/>
      <c r="X98" s="2"/>
    </row>
    <row r="99" spans="1:24" s="3" customFormat="1" x14ac:dyDescent="0.2">
      <c r="A99" s="1"/>
      <c r="B99" s="1"/>
      <c r="C99" s="1"/>
      <c r="D99" s="1"/>
      <c r="E99" s="1"/>
      <c r="F99" s="1"/>
      <c r="G99" s="1"/>
      <c r="H99" s="1"/>
      <c r="I99" s="1"/>
      <c r="J99" s="4"/>
      <c r="K99" s="5"/>
      <c r="L99" s="5"/>
      <c r="M99" s="5"/>
      <c r="X99" s="2"/>
    </row>
    <row r="100" spans="1:24" s="3" customFormat="1" x14ac:dyDescent="0.2">
      <c r="A100" s="1"/>
      <c r="B100" s="1"/>
      <c r="C100" s="1"/>
      <c r="D100" s="1"/>
      <c r="E100" s="1"/>
      <c r="F100" s="1"/>
      <c r="G100" s="1"/>
      <c r="H100" s="1"/>
      <c r="I100" s="1"/>
      <c r="J100" s="4"/>
      <c r="K100" s="5"/>
      <c r="L100" s="5"/>
      <c r="M100" s="5"/>
      <c r="X100" s="2"/>
    </row>
    <row r="101" spans="1:24" s="3" customFormat="1" x14ac:dyDescent="0.2">
      <c r="A101" s="1"/>
      <c r="B101" s="1"/>
      <c r="C101" s="1"/>
      <c r="D101" s="1"/>
      <c r="E101" s="1"/>
      <c r="F101" s="1"/>
      <c r="G101" s="1"/>
      <c r="H101" s="1"/>
      <c r="I101" s="1"/>
      <c r="J101" s="4"/>
      <c r="K101" s="5"/>
      <c r="L101" s="5"/>
      <c r="M101" s="5"/>
      <c r="X101" s="2"/>
    </row>
    <row r="102" spans="1:24" s="3" customFormat="1" x14ac:dyDescent="0.2">
      <c r="A102" s="1"/>
      <c r="B102" s="1"/>
      <c r="C102" s="1"/>
      <c r="D102" s="1"/>
      <c r="E102" s="1"/>
      <c r="F102" s="1"/>
      <c r="G102" s="1"/>
      <c r="H102" s="1"/>
      <c r="I102" s="1"/>
      <c r="J102" s="4"/>
      <c r="K102" s="5"/>
      <c r="L102" s="5"/>
      <c r="M102" s="5"/>
      <c r="X102" s="2"/>
    </row>
    <row r="103" spans="1:24" s="3" customFormat="1" x14ac:dyDescent="0.2">
      <c r="A103" s="1"/>
      <c r="B103" s="1"/>
      <c r="C103" s="1"/>
      <c r="D103" s="1"/>
      <c r="E103" s="1"/>
      <c r="F103" s="1"/>
      <c r="G103" s="1"/>
      <c r="H103" s="1"/>
      <c r="I103" s="1"/>
      <c r="J103" s="4"/>
      <c r="K103" s="5"/>
      <c r="L103" s="5"/>
      <c r="M103" s="5"/>
      <c r="X103" s="2"/>
    </row>
    <row r="104" spans="1:24" s="3" customFormat="1" x14ac:dyDescent="0.2">
      <c r="A104" s="1"/>
      <c r="B104" s="1"/>
      <c r="C104" s="1"/>
      <c r="D104" s="1"/>
      <c r="E104" s="1"/>
      <c r="F104" s="1"/>
      <c r="G104" s="1"/>
      <c r="H104" s="1"/>
      <c r="I104" s="1"/>
      <c r="J104" s="4"/>
      <c r="K104" s="5"/>
      <c r="L104" s="5"/>
      <c r="M104" s="5"/>
      <c r="X104" s="2"/>
    </row>
    <row r="105" spans="1:24" s="3" customFormat="1" x14ac:dyDescent="0.2">
      <c r="A105" s="1"/>
      <c r="B105" s="1"/>
      <c r="C105" s="1"/>
      <c r="D105" s="1"/>
      <c r="E105" s="1"/>
      <c r="F105" s="1"/>
      <c r="G105" s="1"/>
      <c r="H105" s="1"/>
      <c r="I105" s="1"/>
      <c r="J105" s="4"/>
      <c r="K105" s="5"/>
      <c r="L105" s="5"/>
      <c r="M105" s="5"/>
      <c r="X105" s="2"/>
    </row>
    <row r="106" spans="1:24" s="3" customFormat="1" x14ac:dyDescent="0.2">
      <c r="A106" s="1"/>
      <c r="B106" s="1"/>
      <c r="C106" s="1"/>
      <c r="D106" s="1"/>
      <c r="E106" s="1"/>
      <c r="F106" s="1"/>
      <c r="G106" s="1"/>
      <c r="H106" s="1"/>
      <c r="I106" s="1"/>
      <c r="J106" s="4"/>
      <c r="K106" s="5"/>
      <c r="L106" s="5"/>
      <c r="M106" s="5"/>
      <c r="X106" s="2"/>
    </row>
    <row r="107" spans="1:24" s="3" customFormat="1" x14ac:dyDescent="0.2">
      <c r="A107" s="1"/>
      <c r="B107" s="1"/>
      <c r="C107" s="1"/>
      <c r="D107" s="1"/>
      <c r="E107" s="1"/>
      <c r="F107" s="1"/>
      <c r="G107" s="1"/>
      <c r="H107" s="1"/>
      <c r="I107" s="1"/>
      <c r="J107" s="4"/>
      <c r="K107" s="5"/>
      <c r="L107" s="5"/>
      <c r="M107" s="5"/>
      <c r="X107" s="2"/>
    </row>
    <row r="108" spans="1:24" s="3" customFormat="1" x14ac:dyDescent="0.2">
      <c r="A108" s="1"/>
      <c r="B108" s="1"/>
      <c r="C108" s="1"/>
      <c r="D108" s="1"/>
      <c r="E108" s="1"/>
      <c r="F108" s="1"/>
      <c r="G108" s="1"/>
      <c r="H108" s="1"/>
      <c r="I108" s="1"/>
      <c r="J108" s="4"/>
      <c r="K108" s="5"/>
      <c r="L108" s="5"/>
      <c r="M108" s="5"/>
      <c r="X108" s="2"/>
    </row>
    <row r="109" spans="1:24" s="3" customFormat="1" x14ac:dyDescent="0.2">
      <c r="A109" s="1"/>
      <c r="B109" s="1"/>
      <c r="C109" s="1"/>
      <c r="D109" s="1"/>
      <c r="E109" s="1"/>
      <c r="F109" s="1"/>
      <c r="G109" s="1"/>
      <c r="H109" s="1"/>
      <c r="I109" s="1"/>
      <c r="J109" s="4"/>
      <c r="K109" s="5"/>
      <c r="L109" s="5"/>
      <c r="M109" s="5"/>
      <c r="X109" s="2"/>
    </row>
  </sheetData>
  <mergeCells count="21">
    <mergeCell ref="A5:W5"/>
    <mergeCell ref="A6:A7"/>
    <mergeCell ref="B6:B7"/>
    <mergeCell ref="C6:C7"/>
    <mergeCell ref="D6:D7"/>
    <mergeCell ref="E6:E7"/>
    <mergeCell ref="F6:F7"/>
    <mergeCell ref="G6:G7"/>
    <mergeCell ref="H6:H7"/>
    <mergeCell ref="I6:I7"/>
    <mergeCell ref="W6:W7"/>
    <mergeCell ref="T6:T7"/>
    <mergeCell ref="Q6:Q7"/>
    <mergeCell ref="P6:P7"/>
    <mergeCell ref="X6:X7"/>
    <mergeCell ref="J6:J7"/>
    <mergeCell ref="K6:K7"/>
    <mergeCell ref="L6:L7"/>
    <mergeCell ref="M6:M7"/>
    <mergeCell ref="N6:N7"/>
    <mergeCell ref="O6:O7"/>
  </mergeCells>
  <printOptions horizontalCentered="1"/>
  <pageMargins left="0.78740157480314965" right="0.78740157480314965" top="0.6692913385826772" bottom="0.86614173228346458" header="0.27559055118110237" footer="0.39370078740157483"/>
  <pageSetup paperSize="9" scale="49" firstPageNumber="116" fitToHeight="3"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rowBreaks count="1" manualBreakCount="1">
    <brk id="16"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rgb="FFFFC000"/>
  </sheetPr>
  <dimension ref="A1:Y111"/>
  <sheetViews>
    <sheetView showGridLines="0" view="pageBreakPreview" zoomScale="80" zoomScaleNormal="63" zoomScaleSheetLayoutView="80" workbookViewId="0">
      <pane ySplit="8" topLeftCell="A16" activePane="bottomLeft" state="frozenSplit"/>
      <selection activeCell="I36" sqref="I36"/>
      <selection pane="bottomLeft" activeCell="I36" sqref="I36"/>
    </sheetView>
  </sheetViews>
  <sheetFormatPr defaultColWidth="9.140625" defaultRowHeight="12.75" outlineLevelCol="1" x14ac:dyDescent="0.2"/>
  <cols>
    <col min="1" max="1" width="5.42578125" style="1" customWidth="1"/>
    <col min="2" max="2" width="6" style="1" bestFit="1" customWidth="1"/>
    <col min="3" max="4" width="6.42578125" style="1" hidden="1" customWidth="1" outlineLevel="1"/>
    <col min="5" max="5" width="7.28515625" style="1" customWidth="1" outlineLevel="1"/>
    <col min="6" max="6" width="15.5703125" style="1" hidden="1" customWidth="1" outlineLevel="1"/>
    <col min="7" max="7" width="59.140625" style="1" customWidth="1" collapsed="1"/>
    <col min="8" max="8" width="42.42578125" style="1" customWidth="1"/>
    <col min="9" max="9" width="7.140625" style="1" customWidth="1"/>
    <col min="10" max="10" width="14.7109375" style="4" customWidth="1"/>
    <col min="11" max="11" width="15" style="3" customWidth="1"/>
    <col min="12" max="13" width="13.5703125" style="3" customWidth="1"/>
    <col min="14" max="14" width="13.7109375" style="3" customWidth="1"/>
    <col min="15" max="15" width="14.7109375" style="3" customWidth="1"/>
    <col min="16" max="16" width="12.85546875" style="3" customWidth="1"/>
    <col min="17" max="17" width="16.85546875" style="3" customWidth="1"/>
    <col min="18" max="18" width="16.7109375" style="3" customWidth="1"/>
    <col min="19" max="20" width="13.140625" style="3" hidden="1" customWidth="1"/>
    <col min="21" max="21" width="14.85546875" style="3" customWidth="1"/>
    <col min="22" max="23" width="14.85546875" style="3" hidden="1" customWidth="1"/>
    <col min="24" max="24" width="14.42578125" style="3" customWidth="1"/>
    <col min="25" max="25" width="25" style="2" hidden="1" customWidth="1"/>
    <col min="26" max="27" width="9.140625" style="1"/>
    <col min="28" max="28" width="15.42578125" style="1" customWidth="1"/>
    <col min="29" max="16384" width="9.140625" style="1"/>
  </cols>
  <sheetData>
    <row r="1" spans="1:25" ht="18" x14ac:dyDescent="0.25">
      <c r="A1" s="159" t="s">
        <v>144</v>
      </c>
      <c r="B1" s="160"/>
      <c r="C1" s="160"/>
      <c r="D1" s="160"/>
      <c r="E1" s="160"/>
      <c r="F1" s="161"/>
      <c r="G1" s="162"/>
      <c r="H1" s="163"/>
      <c r="I1" s="160"/>
      <c r="K1" s="164"/>
      <c r="N1" s="165"/>
      <c r="O1" s="165"/>
      <c r="R1" s="165"/>
      <c r="S1" s="165"/>
      <c r="T1" s="165"/>
      <c r="U1" s="38"/>
      <c r="V1" s="35"/>
      <c r="W1" s="1"/>
      <c r="X1" s="1"/>
      <c r="Y1" s="1"/>
    </row>
    <row r="2" spans="1:25" ht="15.75" x14ac:dyDescent="0.25">
      <c r="A2" s="223" t="s">
        <v>129</v>
      </c>
      <c r="B2" s="166"/>
      <c r="D2" s="166"/>
      <c r="E2" s="166"/>
      <c r="F2" s="167"/>
      <c r="G2" s="222" t="s">
        <v>131</v>
      </c>
      <c r="H2" s="168" t="s">
        <v>143</v>
      </c>
      <c r="I2" s="170"/>
      <c r="K2" s="164"/>
      <c r="N2" s="37"/>
      <c r="O2" s="37"/>
      <c r="R2" s="37"/>
      <c r="S2" s="37"/>
      <c r="T2" s="37"/>
      <c r="U2" s="36"/>
      <c r="V2" s="35"/>
      <c r="W2" s="1"/>
      <c r="X2" s="1"/>
      <c r="Y2" s="1"/>
    </row>
    <row r="3" spans="1:25" ht="15.75" x14ac:dyDescent="0.25">
      <c r="A3" s="120"/>
      <c r="B3" s="166"/>
      <c r="D3" s="166"/>
      <c r="E3" s="166"/>
      <c r="F3" s="167"/>
      <c r="G3" s="171" t="s">
        <v>18</v>
      </c>
      <c r="H3" s="169"/>
      <c r="I3" s="170"/>
      <c r="K3" s="164"/>
      <c r="N3" s="37"/>
      <c r="O3" s="37"/>
      <c r="R3" s="37"/>
      <c r="S3" s="37"/>
      <c r="T3" s="37"/>
      <c r="U3" s="36"/>
      <c r="V3" s="35"/>
      <c r="W3" s="1"/>
      <c r="X3" s="1"/>
      <c r="Y3" s="1"/>
    </row>
    <row r="4" spans="1:25" ht="17.25" customHeight="1" x14ac:dyDescent="0.2">
      <c r="A4" s="87"/>
      <c r="B4" s="87"/>
      <c r="C4" s="87"/>
      <c r="D4" s="87"/>
      <c r="E4" s="87"/>
      <c r="F4" s="87"/>
      <c r="G4" s="87"/>
      <c r="H4" s="87"/>
      <c r="I4" s="87"/>
      <c r="J4" s="87"/>
      <c r="K4" s="87"/>
      <c r="L4" s="88"/>
      <c r="M4" s="87"/>
      <c r="N4" s="88"/>
      <c r="O4" s="87"/>
      <c r="P4" s="87"/>
      <c r="Q4" s="87"/>
      <c r="R4" s="87"/>
      <c r="S4" s="87"/>
      <c r="T4" s="87"/>
      <c r="U4" s="87"/>
      <c r="V4" s="87"/>
      <c r="W4" s="87"/>
      <c r="X4" s="89" t="s">
        <v>46</v>
      </c>
      <c r="Y4" s="89"/>
    </row>
    <row r="5" spans="1:25" ht="25.5" customHeight="1" x14ac:dyDescent="0.2">
      <c r="A5" s="513" t="s">
        <v>318</v>
      </c>
      <c r="B5" s="514"/>
      <c r="C5" s="514"/>
      <c r="D5" s="514"/>
      <c r="E5" s="514"/>
      <c r="F5" s="514"/>
      <c r="G5" s="514"/>
      <c r="H5" s="514"/>
      <c r="I5" s="514"/>
      <c r="J5" s="514"/>
      <c r="K5" s="514"/>
      <c r="L5" s="514"/>
      <c r="M5" s="514"/>
      <c r="N5" s="514"/>
      <c r="O5" s="514"/>
      <c r="P5" s="514"/>
      <c r="Q5" s="514"/>
      <c r="R5" s="514"/>
      <c r="S5" s="514"/>
      <c r="T5" s="514"/>
      <c r="U5" s="514"/>
      <c r="V5" s="514"/>
      <c r="W5" s="514"/>
      <c r="X5" s="514"/>
      <c r="Y5" s="265"/>
    </row>
    <row r="6" spans="1:25" ht="25.5" customHeight="1" x14ac:dyDescent="0.2">
      <c r="A6" s="523" t="s">
        <v>17</v>
      </c>
      <c r="B6" s="523" t="s">
        <v>16</v>
      </c>
      <c r="C6" s="449"/>
      <c r="D6" s="449"/>
      <c r="E6" s="524" t="s">
        <v>114</v>
      </c>
      <c r="F6" s="449"/>
      <c r="G6" s="524" t="s">
        <v>134</v>
      </c>
      <c r="H6" s="508" t="s">
        <v>11</v>
      </c>
      <c r="I6" s="509" t="s">
        <v>10</v>
      </c>
      <c r="J6" s="508" t="s">
        <v>9</v>
      </c>
      <c r="K6" s="508" t="s">
        <v>8</v>
      </c>
      <c r="L6" s="508" t="s">
        <v>7</v>
      </c>
      <c r="M6" s="508" t="s">
        <v>6</v>
      </c>
      <c r="N6" s="508" t="s">
        <v>5</v>
      </c>
      <c r="O6" s="505" t="s">
        <v>206</v>
      </c>
      <c r="P6" s="517">
        <v>2019</v>
      </c>
      <c r="Q6" s="518"/>
      <c r="R6" s="518"/>
      <c r="S6" s="518"/>
      <c r="T6" s="518"/>
      <c r="U6" s="519"/>
      <c r="V6" s="448"/>
      <c r="W6" s="448"/>
      <c r="X6" s="536" t="s">
        <v>207</v>
      </c>
      <c r="Y6" s="265"/>
    </row>
    <row r="7" spans="1:25" ht="25.5" customHeight="1" x14ac:dyDescent="0.2">
      <c r="A7" s="506"/>
      <c r="B7" s="506"/>
      <c r="C7" s="524" t="s">
        <v>14</v>
      </c>
      <c r="D7" s="524" t="s">
        <v>13</v>
      </c>
      <c r="E7" s="506"/>
      <c r="F7" s="524" t="s">
        <v>15</v>
      </c>
      <c r="G7" s="506"/>
      <c r="H7" s="506"/>
      <c r="I7" s="506"/>
      <c r="J7" s="506"/>
      <c r="K7" s="506"/>
      <c r="L7" s="506"/>
      <c r="M7" s="506"/>
      <c r="N7" s="506"/>
      <c r="O7" s="506"/>
      <c r="P7" s="511" t="s">
        <v>3</v>
      </c>
      <c r="Q7" s="511" t="s">
        <v>354</v>
      </c>
      <c r="R7" s="511" t="s">
        <v>357</v>
      </c>
      <c r="S7" s="282"/>
      <c r="T7" s="282"/>
      <c r="U7" s="511" t="s">
        <v>310</v>
      </c>
      <c r="V7" s="280"/>
      <c r="W7" s="281"/>
      <c r="X7" s="537"/>
      <c r="Y7" s="534" t="s">
        <v>4</v>
      </c>
    </row>
    <row r="8" spans="1:25" ht="58.7" customHeight="1" x14ac:dyDescent="0.2">
      <c r="A8" s="507"/>
      <c r="B8" s="507"/>
      <c r="C8" s="530"/>
      <c r="D8" s="530"/>
      <c r="E8" s="507"/>
      <c r="F8" s="530"/>
      <c r="G8" s="507"/>
      <c r="H8" s="507"/>
      <c r="I8" s="507"/>
      <c r="J8" s="507"/>
      <c r="K8" s="507"/>
      <c r="L8" s="507"/>
      <c r="M8" s="507"/>
      <c r="N8" s="507"/>
      <c r="O8" s="507"/>
      <c r="P8" s="512"/>
      <c r="Q8" s="512"/>
      <c r="R8" s="512"/>
      <c r="S8" s="200" t="s">
        <v>88</v>
      </c>
      <c r="T8" s="200" t="s">
        <v>89</v>
      </c>
      <c r="U8" s="512"/>
      <c r="V8" s="283" t="s">
        <v>98</v>
      </c>
      <c r="W8" s="200" t="s">
        <v>97</v>
      </c>
      <c r="X8" s="538"/>
      <c r="Y8" s="535"/>
    </row>
    <row r="9" spans="1:25" s="30" customFormat="1" ht="25.5" customHeight="1" x14ac:dyDescent="0.3">
      <c r="A9" s="378" t="s">
        <v>243</v>
      </c>
      <c r="B9" s="379"/>
      <c r="C9" s="379"/>
      <c r="D9" s="379"/>
      <c r="E9" s="379"/>
      <c r="F9" s="379"/>
      <c r="G9" s="379"/>
      <c r="H9" s="379"/>
      <c r="I9" s="379"/>
      <c r="J9" s="379"/>
      <c r="K9" s="93">
        <f>SUM(K10:K13)</f>
        <v>5606</v>
      </c>
      <c r="L9" s="93">
        <f t="shared" ref="L9:X9" si="0">SUM(L10:L13)</f>
        <v>5325</v>
      </c>
      <c r="M9" s="93">
        <f t="shared" si="0"/>
        <v>281</v>
      </c>
      <c r="N9" s="93"/>
      <c r="O9" s="93">
        <f t="shared" si="0"/>
        <v>150</v>
      </c>
      <c r="P9" s="93">
        <f t="shared" si="0"/>
        <v>5456</v>
      </c>
      <c r="Q9" s="93">
        <f t="shared" si="0"/>
        <v>0</v>
      </c>
      <c r="R9" s="93">
        <f t="shared" si="0"/>
        <v>5183</v>
      </c>
      <c r="S9" s="93">
        <f t="shared" si="0"/>
        <v>0</v>
      </c>
      <c r="T9" s="93">
        <f t="shared" si="0"/>
        <v>0</v>
      </c>
      <c r="U9" s="93">
        <f t="shared" si="0"/>
        <v>273</v>
      </c>
      <c r="V9" s="93">
        <f t="shared" si="0"/>
        <v>100</v>
      </c>
      <c r="W9" s="93">
        <f t="shared" si="0"/>
        <v>0</v>
      </c>
      <c r="X9" s="93">
        <f t="shared" si="0"/>
        <v>0</v>
      </c>
      <c r="Y9" s="54"/>
    </row>
    <row r="10" spans="1:25" ht="15.75" hidden="1" x14ac:dyDescent="0.2">
      <c r="A10" s="377"/>
      <c r="B10" s="380"/>
      <c r="C10" s="380"/>
      <c r="D10" s="380"/>
      <c r="E10" s="380"/>
      <c r="F10" s="381"/>
      <c r="G10" s="276"/>
      <c r="H10" s="383"/>
      <c r="I10" s="45"/>
      <c r="J10" s="249"/>
      <c r="K10" s="387"/>
      <c r="L10" s="387"/>
      <c r="M10" s="387"/>
      <c r="N10" s="388"/>
      <c r="O10" s="40"/>
      <c r="P10" s="384"/>
      <c r="Q10" s="384"/>
      <c r="R10" s="40"/>
      <c r="S10" s="40"/>
      <c r="T10" s="40"/>
      <c r="U10" s="385"/>
      <c r="V10" s="385"/>
      <c r="W10" s="385"/>
      <c r="X10" s="385"/>
      <c r="Y10" s="27"/>
    </row>
    <row r="11" spans="1:25" s="26" customFormat="1" ht="107.25" hidden="1" customHeight="1" x14ac:dyDescent="0.2">
      <c r="A11" s="380"/>
      <c r="B11" s="377"/>
      <c r="C11" s="377"/>
      <c r="D11" s="377"/>
      <c r="E11" s="377"/>
      <c r="F11" s="381"/>
      <c r="G11" s="277"/>
      <c r="H11" s="383"/>
      <c r="I11" s="28"/>
      <c r="J11" s="249"/>
      <c r="K11" s="375"/>
      <c r="L11" s="375"/>
      <c r="M11" s="375"/>
      <c r="N11" s="388"/>
      <c r="O11" s="40"/>
      <c r="P11" s="384"/>
      <c r="Q11" s="384"/>
      <c r="R11" s="40"/>
      <c r="S11" s="40"/>
      <c r="T11" s="40"/>
      <c r="U11" s="385"/>
      <c r="V11" s="385"/>
      <c r="W11" s="385"/>
      <c r="X11" s="385"/>
      <c r="Y11" s="27"/>
    </row>
    <row r="12" spans="1:25" s="26" customFormat="1" ht="15.75" hidden="1" x14ac:dyDescent="0.2">
      <c r="A12" s="380"/>
      <c r="B12" s="377"/>
      <c r="C12" s="377"/>
      <c r="D12" s="377"/>
      <c r="E12" s="377"/>
      <c r="F12" s="381"/>
      <c r="G12" s="278"/>
      <c r="H12" s="383"/>
      <c r="I12" s="28"/>
      <c r="J12" s="249"/>
      <c r="K12" s="375"/>
      <c r="L12" s="375"/>
      <c r="M12" s="375"/>
      <c r="N12" s="388"/>
      <c r="O12" s="40"/>
      <c r="P12" s="384"/>
      <c r="Q12" s="384"/>
      <c r="R12" s="40"/>
      <c r="S12" s="40"/>
      <c r="T12" s="40"/>
      <c r="U12" s="385"/>
      <c r="V12" s="385"/>
      <c r="W12" s="385"/>
      <c r="X12" s="385"/>
      <c r="Y12" s="27"/>
    </row>
    <row r="13" spans="1:25" s="26" customFormat="1" ht="108.75" customHeight="1" x14ac:dyDescent="0.2">
      <c r="A13" s="377">
        <v>1</v>
      </c>
      <c r="B13" s="377" t="s">
        <v>28</v>
      </c>
      <c r="C13" s="377">
        <v>3127</v>
      </c>
      <c r="D13" s="377">
        <v>6351</v>
      </c>
      <c r="E13" s="377">
        <v>63</v>
      </c>
      <c r="F13" s="381">
        <v>66010001142</v>
      </c>
      <c r="G13" s="278" t="s">
        <v>241</v>
      </c>
      <c r="H13" s="383" t="s">
        <v>335</v>
      </c>
      <c r="I13" s="28"/>
      <c r="J13" s="249" t="s">
        <v>0</v>
      </c>
      <c r="K13" s="375">
        <v>5606</v>
      </c>
      <c r="L13" s="375">
        <v>5325</v>
      </c>
      <c r="M13" s="375">
        <v>281</v>
      </c>
      <c r="N13" s="388" t="s">
        <v>242</v>
      </c>
      <c r="O13" s="40">
        <v>150</v>
      </c>
      <c r="P13" s="384">
        <f t="shared" ref="P13:P20" si="1">R13+U13</f>
        <v>5456</v>
      </c>
      <c r="Q13" s="475">
        <v>0</v>
      </c>
      <c r="R13" s="40">
        <v>5183</v>
      </c>
      <c r="S13" s="40"/>
      <c r="T13" s="40"/>
      <c r="U13" s="475">
        <v>273</v>
      </c>
      <c r="V13" s="385">
        <v>100</v>
      </c>
      <c r="W13" s="385">
        <v>0</v>
      </c>
      <c r="X13" s="385">
        <f t="shared" ref="X13" si="2">K13-O13-P13</f>
        <v>0</v>
      </c>
      <c r="Y13" s="27" t="s">
        <v>240</v>
      </c>
    </row>
    <row r="14" spans="1:25" s="30" customFormat="1" ht="25.5" customHeight="1" x14ac:dyDescent="0.3">
      <c r="A14" s="378" t="s">
        <v>244</v>
      </c>
      <c r="B14" s="379"/>
      <c r="C14" s="379"/>
      <c r="D14" s="379"/>
      <c r="E14" s="379"/>
      <c r="F14" s="379"/>
      <c r="G14" s="379"/>
      <c r="H14" s="379"/>
      <c r="I14" s="379"/>
      <c r="J14" s="379"/>
      <c r="K14" s="93">
        <f>SUM(K15:K17)</f>
        <v>5390</v>
      </c>
      <c r="L14" s="93">
        <f t="shared" ref="L14:X14" si="3">SUM(L15:L17)</f>
        <v>4850</v>
      </c>
      <c r="M14" s="93">
        <f t="shared" si="3"/>
        <v>540</v>
      </c>
      <c r="N14" s="93"/>
      <c r="O14" s="93">
        <f t="shared" si="3"/>
        <v>0</v>
      </c>
      <c r="P14" s="93">
        <f t="shared" si="3"/>
        <v>5390</v>
      </c>
      <c r="Q14" s="93">
        <f t="shared" si="3"/>
        <v>4850</v>
      </c>
      <c r="R14" s="93">
        <f t="shared" si="3"/>
        <v>0</v>
      </c>
      <c r="S14" s="93">
        <f t="shared" si="3"/>
        <v>0</v>
      </c>
      <c r="T14" s="93">
        <f t="shared" si="3"/>
        <v>0</v>
      </c>
      <c r="U14" s="93">
        <f t="shared" si="3"/>
        <v>540</v>
      </c>
      <c r="V14" s="93">
        <f t="shared" si="3"/>
        <v>0</v>
      </c>
      <c r="W14" s="93">
        <f t="shared" si="3"/>
        <v>0</v>
      </c>
      <c r="X14" s="93">
        <f t="shared" si="3"/>
        <v>0</v>
      </c>
      <c r="Y14" s="54"/>
    </row>
    <row r="15" spans="1:25" s="26" customFormat="1" ht="82.5" customHeight="1" x14ac:dyDescent="0.2">
      <c r="A15" s="380">
        <v>1</v>
      </c>
      <c r="B15" s="377" t="s">
        <v>25</v>
      </c>
      <c r="C15" s="377">
        <v>3127</v>
      </c>
      <c r="D15" s="377">
        <v>6351</v>
      </c>
      <c r="E15" s="377">
        <v>63</v>
      </c>
      <c r="F15" s="381">
        <v>66010001123</v>
      </c>
      <c r="G15" s="279" t="s">
        <v>245</v>
      </c>
      <c r="H15" s="383" t="s">
        <v>336</v>
      </c>
      <c r="I15" s="28"/>
      <c r="J15" s="249" t="s">
        <v>0</v>
      </c>
      <c r="K15" s="375">
        <v>1845</v>
      </c>
      <c r="L15" s="375">
        <v>1660</v>
      </c>
      <c r="M15" s="375">
        <v>185</v>
      </c>
      <c r="N15" s="388">
        <v>2019</v>
      </c>
      <c r="O15" s="40">
        <v>0</v>
      </c>
      <c r="P15" s="384">
        <f>R15+U15+Q15</f>
        <v>1845</v>
      </c>
      <c r="Q15" s="476">
        <v>1660</v>
      </c>
      <c r="R15" s="40">
        <v>0</v>
      </c>
      <c r="S15" s="40"/>
      <c r="T15" s="40"/>
      <c r="U15" s="475">
        <v>185</v>
      </c>
      <c r="V15" s="385"/>
      <c r="W15" s="385"/>
      <c r="X15" s="385">
        <v>0</v>
      </c>
      <c r="Y15" s="27" t="s">
        <v>240</v>
      </c>
    </row>
    <row r="16" spans="1:25" s="26" customFormat="1" ht="82.5" customHeight="1" x14ac:dyDescent="0.2">
      <c r="A16" s="380">
        <v>2</v>
      </c>
      <c r="B16" s="377" t="s">
        <v>23</v>
      </c>
      <c r="C16" s="377">
        <v>3127</v>
      </c>
      <c r="D16" s="377">
        <v>6351</v>
      </c>
      <c r="E16" s="377">
        <v>63</v>
      </c>
      <c r="F16" s="381">
        <v>66010001132</v>
      </c>
      <c r="G16" s="279" t="s">
        <v>246</v>
      </c>
      <c r="H16" s="383" t="s">
        <v>336</v>
      </c>
      <c r="I16" s="28"/>
      <c r="J16" s="28" t="s">
        <v>0</v>
      </c>
      <c r="K16" s="375">
        <v>1700</v>
      </c>
      <c r="L16" s="375">
        <v>1530</v>
      </c>
      <c r="M16" s="375">
        <v>170</v>
      </c>
      <c r="N16" s="388">
        <v>2019</v>
      </c>
      <c r="O16" s="40">
        <v>0</v>
      </c>
      <c r="P16" s="384">
        <f t="shared" ref="P16:P17" si="4">R16+U16+Q16</f>
        <v>1700</v>
      </c>
      <c r="Q16" s="476">
        <v>1530</v>
      </c>
      <c r="R16" s="40">
        <v>0</v>
      </c>
      <c r="S16" s="40"/>
      <c r="T16" s="40"/>
      <c r="U16" s="475">
        <v>170</v>
      </c>
      <c r="V16" s="385"/>
      <c r="W16" s="385"/>
      <c r="X16" s="385">
        <v>0</v>
      </c>
      <c r="Y16" s="27" t="s">
        <v>240</v>
      </c>
    </row>
    <row r="17" spans="1:25" s="26" customFormat="1" ht="82.5" customHeight="1" x14ac:dyDescent="0.2">
      <c r="A17" s="377">
        <v>3</v>
      </c>
      <c r="B17" s="377" t="s">
        <v>23</v>
      </c>
      <c r="C17" s="377">
        <v>3127</v>
      </c>
      <c r="D17" s="377">
        <v>6351</v>
      </c>
      <c r="E17" s="377">
        <v>63</v>
      </c>
      <c r="F17" s="381">
        <v>66010001134</v>
      </c>
      <c r="G17" s="279" t="s">
        <v>247</v>
      </c>
      <c r="H17" s="383" t="s">
        <v>336</v>
      </c>
      <c r="I17" s="28"/>
      <c r="J17" s="249" t="s">
        <v>0</v>
      </c>
      <c r="K17" s="375">
        <v>1845</v>
      </c>
      <c r="L17" s="375">
        <v>1660</v>
      </c>
      <c r="M17" s="375">
        <v>185</v>
      </c>
      <c r="N17" s="388">
        <v>2019</v>
      </c>
      <c r="O17" s="40">
        <v>0</v>
      </c>
      <c r="P17" s="384">
        <f t="shared" si="4"/>
        <v>1845</v>
      </c>
      <c r="Q17" s="476">
        <v>1660</v>
      </c>
      <c r="R17" s="40">
        <v>0</v>
      </c>
      <c r="S17" s="40"/>
      <c r="T17" s="40"/>
      <c r="U17" s="475">
        <v>185</v>
      </c>
      <c r="V17" s="385"/>
      <c r="W17" s="385"/>
      <c r="X17" s="385">
        <v>0</v>
      </c>
      <c r="Y17" s="27" t="s">
        <v>240</v>
      </c>
    </row>
    <row r="18" spans="1:25" s="30" customFormat="1" ht="25.5" customHeight="1" x14ac:dyDescent="0.3">
      <c r="A18" s="378" t="s">
        <v>248</v>
      </c>
      <c r="B18" s="379"/>
      <c r="C18" s="379"/>
      <c r="D18" s="379"/>
      <c r="E18" s="379"/>
      <c r="F18" s="379"/>
      <c r="G18" s="379"/>
      <c r="H18" s="379"/>
      <c r="I18" s="379"/>
      <c r="J18" s="379"/>
      <c r="K18" s="93">
        <f>SUM(K19:K20)</f>
        <v>7566</v>
      </c>
      <c r="L18" s="93">
        <f t="shared" ref="L18:X18" si="5">SUM(L19:L20)</f>
        <v>6809</v>
      </c>
      <c r="M18" s="93">
        <f t="shared" si="5"/>
        <v>757</v>
      </c>
      <c r="N18" s="93"/>
      <c r="O18" s="93">
        <f t="shared" si="5"/>
        <v>3399</v>
      </c>
      <c r="P18" s="93">
        <f t="shared" si="5"/>
        <v>1614</v>
      </c>
      <c r="Q18" s="93">
        <f t="shared" si="5"/>
        <v>0</v>
      </c>
      <c r="R18" s="93">
        <f t="shared" si="5"/>
        <v>1452</v>
      </c>
      <c r="S18" s="93">
        <f t="shared" si="5"/>
        <v>0</v>
      </c>
      <c r="T18" s="93">
        <f t="shared" si="5"/>
        <v>0</v>
      </c>
      <c r="U18" s="93">
        <f t="shared" si="5"/>
        <v>162</v>
      </c>
      <c r="V18" s="93">
        <f t="shared" si="5"/>
        <v>0</v>
      </c>
      <c r="W18" s="93">
        <f t="shared" si="5"/>
        <v>0</v>
      </c>
      <c r="X18" s="93">
        <f t="shared" si="5"/>
        <v>2553</v>
      </c>
      <c r="Y18" s="54"/>
    </row>
    <row r="19" spans="1:25" s="26" customFormat="1" ht="82.5" customHeight="1" x14ac:dyDescent="0.2">
      <c r="A19" s="380">
        <v>1</v>
      </c>
      <c r="B19" s="377" t="s">
        <v>28</v>
      </c>
      <c r="C19" s="377">
        <v>3122</v>
      </c>
      <c r="D19" s="377">
        <v>6351</v>
      </c>
      <c r="E19" s="377">
        <v>63</v>
      </c>
      <c r="F19" s="381">
        <v>66010001175</v>
      </c>
      <c r="G19" s="279" t="s">
        <v>249</v>
      </c>
      <c r="H19" s="383" t="s">
        <v>337</v>
      </c>
      <c r="I19" s="28"/>
      <c r="J19" s="249" t="s">
        <v>0</v>
      </c>
      <c r="K19" s="375">
        <v>1419</v>
      </c>
      <c r="L19" s="375">
        <v>1277</v>
      </c>
      <c r="M19" s="375">
        <v>142</v>
      </c>
      <c r="N19" s="388" t="s">
        <v>250</v>
      </c>
      <c r="O19" s="40">
        <v>1419</v>
      </c>
      <c r="P19" s="384">
        <f t="shared" si="1"/>
        <v>0</v>
      </c>
      <c r="Q19" s="476">
        <v>0</v>
      </c>
      <c r="R19" s="40">
        <v>0</v>
      </c>
      <c r="S19" s="40"/>
      <c r="T19" s="40"/>
      <c r="U19" s="475">
        <v>0</v>
      </c>
      <c r="V19" s="385"/>
      <c r="W19" s="385"/>
      <c r="X19" s="385">
        <v>0</v>
      </c>
      <c r="Y19" s="27" t="s">
        <v>240</v>
      </c>
    </row>
    <row r="20" spans="1:25" s="26" customFormat="1" ht="82.5" customHeight="1" x14ac:dyDescent="0.2">
      <c r="A20" s="377">
        <v>2</v>
      </c>
      <c r="B20" s="377" t="s">
        <v>28</v>
      </c>
      <c r="C20" s="377">
        <v>3122</v>
      </c>
      <c r="D20" s="377">
        <v>5331</v>
      </c>
      <c r="E20" s="377">
        <v>53</v>
      </c>
      <c r="F20" s="381">
        <v>33010001175</v>
      </c>
      <c r="G20" s="279" t="s">
        <v>249</v>
      </c>
      <c r="H20" s="383" t="s">
        <v>337</v>
      </c>
      <c r="I20" s="28"/>
      <c r="J20" s="249" t="s">
        <v>0</v>
      </c>
      <c r="K20" s="375">
        <v>6147</v>
      </c>
      <c r="L20" s="375">
        <v>5532</v>
      </c>
      <c r="M20" s="375">
        <v>615</v>
      </c>
      <c r="N20" s="388" t="s">
        <v>250</v>
      </c>
      <c r="O20" s="40">
        <v>1980</v>
      </c>
      <c r="P20" s="384">
        <f t="shared" si="1"/>
        <v>1614</v>
      </c>
      <c r="Q20" s="476">
        <v>0</v>
      </c>
      <c r="R20" s="40">
        <v>1452</v>
      </c>
      <c r="S20" s="40"/>
      <c r="T20" s="40"/>
      <c r="U20" s="475">
        <v>162</v>
      </c>
      <c r="V20" s="385"/>
      <c r="W20" s="385"/>
      <c r="X20" s="385">
        <v>2553</v>
      </c>
      <c r="Y20" s="27" t="s">
        <v>240</v>
      </c>
    </row>
    <row r="21" spans="1:25" s="26" customFormat="1" ht="82.5" hidden="1" customHeight="1" x14ac:dyDescent="0.2">
      <c r="A21" s="380"/>
      <c r="B21" s="377"/>
      <c r="C21" s="377"/>
      <c r="D21" s="377"/>
      <c r="E21" s="377"/>
      <c r="F21" s="381"/>
      <c r="G21" s="279"/>
      <c r="H21" s="383"/>
      <c r="I21" s="28"/>
      <c r="J21" s="249"/>
      <c r="K21" s="375"/>
      <c r="L21" s="375"/>
      <c r="M21" s="375"/>
      <c r="N21" s="388"/>
      <c r="O21" s="40"/>
      <c r="P21" s="384"/>
      <c r="Q21" s="475"/>
      <c r="R21" s="40"/>
      <c r="S21" s="40"/>
      <c r="T21" s="40"/>
      <c r="U21" s="478"/>
      <c r="V21" s="385"/>
      <c r="W21" s="385"/>
      <c r="X21" s="385"/>
      <c r="Y21" s="27"/>
    </row>
    <row r="22" spans="1:25" s="26" customFormat="1" ht="82.5" hidden="1" customHeight="1" x14ac:dyDescent="0.2">
      <c r="A22" s="380"/>
      <c r="B22" s="377"/>
      <c r="C22" s="377"/>
      <c r="D22" s="377"/>
      <c r="E22" s="377"/>
      <c r="F22" s="381"/>
      <c r="G22" s="279"/>
      <c r="H22" s="383"/>
      <c r="I22" s="28"/>
      <c r="J22" s="249"/>
      <c r="K22" s="375"/>
      <c r="L22" s="375"/>
      <c r="M22" s="375"/>
      <c r="N22" s="388"/>
      <c r="O22" s="40"/>
      <c r="P22" s="384"/>
      <c r="Q22" s="475"/>
      <c r="R22" s="40"/>
      <c r="S22" s="40"/>
      <c r="T22" s="40"/>
      <c r="U22" s="478"/>
      <c r="V22" s="385"/>
      <c r="W22" s="385"/>
      <c r="X22" s="385"/>
      <c r="Y22" s="27"/>
    </row>
    <row r="23" spans="1:25" s="26" customFormat="1" ht="82.5" hidden="1" customHeight="1" x14ac:dyDescent="0.2">
      <c r="A23" s="377"/>
      <c r="B23" s="377"/>
      <c r="C23" s="377"/>
      <c r="D23" s="377"/>
      <c r="E23" s="377"/>
      <c r="F23" s="381"/>
      <c r="G23" s="279"/>
      <c r="H23" s="383"/>
      <c r="I23" s="28"/>
      <c r="J23" s="249"/>
      <c r="K23" s="375"/>
      <c r="L23" s="375"/>
      <c r="M23" s="375"/>
      <c r="N23" s="388"/>
      <c r="O23" s="40"/>
      <c r="P23" s="384"/>
      <c r="Q23" s="475"/>
      <c r="R23" s="40"/>
      <c r="S23" s="40"/>
      <c r="T23" s="40"/>
      <c r="U23" s="478"/>
      <c r="V23" s="385"/>
      <c r="W23" s="385"/>
      <c r="X23" s="385"/>
      <c r="Y23" s="27"/>
    </row>
    <row r="24" spans="1:25" s="26" customFormat="1" ht="15.75" hidden="1" x14ac:dyDescent="0.2">
      <c r="A24" s="380"/>
      <c r="B24" s="377"/>
      <c r="C24" s="377"/>
      <c r="D24" s="377"/>
      <c r="E24" s="377"/>
      <c r="F24" s="381"/>
      <c r="G24" s="279"/>
      <c r="H24" s="383"/>
      <c r="I24" s="28"/>
      <c r="J24" s="28"/>
      <c r="K24" s="375"/>
      <c r="L24" s="375"/>
      <c r="M24" s="375"/>
      <c r="N24" s="388"/>
      <c r="O24" s="40"/>
      <c r="P24" s="384"/>
      <c r="Q24" s="475"/>
      <c r="R24" s="40"/>
      <c r="S24" s="40"/>
      <c r="T24" s="40"/>
      <c r="U24" s="478"/>
      <c r="V24" s="385"/>
      <c r="W24" s="385"/>
      <c r="X24" s="385"/>
      <c r="Y24" s="27"/>
    </row>
    <row r="25" spans="1:25" s="26" customFormat="1" ht="15.75" hidden="1" x14ac:dyDescent="0.2">
      <c r="A25" s="380"/>
      <c r="B25" s="377"/>
      <c r="C25" s="377"/>
      <c r="D25" s="377"/>
      <c r="E25" s="377"/>
      <c r="F25" s="381"/>
      <c r="G25" s="279"/>
      <c r="H25" s="383"/>
      <c r="I25" s="28"/>
      <c r="J25" s="28"/>
      <c r="K25" s="375"/>
      <c r="L25" s="375"/>
      <c r="M25" s="375"/>
      <c r="N25" s="388"/>
      <c r="O25" s="40"/>
      <c r="P25" s="384"/>
      <c r="Q25" s="475"/>
      <c r="R25" s="40"/>
      <c r="S25" s="40"/>
      <c r="T25" s="40"/>
      <c r="U25" s="478"/>
      <c r="V25" s="385"/>
      <c r="W25" s="385"/>
      <c r="X25" s="385"/>
      <c r="Y25" s="27"/>
    </row>
    <row r="26" spans="1:25" s="26" customFormat="1" ht="57.75" hidden="1" customHeight="1" x14ac:dyDescent="0.2">
      <c r="A26" s="377"/>
      <c r="B26" s="377"/>
      <c r="C26" s="377"/>
      <c r="D26" s="377"/>
      <c r="E26" s="377"/>
      <c r="F26" s="381"/>
      <c r="G26" s="279"/>
      <c r="H26" s="383"/>
      <c r="I26" s="28"/>
      <c r="J26" s="28"/>
      <c r="K26" s="375"/>
      <c r="L26" s="375"/>
      <c r="M26" s="375"/>
      <c r="N26" s="388"/>
      <c r="O26" s="40"/>
      <c r="P26" s="384"/>
      <c r="Q26" s="475"/>
      <c r="R26" s="40"/>
      <c r="S26" s="40"/>
      <c r="T26" s="40"/>
      <c r="U26" s="478"/>
      <c r="V26" s="385"/>
      <c r="W26" s="385"/>
      <c r="X26" s="385"/>
      <c r="Y26" s="27"/>
    </row>
    <row r="27" spans="1:25" s="26" customFormat="1" ht="15.75" hidden="1" x14ac:dyDescent="0.2">
      <c r="A27" s="380"/>
      <c r="B27" s="377"/>
      <c r="C27" s="377"/>
      <c r="D27" s="377"/>
      <c r="E27" s="377"/>
      <c r="F27" s="381"/>
      <c r="G27" s="279"/>
      <c r="H27" s="383"/>
      <c r="I27" s="28"/>
      <c r="J27" s="28"/>
      <c r="K27" s="375"/>
      <c r="L27" s="375"/>
      <c r="M27" s="375"/>
      <c r="N27" s="388"/>
      <c r="O27" s="40"/>
      <c r="P27" s="384"/>
      <c r="Q27" s="475"/>
      <c r="R27" s="40"/>
      <c r="S27" s="40"/>
      <c r="T27" s="40"/>
      <c r="U27" s="478"/>
      <c r="V27" s="385"/>
      <c r="W27" s="385"/>
      <c r="X27" s="385"/>
      <c r="Y27" s="27"/>
    </row>
    <row r="28" spans="1:25" ht="35.25" customHeight="1" x14ac:dyDescent="0.2">
      <c r="A28" s="211" t="s">
        <v>137</v>
      </c>
      <c r="B28" s="269"/>
      <c r="C28" s="269"/>
      <c r="D28" s="269"/>
      <c r="E28" s="269"/>
      <c r="F28" s="269"/>
      <c r="G28" s="269"/>
      <c r="H28" s="269"/>
      <c r="I28" s="269"/>
      <c r="J28" s="269"/>
      <c r="K28" s="23">
        <f>+K9+K14+K18</f>
        <v>18562</v>
      </c>
      <c r="L28" s="23">
        <f t="shared" ref="L28:W28" si="6">+L9+L14+L18</f>
        <v>16984</v>
      </c>
      <c r="M28" s="23">
        <f t="shared" si="6"/>
        <v>1578</v>
      </c>
      <c r="N28" s="23"/>
      <c r="O28" s="23">
        <f>+O9+O14+O18</f>
        <v>3549</v>
      </c>
      <c r="P28" s="23">
        <f t="shared" si="6"/>
        <v>12460</v>
      </c>
      <c r="Q28" s="23">
        <f t="shared" si="6"/>
        <v>4850</v>
      </c>
      <c r="R28" s="23">
        <f t="shared" si="6"/>
        <v>6635</v>
      </c>
      <c r="S28" s="23">
        <f t="shared" si="6"/>
        <v>0</v>
      </c>
      <c r="T28" s="23">
        <f t="shared" si="6"/>
        <v>0</v>
      </c>
      <c r="U28" s="23">
        <f t="shared" si="6"/>
        <v>975</v>
      </c>
      <c r="V28" s="23">
        <f t="shared" si="6"/>
        <v>100</v>
      </c>
      <c r="W28" s="23">
        <f t="shared" si="6"/>
        <v>0</v>
      </c>
      <c r="X28" s="23">
        <f>+X9+X14+X18</f>
        <v>2553</v>
      </c>
      <c r="Y28" s="21"/>
    </row>
    <row r="29" spans="1:25" s="3" customFormat="1" x14ac:dyDescent="0.2">
      <c r="A29" s="4"/>
      <c r="B29" s="4"/>
      <c r="C29" s="4"/>
      <c r="D29" s="4"/>
      <c r="E29" s="4"/>
      <c r="F29" s="4"/>
      <c r="G29" s="20"/>
      <c r="H29" s="4"/>
      <c r="I29" s="19"/>
      <c r="J29" s="18"/>
      <c r="K29" s="17"/>
      <c r="L29" s="17"/>
      <c r="M29" s="17"/>
      <c r="N29" s="16"/>
      <c r="O29" s="16"/>
      <c r="Y29" s="2"/>
    </row>
    <row r="30" spans="1:25" s="3" customFormat="1" x14ac:dyDescent="0.2">
      <c r="A30" s="4"/>
      <c r="B30" s="4"/>
      <c r="C30" s="4"/>
      <c r="D30" s="4"/>
      <c r="E30" s="4"/>
      <c r="F30" s="4"/>
      <c r="G30" s="4"/>
      <c r="H30" s="4"/>
      <c r="I30" s="15"/>
      <c r="J30" s="6"/>
      <c r="K30" s="5"/>
      <c r="L30" s="5"/>
      <c r="M30" s="5"/>
      <c r="Y30" s="2"/>
    </row>
    <row r="31" spans="1:25" s="3" customFormat="1" x14ac:dyDescent="0.2">
      <c r="A31" s="4"/>
      <c r="B31" s="4"/>
      <c r="C31" s="4"/>
      <c r="D31" s="4"/>
      <c r="E31" s="4"/>
      <c r="F31" s="4"/>
      <c r="G31" s="4"/>
      <c r="H31" s="4"/>
      <c r="I31" s="15"/>
      <c r="J31" s="6"/>
      <c r="K31" s="5"/>
      <c r="L31" s="5"/>
      <c r="M31" s="5"/>
      <c r="Y31" s="2"/>
    </row>
    <row r="32" spans="1:25" s="3" customFormat="1" x14ac:dyDescent="0.2">
      <c r="A32" s="4"/>
      <c r="B32" s="4"/>
      <c r="C32" s="4"/>
      <c r="D32" s="4"/>
      <c r="E32" s="4"/>
      <c r="F32" s="4"/>
      <c r="G32" s="4"/>
      <c r="H32" s="4"/>
      <c r="I32" s="1"/>
      <c r="J32" s="6"/>
      <c r="K32" s="5"/>
      <c r="L32" s="5"/>
      <c r="M32" s="5"/>
      <c r="Y32" s="2"/>
    </row>
    <row r="33" spans="1:25" s="3" customFormat="1" x14ac:dyDescent="0.2">
      <c r="A33" s="4"/>
      <c r="B33" s="4"/>
      <c r="C33" s="4"/>
      <c r="D33" s="4"/>
      <c r="E33" s="4"/>
      <c r="F33" s="4"/>
      <c r="G33" s="4"/>
      <c r="H33" s="4"/>
      <c r="I33" s="1"/>
      <c r="J33" s="6"/>
      <c r="K33" s="5"/>
      <c r="L33" s="5"/>
      <c r="M33" s="5"/>
      <c r="Y33" s="2"/>
    </row>
    <row r="34" spans="1:25" s="3" customFormat="1" x14ac:dyDescent="0.2">
      <c r="A34" s="4"/>
      <c r="B34" s="4"/>
      <c r="C34" s="4"/>
      <c r="D34" s="4"/>
      <c r="E34" s="4"/>
      <c r="F34" s="4"/>
      <c r="G34" s="4"/>
      <c r="H34" s="4"/>
      <c r="I34" s="1"/>
      <c r="J34" s="6"/>
      <c r="K34" s="5"/>
      <c r="L34" s="5"/>
      <c r="M34" s="5"/>
      <c r="Y34" s="2"/>
    </row>
    <row r="35" spans="1:25" s="3" customFormat="1" x14ac:dyDescent="0.2">
      <c r="A35" s="4"/>
      <c r="B35" s="4"/>
      <c r="C35" s="4"/>
      <c r="D35" s="4"/>
      <c r="E35" s="4"/>
      <c r="F35" s="4"/>
      <c r="G35" s="4"/>
      <c r="H35" s="4"/>
      <c r="I35" s="1"/>
      <c r="J35" s="6"/>
      <c r="K35" s="5"/>
      <c r="L35" s="5"/>
      <c r="M35" s="5"/>
      <c r="Y35" s="2"/>
    </row>
    <row r="36" spans="1:25" s="3" customFormat="1" x14ac:dyDescent="0.2">
      <c r="A36" s="4"/>
      <c r="B36" s="4"/>
      <c r="C36" s="4"/>
      <c r="D36" s="4"/>
      <c r="E36" s="4"/>
      <c r="F36" s="4"/>
      <c r="G36" s="4"/>
      <c r="H36" s="4"/>
      <c r="I36" s="1"/>
      <c r="J36" s="6"/>
      <c r="K36" s="5"/>
      <c r="L36" s="5"/>
      <c r="M36" s="5"/>
      <c r="Y36" s="2"/>
    </row>
    <row r="37" spans="1:25" s="3" customFormat="1" x14ac:dyDescent="0.2">
      <c r="A37" s="4"/>
      <c r="B37" s="4"/>
      <c r="C37" s="4"/>
      <c r="D37" s="4"/>
      <c r="E37" s="4"/>
      <c r="F37" s="4"/>
      <c r="G37" s="4"/>
      <c r="H37" s="4"/>
      <c r="I37" s="1"/>
      <c r="J37" s="6"/>
      <c r="K37" s="5"/>
      <c r="L37" s="5"/>
      <c r="M37" s="5"/>
      <c r="Y37" s="2"/>
    </row>
    <row r="38" spans="1:25" s="3" customFormat="1" x14ac:dyDescent="0.2">
      <c r="A38" s="4"/>
      <c r="B38" s="4"/>
      <c r="C38" s="4"/>
      <c r="D38" s="4"/>
      <c r="E38" s="4"/>
      <c r="F38" s="4"/>
      <c r="G38" s="4"/>
      <c r="H38" s="4"/>
      <c r="I38" s="1"/>
      <c r="J38" s="6"/>
      <c r="K38" s="5"/>
      <c r="L38" s="5"/>
      <c r="M38" s="5"/>
      <c r="Y38" s="2"/>
    </row>
    <row r="39" spans="1:25" s="3" customFormat="1" x14ac:dyDescent="0.2">
      <c r="A39" s="4"/>
      <c r="B39" s="4"/>
      <c r="C39" s="4"/>
      <c r="D39" s="4"/>
      <c r="E39" s="4"/>
      <c r="F39" s="4"/>
      <c r="G39" s="4"/>
      <c r="H39" s="4"/>
      <c r="I39" s="1"/>
      <c r="J39" s="6"/>
      <c r="K39" s="5"/>
      <c r="L39" s="5"/>
      <c r="M39" s="5"/>
      <c r="Y39" s="2"/>
    </row>
    <row r="40" spans="1:25" s="3" customFormat="1" x14ac:dyDescent="0.2">
      <c r="A40" s="4"/>
      <c r="B40" s="4"/>
      <c r="C40" s="4"/>
      <c r="D40" s="4"/>
      <c r="E40" s="4"/>
      <c r="F40" s="4"/>
      <c r="G40" s="4"/>
      <c r="H40" s="4"/>
      <c r="I40" s="1"/>
      <c r="J40" s="6"/>
      <c r="K40" s="5"/>
      <c r="L40" s="5"/>
      <c r="M40" s="5"/>
      <c r="Y40" s="2"/>
    </row>
    <row r="41" spans="1:25" s="3" customFormat="1" x14ac:dyDescent="0.2">
      <c r="A41" s="4"/>
      <c r="B41" s="4"/>
      <c r="C41" s="4"/>
      <c r="D41" s="4"/>
      <c r="E41" s="4"/>
      <c r="F41" s="4"/>
      <c r="G41" s="4"/>
      <c r="H41" s="4"/>
      <c r="I41" s="1"/>
      <c r="J41" s="6"/>
      <c r="K41" s="5"/>
      <c r="L41" s="5"/>
      <c r="M41" s="5"/>
      <c r="Y41" s="2"/>
    </row>
    <row r="42" spans="1:25" s="3" customFormat="1" x14ac:dyDescent="0.2">
      <c r="A42" s="4"/>
      <c r="B42" s="4"/>
      <c r="C42" s="4"/>
      <c r="D42" s="4"/>
      <c r="E42" s="4"/>
      <c r="F42" s="4"/>
      <c r="G42" s="4"/>
      <c r="H42" s="4"/>
      <c r="I42" s="1"/>
      <c r="J42" s="6"/>
      <c r="K42" s="5"/>
      <c r="L42" s="5"/>
      <c r="M42" s="5"/>
      <c r="Y42" s="2"/>
    </row>
    <row r="43" spans="1:25" s="3" customFormat="1" x14ac:dyDescent="0.2">
      <c r="A43" s="4"/>
      <c r="B43" s="4"/>
      <c r="C43" s="4"/>
      <c r="D43" s="4"/>
      <c r="E43" s="4"/>
      <c r="F43" s="4"/>
      <c r="G43" s="4"/>
      <c r="H43" s="4"/>
      <c r="I43" s="1"/>
      <c r="J43" s="6"/>
      <c r="K43" s="5"/>
      <c r="L43" s="5"/>
      <c r="M43" s="5"/>
      <c r="Y43" s="2"/>
    </row>
    <row r="44" spans="1:25" s="3" customFormat="1" x14ac:dyDescent="0.2">
      <c r="A44" s="4"/>
      <c r="B44" s="4"/>
      <c r="C44" s="4"/>
      <c r="D44" s="4"/>
      <c r="E44" s="4"/>
      <c r="F44" s="4"/>
      <c r="G44" s="4"/>
      <c r="H44" s="4"/>
      <c r="I44" s="1"/>
      <c r="J44" s="6"/>
      <c r="K44" s="5"/>
      <c r="L44" s="5"/>
      <c r="M44" s="5"/>
      <c r="Y44" s="2"/>
    </row>
    <row r="45" spans="1:25" s="3" customFormat="1" x14ac:dyDescent="0.2">
      <c r="A45" s="4"/>
      <c r="B45" s="4"/>
      <c r="C45" s="4"/>
      <c r="D45" s="4"/>
      <c r="E45" s="4"/>
      <c r="F45" s="4"/>
      <c r="G45" s="4"/>
      <c r="H45" s="4"/>
      <c r="I45" s="1"/>
      <c r="J45" s="6"/>
      <c r="K45" s="5"/>
      <c r="L45" s="5"/>
      <c r="M45" s="5"/>
      <c r="Y45" s="2"/>
    </row>
    <row r="46" spans="1:25" s="3" customFormat="1" x14ac:dyDescent="0.2">
      <c r="A46" s="4"/>
      <c r="B46" s="4"/>
      <c r="C46" s="4"/>
      <c r="D46" s="4"/>
      <c r="E46" s="4"/>
      <c r="F46" s="4"/>
      <c r="G46" s="4"/>
      <c r="H46" s="4"/>
      <c r="I46" s="1"/>
      <c r="J46" s="6"/>
      <c r="K46" s="5"/>
      <c r="L46" s="5"/>
      <c r="M46" s="5"/>
      <c r="Y46" s="2"/>
    </row>
    <row r="47" spans="1:25" s="3" customFormat="1" x14ac:dyDescent="0.2">
      <c r="A47" s="4"/>
      <c r="B47" s="4"/>
      <c r="C47" s="4"/>
      <c r="D47" s="4"/>
      <c r="E47" s="4"/>
      <c r="F47" s="4"/>
      <c r="G47" s="4"/>
      <c r="H47" s="4"/>
      <c r="I47" s="1"/>
      <c r="J47" s="6"/>
      <c r="K47" s="5"/>
      <c r="L47" s="5"/>
      <c r="M47" s="5"/>
      <c r="Y47" s="2"/>
    </row>
    <row r="48" spans="1:25" s="3" customFormat="1" x14ac:dyDescent="0.2">
      <c r="A48" s="4"/>
      <c r="B48" s="4"/>
      <c r="C48" s="4"/>
      <c r="D48" s="4"/>
      <c r="E48" s="4"/>
      <c r="F48" s="4"/>
      <c r="G48" s="4"/>
      <c r="H48" s="4"/>
      <c r="I48" s="1"/>
      <c r="J48" s="6"/>
      <c r="K48" s="5"/>
      <c r="L48" s="5"/>
      <c r="M48" s="5"/>
      <c r="Y48" s="2"/>
    </row>
    <row r="49" spans="1:25" s="3" customFormat="1" x14ac:dyDescent="0.2">
      <c r="A49" s="4"/>
      <c r="B49" s="4"/>
      <c r="C49" s="4"/>
      <c r="D49" s="4"/>
      <c r="E49" s="4"/>
      <c r="F49" s="4"/>
      <c r="G49" s="4"/>
      <c r="H49" s="4"/>
      <c r="I49" s="1"/>
      <c r="J49" s="4"/>
      <c r="K49" s="5"/>
      <c r="L49" s="5"/>
      <c r="M49" s="5"/>
      <c r="Y49" s="2"/>
    </row>
    <row r="50" spans="1:25" s="3" customFormat="1" x14ac:dyDescent="0.2">
      <c r="A50" s="4"/>
      <c r="B50" s="4"/>
      <c r="C50" s="4"/>
      <c r="D50" s="4"/>
      <c r="E50" s="4"/>
      <c r="F50" s="4"/>
      <c r="G50" s="4"/>
      <c r="H50" s="4"/>
      <c r="I50" s="1"/>
      <c r="J50" s="4"/>
      <c r="K50" s="5"/>
      <c r="L50" s="5"/>
      <c r="M50" s="5"/>
      <c r="Y50" s="2"/>
    </row>
    <row r="51" spans="1:25" s="3" customFormat="1" x14ac:dyDescent="0.2">
      <c r="A51" s="4"/>
      <c r="B51" s="4"/>
      <c r="C51" s="4"/>
      <c r="D51" s="4"/>
      <c r="E51" s="4"/>
      <c r="F51" s="4"/>
      <c r="G51" s="4"/>
      <c r="H51" s="4"/>
      <c r="I51" s="1"/>
      <c r="J51" s="4"/>
      <c r="K51" s="5"/>
      <c r="L51" s="5"/>
      <c r="M51" s="5"/>
      <c r="Y51" s="2"/>
    </row>
    <row r="52" spans="1:25" s="3" customFormat="1" x14ac:dyDescent="0.2">
      <c r="A52" s="4"/>
      <c r="B52" s="4"/>
      <c r="C52" s="4"/>
      <c r="D52" s="4"/>
      <c r="E52" s="4"/>
      <c r="F52" s="4"/>
      <c r="G52" s="4"/>
      <c r="H52" s="4"/>
      <c r="I52" s="1"/>
      <c r="J52" s="4"/>
      <c r="K52" s="5"/>
      <c r="L52" s="5"/>
      <c r="M52" s="5"/>
      <c r="Y52" s="2"/>
    </row>
    <row r="53" spans="1:25" s="3" customFormat="1" x14ac:dyDescent="0.2">
      <c r="A53" s="4"/>
      <c r="B53" s="4"/>
      <c r="C53" s="4"/>
      <c r="D53" s="4"/>
      <c r="E53" s="4"/>
      <c r="F53" s="4"/>
      <c r="G53" s="4"/>
      <c r="H53" s="4"/>
      <c r="I53" s="1"/>
      <c r="J53" s="4"/>
      <c r="K53" s="5"/>
      <c r="L53" s="5"/>
      <c r="M53" s="5"/>
      <c r="Y53" s="2"/>
    </row>
    <row r="54" spans="1:25" s="3" customFormat="1" x14ac:dyDescent="0.2">
      <c r="A54" s="4"/>
      <c r="B54" s="4"/>
      <c r="C54" s="4"/>
      <c r="D54" s="4"/>
      <c r="E54" s="4"/>
      <c r="F54" s="4"/>
      <c r="G54" s="4"/>
      <c r="H54" s="4"/>
      <c r="I54" s="1"/>
      <c r="J54" s="4"/>
      <c r="K54" s="5"/>
      <c r="L54" s="5"/>
      <c r="M54" s="5"/>
      <c r="Y54" s="2"/>
    </row>
    <row r="55" spans="1:25" s="3" customFormat="1" x14ac:dyDescent="0.2">
      <c r="A55" s="4"/>
      <c r="B55" s="4"/>
      <c r="C55" s="4"/>
      <c r="D55" s="4"/>
      <c r="E55" s="4"/>
      <c r="F55" s="4"/>
      <c r="G55" s="4"/>
      <c r="H55" s="4"/>
      <c r="I55" s="1"/>
      <c r="J55" s="4"/>
      <c r="K55" s="5"/>
      <c r="L55" s="5"/>
      <c r="M55" s="5"/>
      <c r="Y55" s="2"/>
    </row>
    <row r="56" spans="1:25" s="3" customFormat="1" x14ac:dyDescent="0.2">
      <c r="A56" s="4"/>
      <c r="B56" s="4"/>
      <c r="C56" s="4"/>
      <c r="D56" s="4"/>
      <c r="E56" s="4"/>
      <c r="F56" s="4"/>
      <c r="G56" s="4"/>
      <c r="H56" s="4"/>
      <c r="I56" s="1"/>
      <c r="J56" s="4"/>
      <c r="K56" s="5"/>
      <c r="L56" s="5"/>
      <c r="M56" s="5"/>
      <c r="Y56" s="2"/>
    </row>
    <row r="57" spans="1:25" s="3" customFormat="1" x14ac:dyDescent="0.2">
      <c r="A57" s="4"/>
      <c r="B57" s="4"/>
      <c r="C57" s="4"/>
      <c r="D57" s="4"/>
      <c r="E57" s="4"/>
      <c r="F57" s="4"/>
      <c r="G57" s="4"/>
      <c r="H57" s="4"/>
      <c r="I57" s="1"/>
      <c r="J57" s="4"/>
      <c r="K57" s="5"/>
      <c r="L57" s="5"/>
      <c r="M57" s="5"/>
      <c r="Y57" s="2"/>
    </row>
    <row r="58" spans="1:25" s="3" customFormat="1" x14ac:dyDescent="0.2">
      <c r="A58" s="4"/>
      <c r="B58" s="4"/>
      <c r="C58" s="4"/>
      <c r="D58" s="4"/>
      <c r="E58" s="4"/>
      <c r="F58" s="4"/>
      <c r="G58" s="4"/>
      <c r="H58" s="4"/>
      <c r="I58" s="1"/>
      <c r="J58" s="4"/>
      <c r="K58" s="5"/>
      <c r="L58" s="5"/>
      <c r="M58" s="5"/>
      <c r="Y58" s="2"/>
    </row>
    <row r="59" spans="1:25" s="3" customFormat="1" x14ac:dyDescent="0.2">
      <c r="A59" s="4"/>
      <c r="B59" s="4"/>
      <c r="C59" s="4"/>
      <c r="D59" s="4"/>
      <c r="E59" s="4"/>
      <c r="F59" s="4"/>
      <c r="G59" s="4"/>
      <c r="H59" s="4"/>
      <c r="I59" s="1"/>
      <c r="J59" s="4"/>
      <c r="K59" s="5"/>
      <c r="L59" s="5"/>
      <c r="M59" s="5"/>
      <c r="Y59" s="2"/>
    </row>
    <row r="60" spans="1:25" s="3" customFormat="1" x14ac:dyDescent="0.2">
      <c r="A60" s="1"/>
      <c r="B60" s="1"/>
      <c r="C60" s="1"/>
      <c r="D60" s="1"/>
      <c r="E60" s="1"/>
      <c r="F60" s="1"/>
      <c r="G60" s="1"/>
      <c r="H60" s="1"/>
      <c r="I60" s="1"/>
      <c r="J60" s="4"/>
      <c r="K60" s="5"/>
      <c r="L60" s="5"/>
      <c r="M60" s="5"/>
      <c r="Y60" s="2"/>
    </row>
    <row r="61" spans="1:25" s="3" customFormat="1" x14ac:dyDescent="0.2">
      <c r="A61" s="1"/>
      <c r="B61" s="1"/>
      <c r="C61" s="1"/>
      <c r="D61" s="1"/>
      <c r="E61" s="1"/>
      <c r="F61" s="1"/>
      <c r="G61" s="1"/>
      <c r="H61" s="1"/>
      <c r="I61" s="1"/>
      <c r="J61" s="4"/>
      <c r="K61" s="5"/>
      <c r="L61" s="5"/>
      <c r="M61" s="5"/>
      <c r="Y61" s="2"/>
    </row>
    <row r="62" spans="1:25" s="3" customFormat="1" x14ac:dyDescent="0.2">
      <c r="A62" s="1"/>
      <c r="B62" s="1"/>
      <c r="C62" s="1"/>
      <c r="D62" s="1"/>
      <c r="E62" s="1"/>
      <c r="F62" s="1"/>
      <c r="G62" s="1"/>
      <c r="H62" s="1"/>
      <c r="I62" s="1"/>
      <c r="J62" s="4"/>
      <c r="K62" s="5"/>
      <c r="L62" s="5"/>
      <c r="M62" s="5"/>
      <c r="Y62" s="2"/>
    </row>
    <row r="63" spans="1:25" s="3" customFormat="1" x14ac:dyDescent="0.2">
      <c r="A63" s="1"/>
      <c r="B63" s="1"/>
      <c r="C63" s="1"/>
      <c r="D63" s="1"/>
      <c r="E63" s="1"/>
      <c r="F63" s="1"/>
      <c r="G63" s="1"/>
      <c r="H63" s="1"/>
      <c r="I63" s="1"/>
      <c r="J63" s="4"/>
      <c r="K63" s="5"/>
      <c r="L63" s="5"/>
      <c r="M63" s="5"/>
      <c r="Y63" s="2"/>
    </row>
    <row r="64" spans="1:25" s="3" customFormat="1" x14ac:dyDescent="0.2">
      <c r="A64" s="1"/>
      <c r="B64" s="1"/>
      <c r="C64" s="1"/>
      <c r="D64" s="1"/>
      <c r="E64" s="1"/>
      <c r="F64" s="1"/>
      <c r="G64" s="1"/>
      <c r="H64" s="1"/>
      <c r="I64" s="1"/>
      <c r="J64" s="4"/>
      <c r="K64" s="5"/>
      <c r="L64" s="5"/>
      <c r="M64" s="5"/>
      <c r="Y64" s="2"/>
    </row>
    <row r="65" spans="1:25" s="3" customFormat="1" x14ac:dyDescent="0.2">
      <c r="A65" s="1"/>
      <c r="B65" s="1"/>
      <c r="C65" s="1"/>
      <c r="D65" s="1"/>
      <c r="E65" s="1"/>
      <c r="F65" s="1"/>
      <c r="G65" s="1"/>
      <c r="H65" s="1"/>
      <c r="I65" s="1"/>
      <c r="J65" s="4"/>
      <c r="K65" s="5"/>
      <c r="L65" s="5"/>
      <c r="M65" s="5"/>
      <c r="Y65" s="2"/>
    </row>
    <row r="66" spans="1:25" s="3" customFormat="1" x14ac:dyDescent="0.2">
      <c r="A66" s="1"/>
      <c r="B66" s="1"/>
      <c r="C66" s="1"/>
      <c r="D66" s="1"/>
      <c r="E66" s="1"/>
      <c r="F66" s="1"/>
      <c r="G66" s="1"/>
      <c r="H66" s="1"/>
      <c r="I66" s="1"/>
      <c r="J66" s="4"/>
      <c r="K66" s="5"/>
      <c r="L66" s="5"/>
      <c r="M66" s="5"/>
      <c r="Y66" s="2"/>
    </row>
    <row r="67" spans="1:25" s="3" customFormat="1" x14ac:dyDescent="0.2">
      <c r="A67" s="1"/>
      <c r="B67" s="1"/>
      <c r="C67" s="1"/>
      <c r="D67" s="1"/>
      <c r="E67" s="1"/>
      <c r="F67" s="1"/>
      <c r="G67" s="1"/>
      <c r="H67" s="1"/>
      <c r="I67" s="1"/>
      <c r="J67" s="4"/>
      <c r="K67" s="5"/>
      <c r="L67" s="5"/>
      <c r="M67" s="5"/>
      <c r="Y67" s="2"/>
    </row>
    <row r="68" spans="1:25" s="3" customFormat="1" x14ac:dyDescent="0.2">
      <c r="A68" s="1"/>
      <c r="B68" s="1"/>
      <c r="C68" s="1"/>
      <c r="D68" s="1"/>
      <c r="E68" s="1"/>
      <c r="F68" s="1"/>
      <c r="G68" s="1"/>
      <c r="H68" s="1"/>
      <c r="I68" s="1"/>
      <c r="J68" s="4"/>
      <c r="K68" s="5"/>
      <c r="L68" s="5"/>
      <c r="M68" s="5"/>
      <c r="Y68" s="2"/>
    </row>
    <row r="69" spans="1:25" s="3" customFormat="1" x14ac:dyDescent="0.2">
      <c r="A69" s="1"/>
      <c r="B69" s="1"/>
      <c r="C69" s="1"/>
      <c r="D69" s="1"/>
      <c r="E69" s="1"/>
      <c r="F69" s="1"/>
      <c r="G69" s="1"/>
      <c r="H69" s="1"/>
      <c r="I69" s="1"/>
      <c r="J69" s="4"/>
      <c r="K69" s="5"/>
      <c r="L69" s="5"/>
      <c r="M69" s="5"/>
      <c r="Y69" s="2"/>
    </row>
    <row r="70" spans="1:25" s="3" customFormat="1" x14ac:dyDescent="0.2">
      <c r="A70" s="1"/>
      <c r="B70" s="1"/>
      <c r="C70" s="1"/>
      <c r="D70" s="1"/>
      <c r="E70" s="1"/>
      <c r="F70" s="1"/>
      <c r="G70" s="1"/>
      <c r="H70" s="1"/>
      <c r="I70" s="1"/>
      <c r="J70" s="4"/>
      <c r="K70" s="5"/>
      <c r="L70" s="5"/>
      <c r="M70" s="5"/>
      <c r="Y70" s="2"/>
    </row>
    <row r="71" spans="1:25" s="3" customFormat="1" x14ac:dyDescent="0.2">
      <c r="A71" s="1"/>
      <c r="B71" s="1"/>
      <c r="C71" s="1"/>
      <c r="D71" s="1"/>
      <c r="E71" s="1"/>
      <c r="F71" s="1"/>
      <c r="G71" s="1"/>
      <c r="H71" s="1"/>
      <c r="I71" s="1"/>
      <c r="J71" s="4"/>
      <c r="K71" s="5"/>
      <c r="L71" s="5"/>
      <c r="M71" s="5"/>
      <c r="Y71" s="2"/>
    </row>
    <row r="72" spans="1:25" s="3" customFormat="1" x14ac:dyDescent="0.2">
      <c r="A72" s="1"/>
      <c r="B72" s="1"/>
      <c r="C72" s="1"/>
      <c r="D72" s="1"/>
      <c r="E72" s="1"/>
      <c r="F72" s="1"/>
      <c r="G72" s="1"/>
      <c r="H72" s="1"/>
      <c r="I72" s="1"/>
      <c r="J72" s="4"/>
      <c r="K72" s="5"/>
      <c r="L72" s="5"/>
      <c r="M72" s="5"/>
      <c r="Y72" s="2"/>
    </row>
    <row r="73" spans="1:25" s="3" customFormat="1" x14ac:dyDescent="0.2">
      <c r="A73" s="1"/>
      <c r="B73" s="1"/>
      <c r="C73" s="1"/>
      <c r="D73" s="1"/>
      <c r="E73" s="1"/>
      <c r="F73" s="1"/>
      <c r="G73" s="1"/>
      <c r="H73" s="1"/>
      <c r="I73" s="1"/>
      <c r="J73" s="4"/>
      <c r="K73" s="5"/>
      <c r="L73" s="5"/>
      <c r="M73" s="5"/>
      <c r="Y73" s="2"/>
    </row>
    <row r="74" spans="1:25" s="3" customFormat="1" x14ac:dyDescent="0.2">
      <c r="A74" s="1"/>
      <c r="B74" s="1"/>
      <c r="C74" s="1"/>
      <c r="D74" s="1"/>
      <c r="E74" s="1"/>
      <c r="F74" s="1"/>
      <c r="G74" s="1"/>
      <c r="H74" s="1"/>
      <c r="I74" s="1"/>
      <c r="J74" s="4"/>
      <c r="K74" s="5"/>
      <c r="L74" s="5"/>
      <c r="M74" s="5"/>
      <c r="Y74" s="2"/>
    </row>
    <row r="75" spans="1:25" s="3" customFormat="1" x14ac:dyDescent="0.2">
      <c r="A75" s="1"/>
      <c r="B75" s="1"/>
      <c r="C75" s="1"/>
      <c r="D75" s="1"/>
      <c r="E75" s="1"/>
      <c r="F75" s="1"/>
      <c r="G75" s="1"/>
      <c r="H75" s="1"/>
      <c r="I75" s="1"/>
      <c r="J75" s="4"/>
      <c r="K75" s="5"/>
      <c r="L75" s="5"/>
      <c r="M75" s="5"/>
      <c r="Y75" s="2"/>
    </row>
    <row r="76" spans="1:25" s="3" customFormat="1" x14ac:dyDescent="0.2">
      <c r="A76" s="1"/>
      <c r="B76" s="1"/>
      <c r="C76" s="1"/>
      <c r="D76" s="1"/>
      <c r="E76" s="1"/>
      <c r="F76" s="1"/>
      <c r="G76" s="1"/>
      <c r="H76" s="1"/>
      <c r="I76" s="1"/>
      <c r="J76" s="4"/>
      <c r="K76" s="5"/>
      <c r="L76" s="5"/>
      <c r="M76" s="5"/>
      <c r="Y76" s="2"/>
    </row>
    <row r="77" spans="1:25" s="3" customFormat="1" x14ac:dyDescent="0.2">
      <c r="A77" s="1"/>
      <c r="B77" s="1"/>
      <c r="C77" s="1"/>
      <c r="D77" s="1"/>
      <c r="E77" s="1"/>
      <c r="F77" s="1"/>
      <c r="G77" s="1"/>
      <c r="H77" s="1"/>
      <c r="I77" s="1"/>
      <c r="J77" s="4"/>
      <c r="K77" s="5"/>
      <c r="L77" s="5"/>
      <c r="M77" s="5"/>
      <c r="Y77" s="2"/>
    </row>
    <row r="78" spans="1:25" s="3" customFormat="1" x14ac:dyDescent="0.2">
      <c r="A78" s="1"/>
      <c r="B78" s="1"/>
      <c r="C78" s="1"/>
      <c r="D78" s="1"/>
      <c r="E78" s="1"/>
      <c r="F78" s="1"/>
      <c r="G78" s="1"/>
      <c r="H78" s="1"/>
      <c r="I78" s="1"/>
      <c r="J78" s="4"/>
      <c r="K78" s="5"/>
      <c r="L78" s="5"/>
      <c r="M78" s="5"/>
      <c r="Y78" s="2"/>
    </row>
    <row r="79" spans="1:25" s="3" customFormat="1" x14ac:dyDescent="0.2">
      <c r="A79" s="1"/>
      <c r="B79" s="1"/>
      <c r="C79" s="1"/>
      <c r="D79" s="1"/>
      <c r="E79" s="1"/>
      <c r="F79" s="1"/>
      <c r="G79" s="1"/>
      <c r="H79" s="1"/>
      <c r="I79" s="1"/>
      <c r="J79" s="4"/>
      <c r="K79" s="5"/>
      <c r="L79" s="5"/>
      <c r="M79" s="5"/>
      <c r="Y79" s="2"/>
    </row>
    <row r="80" spans="1:25" s="3" customFormat="1" x14ac:dyDescent="0.2">
      <c r="A80" s="1"/>
      <c r="B80" s="1"/>
      <c r="C80" s="1"/>
      <c r="D80" s="1"/>
      <c r="E80" s="1"/>
      <c r="F80" s="1"/>
      <c r="G80" s="1"/>
      <c r="H80" s="1"/>
      <c r="I80" s="1"/>
      <c r="J80" s="4"/>
      <c r="K80" s="5"/>
      <c r="L80" s="5"/>
      <c r="M80" s="5"/>
      <c r="Y80" s="2"/>
    </row>
    <row r="81" spans="1:25" s="3" customFormat="1" x14ac:dyDescent="0.2">
      <c r="A81" s="1"/>
      <c r="B81" s="1"/>
      <c r="C81" s="1"/>
      <c r="D81" s="1"/>
      <c r="E81" s="1"/>
      <c r="F81" s="1"/>
      <c r="G81" s="1"/>
      <c r="H81" s="1"/>
      <c r="I81" s="1"/>
      <c r="J81" s="4"/>
      <c r="K81" s="5"/>
      <c r="L81" s="5"/>
      <c r="M81" s="5"/>
      <c r="Y81" s="2"/>
    </row>
    <row r="82" spans="1:25" s="3" customFormat="1" x14ac:dyDescent="0.2">
      <c r="A82" s="1"/>
      <c r="B82" s="1"/>
      <c r="C82" s="1"/>
      <c r="D82" s="1"/>
      <c r="E82" s="1"/>
      <c r="F82" s="1"/>
      <c r="G82" s="1"/>
      <c r="H82" s="1"/>
      <c r="I82" s="1"/>
      <c r="J82" s="4"/>
      <c r="K82" s="5"/>
      <c r="L82" s="5"/>
      <c r="M82" s="5"/>
      <c r="Y82" s="2"/>
    </row>
    <row r="83" spans="1:25" s="3" customFormat="1" x14ac:dyDescent="0.2">
      <c r="A83" s="1"/>
      <c r="B83" s="1"/>
      <c r="C83" s="1"/>
      <c r="D83" s="1"/>
      <c r="E83" s="1"/>
      <c r="F83" s="1"/>
      <c r="G83" s="1"/>
      <c r="H83" s="1"/>
      <c r="I83" s="1"/>
      <c r="J83" s="4"/>
      <c r="K83" s="5"/>
      <c r="L83" s="5"/>
      <c r="M83" s="5"/>
      <c r="Y83" s="2"/>
    </row>
    <row r="84" spans="1:25" s="3" customFormat="1" x14ac:dyDescent="0.2">
      <c r="A84" s="1"/>
      <c r="B84" s="1"/>
      <c r="C84" s="1"/>
      <c r="D84" s="1"/>
      <c r="E84" s="1"/>
      <c r="F84" s="1"/>
      <c r="G84" s="1"/>
      <c r="H84" s="1"/>
      <c r="I84" s="1"/>
      <c r="J84" s="4"/>
      <c r="K84" s="5"/>
      <c r="L84" s="5"/>
      <c r="M84" s="5"/>
      <c r="Y84" s="2"/>
    </row>
    <row r="85" spans="1:25" s="3" customFormat="1" x14ac:dyDescent="0.2">
      <c r="A85" s="1"/>
      <c r="B85" s="1"/>
      <c r="C85" s="1"/>
      <c r="D85" s="1"/>
      <c r="E85" s="1"/>
      <c r="F85" s="1"/>
      <c r="G85" s="1"/>
      <c r="H85" s="1"/>
      <c r="I85" s="1"/>
      <c r="J85" s="4"/>
      <c r="K85" s="5"/>
      <c r="L85" s="5"/>
      <c r="M85" s="5"/>
      <c r="Y85" s="2"/>
    </row>
    <row r="86" spans="1:25" s="3" customFormat="1" x14ac:dyDescent="0.2">
      <c r="A86" s="1"/>
      <c r="B86" s="1"/>
      <c r="C86" s="1"/>
      <c r="D86" s="1"/>
      <c r="E86" s="1"/>
      <c r="F86" s="1"/>
      <c r="G86" s="1"/>
      <c r="H86" s="1"/>
      <c r="I86" s="1"/>
      <c r="J86" s="4"/>
      <c r="K86" s="5"/>
      <c r="L86" s="5"/>
      <c r="M86" s="5"/>
      <c r="Y86" s="2"/>
    </row>
    <row r="87" spans="1:25" s="3" customFormat="1" x14ac:dyDescent="0.2">
      <c r="A87" s="1"/>
      <c r="B87" s="1"/>
      <c r="C87" s="1"/>
      <c r="D87" s="1"/>
      <c r="E87" s="1"/>
      <c r="F87" s="1"/>
      <c r="G87" s="1"/>
      <c r="H87" s="1"/>
      <c r="I87" s="1"/>
      <c r="J87" s="4"/>
      <c r="K87" s="5"/>
      <c r="L87" s="5"/>
      <c r="M87" s="5"/>
      <c r="Y87" s="2"/>
    </row>
    <row r="88" spans="1:25" s="3" customFormat="1" x14ac:dyDescent="0.2">
      <c r="A88" s="1"/>
      <c r="B88" s="1"/>
      <c r="C88" s="1"/>
      <c r="D88" s="1"/>
      <c r="E88" s="1"/>
      <c r="F88" s="1"/>
      <c r="G88" s="1"/>
      <c r="H88" s="1"/>
      <c r="I88" s="1"/>
      <c r="J88" s="4"/>
      <c r="K88" s="5"/>
      <c r="L88" s="5"/>
      <c r="M88" s="5"/>
      <c r="Y88" s="2"/>
    </row>
    <row r="89" spans="1:25" s="3" customFormat="1" x14ac:dyDescent="0.2">
      <c r="A89" s="1"/>
      <c r="B89" s="1"/>
      <c r="C89" s="1"/>
      <c r="D89" s="1"/>
      <c r="E89" s="1"/>
      <c r="F89" s="1"/>
      <c r="G89" s="1"/>
      <c r="H89" s="1"/>
      <c r="I89" s="1"/>
      <c r="J89" s="4"/>
      <c r="K89" s="5"/>
      <c r="L89" s="5"/>
      <c r="M89" s="5"/>
      <c r="Y89" s="2"/>
    </row>
    <row r="90" spans="1:25" s="3" customFormat="1" x14ac:dyDescent="0.2">
      <c r="A90" s="1"/>
      <c r="B90" s="1"/>
      <c r="C90" s="1"/>
      <c r="D90" s="1"/>
      <c r="E90" s="1"/>
      <c r="F90" s="1"/>
      <c r="G90" s="1"/>
      <c r="H90" s="1"/>
      <c r="I90" s="1"/>
      <c r="J90" s="4"/>
      <c r="K90" s="5"/>
      <c r="L90" s="5"/>
      <c r="M90" s="5"/>
      <c r="Y90" s="2"/>
    </row>
    <row r="91" spans="1:25" s="3" customFormat="1" x14ac:dyDescent="0.2">
      <c r="A91" s="1"/>
      <c r="B91" s="1"/>
      <c r="C91" s="1"/>
      <c r="D91" s="1"/>
      <c r="E91" s="1"/>
      <c r="F91" s="1"/>
      <c r="G91" s="1"/>
      <c r="H91" s="1"/>
      <c r="I91" s="1"/>
      <c r="J91" s="4"/>
      <c r="K91" s="5"/>
      <c r="L91" s="5"/>
      <c r="M91" s="5"/>
      <c r="Y91" s="2"/>
    </row>
    <row r="92" spans="1:25" s="3" customFormat="1" x14ac:dyDescent="0.2">
      <c r="A92" s="1"/>
      <c r="B92" s="1"/>
      <c r="C92" s="1"/>
      <c r="D92" s="1"/>
      <c r="E92" s="1"/>
      <c r="F92" s="1"/>
      <c r="G92" s="1"/>
      <c r="H92" s="1"/>
      <c r="I92" s="1"/>
      <c r="J92" s="4"/>
      <c r="K92" s="5"/>
      <c r="L92" s="5"/>
      <c r="M92" s="5"/>
      <c r="Y92" s="2"/>
    </row>
    <row r="93" spans="1:25" s="3" customFormat="1" x14ac:dyDescent="0.2">
      <c r="A93" s="1"/>
      <c r="B93" s="1"/>
      <c r="C93" s="1"/>
      <c r="D93" s="1"/>
      <c r="E93" s="1"/>
      <c r="F93" s="1"/>
      <c r="G93" s="1"/>
      <c r="H93" s="1"/>
      <c r="I93" s="1"/>
      <c r="J93" s="4"/>
      <c r="K93" s="5"/>
      <c r="L93" s="5"/>
      <c r="M93" s="5"/>
      <c r="Y93" s="2"/>
    </row>
    <row r="94" spans="1:25" s="3" customFormat="1" x14ac:dyDescent="0.2">
      <c r="A94" s="1"/>
      <c r="B94" s="1"/>
      <c r="C94" s="1"/>
      <c r="D94" s="1"/>
      <c r="E94" s="1"/>
      <c r="F94" s="1"/>
      <c r="G94" s="1"/>
      <c r="H94" s="1"/>
      <c r="I94" s="1"/>
      <c r="J94" s="4"/>
      <c r="K94" s="5"/>
      <c r="L94" s="5"/>
      <c r="M94" s="5"/>
      <c r="Y94" s="2"/>
    </row>
    <row r="95" spans="1:25" s="3" customFormat="1" x14ac:dyDescent="0.2">
      <c r="A95" s="1"/>
      <c r="B95" s="1"/>
      <c r="C95" s="1"/>
      <c r="D95" s="1"/>
      <c r="E95" s="1"/>
      <c r="F95" s="1"/>
      <c r="G95" s="1"/>
      <c r="H95" s="1"/>
      <c r="I95" s="1"/>
      <c r="J95" s="4"/>
      <c r="K95" s="5"/>
      <c r="L95" s="5"/>
      <c r="M95" s="5"/>
      <c r="Y95" s="2"/>
    </row>
    <row r="96" spans="1:25" s="3" customFormat="1" x14ac:dyDescent="0.2">
      <c r="A96" s="1"/>
      <c r="B96" s="1"/>
      <c r="C96" s="1"/>
      <c r="D96" s="1"/>
      <c r="E96" s="1"/>
      <c r="F96" s="1"/>
      <c r="G96" s="1"/>
      <c r="H96" s="1"/>
      <c r="I96" s="1"/>
      <c r="J96" s="4"/>
      <c r="K96" s="5"/>
      <c r="L96" s="5"/>
      <c r="M96" s="5"/>
      <c r="Y96" s="2"/>
    </row>
    <row r="97" spans="1:25" s="3" customFormat="1" x14ac:dyDescent="0.2">
      <c r="A97" s="1"/>
      <c r="B97" s="1"/>
      <c r="C97" s="1"/>
      <c r="D97" s="1"/>
      <c r="E97" s="1"/>
      <c r="F97" s="1"/>
      <c r="G97" s="1"/>
      <c r="H97" s="1"/>
      <c r="I97" s="1"/>
      <c r="J97" s="4"/>
      <c r="K97" s="5"/>
      <c r="L97" s="5"/>
      <c r="M97" s="5"/>
      <c r="Y97" s="2"/>
    </row>
    <row r="98" spans="1:25" s="3" customFormat="1" x14ac:dyDescent="0.2">
      <c r="A98" s="1"/>
      <c r="B98" s="1"/>
      <c r="C98" s="1"/>
      <c r="D98" s="1"/>
      <c r="E98" s="1"/>
      <c r="F98" s="1"/>
      <c r="G98" s="1"/>
      <c r="H98" s="1"/>
      <c r="I98" s="1"/>
      <c r="J98" s="4"/>
      <c r="K98" s="5"/>
      <c r="L98" s="5"/>
      <c r="M98" s="5"/>
      <c r="Y98" s="2"/>
    </row>
    <row r="99" spans="1:25" s="3" customFormat="1" x14ac:dyDescent="0.2">
      <c r="A99" s="1"/>
      <c r="B99" s="1"/>
      <c r="C99" s="1"/>
      <c r="D99" s="1"/>
      <c r="E99" s="1"/>
      <c r="F99" s="1"/>
      <c r="G99" s="1"/>
      <c r="H99" s="1"/>
      <c r="I99" s="1"/>
      <c r="J99" s="4"/>
      <c r="K99" s="5"/>
      <c r="L99" s="5"/>
      <c r="M99" s="5"/>
      <c r="Y99" s="2"/>
    </row>
    <row r="100" spans="1:25" s="3" customFormat="1" x14ac:dyDescent="0.2">
      <c r="A100" s="1"/>
      <c r="B100" s="1"/>
      <c r="C100" s="1"/>
      <c r="D100" s="1"/>
      <c r="E100" s="1"/>
      <c r="F100" s="1"/>
      <c r="G100" s="1"/>
      <c r="H100" s="1"/>
      <c r="I100" s="1"/>
      <c r="J100" s="4"/>
      <c r="K100" s="5"/>
      <c r="L100" s="5"/>
      <c r="M100" s="5"/>
      <c r="Y100" s="2"/>
    </row>
    <row r="101" spans="1:25" s="3" customFormat="1" x14ac:dyDescent="0.2">
      <c r="A101" s="1"/>
      <c r="B101" s="1"/>
      <c r="C101" s="1"/>
      <c r="D101" s="1"/>
      <c r="E101" s="1"/>
      <c r="F101" s="1"/>
      <c r="G101" s="1"/>
      <c r="H101" s="1"/>
      <c r="I101" s="1"/>
      <c r="J101" s="4"/>
      <c r="K101" s="5"/>
      <c r="L101" s="5"/>
      <c r="M101" s="5"/>
      <c r="Y101" s="2"/>
    </row>
    <row r="102" spans="1:25" s="3" customFormat="1" x14ac:dyDescent="0.2">
      <c r="A102" s="1"/>
      <c r="B102" s="1"/>
      <c r="C102" s="1"/>
      <c r="D102" s="1"/>
      <c r="E102" s="1"/>
      <c r="F102" s="1"/>
      <c r="G102" s="1"/>
      <c r="H102" s="1"/>
      <c r="I102" s="1"/>
      <c r="J102" s="4"/>
      <c r="K102" s="5"/>
      <c r="L102" s="5"/>
      <c r="M102" s="5"/>
      <c r="Y102" s="2"/>
    </row>
    <row r="103" spans="1:25" s="3" customFormat="1" x14ac:dyDescent="0.2">
      <c r="A103" s="1"/>
      <c r="B103" s="1"/>
      <c r="C103" s="1"/>
      <c r="D103" s="1"/>
      <c r="E103" s="1"/>
      <c r="F103" s="1"/>
      <c r="G103" s="1"/>
      <c r="H103" s="1"/>
      <c r="I103" s="1"/>
      <c r="J103" s="4"/>
      <c r="K103" s="5"/>
      <c r="L103" s="5"/>
      <c r="M103" s="5"/>
      <c r="Y103" s="2"/>
    </row>
    <row r="104" spans="1:25" s="3" customFormat="1" x14ac:dyDescent="0.2">
      <c r="A104" s="1"/>
      <c r="B104" s="1"/>
      <c r="C104" s="1"/>
      <c r="D104" s="1"/>
      <c r="E104" s="1"/>
      <c r="F104" s="1"/>
      <c r="G104" s="1"/>
      <c r="H104" s="1"/>
      <c r="I104" s="1"/>
      <c r="J104" s="4"/>
      <c r="K104" s="5"/>
      <c r="L104" s="5"/>
      <c r="M104" s="5"/>
      <c r="Y104" s="2"/>
    </row>
    <row r="105" spans="1:25" s="3" customFormat="1" x14ac:dyDescent="0.2">
      <c r="A105" s="1"/>
      <c r="B105" s="1"/>
      <c r="C105" s="1"/>
      <c r="D105" s="1"/>
      <c r="E105" s="1"/>
      <c r="F105" s="1"/>
      <c r="G105" s="1"/>
      <c r="H105" s="1"/>
      <c r="I105" s="1"/>
      <c r="J105" s="4"/>
      <c r="K105" s="5"/>
      <c r="L105" s="5"/>
      <c r="M105" s="5"/>
      <c r="Y105" s="2"/>
    </row>
    <row r="106" spans="1:25" s="3" customFormat="1" x14ac:dyDescent="0.2">
      <c r="A106" s="1"/>
      <c r="B106" s="1"/>
      <c r="C106" s="1"/>
      <c r="D106" s="1"/>
      <c r="E106" s="1"/>
      <c r="F106" s="1"/>
      <c r="G106" s="1"/>
      <c r="H106" s="1"/>
      <c r="I106" s="1"/>
      <c r="J106" s="4"/>
      <c r="K106" s="5"/>
      <c r="L106" s="5"/>
      <c r="M106" s="5"/>
      <c r="Y106" s="2"/>
    </row>
    <row r="107" spans="1:25" s="3" customFormat="1" x14ac:dyDescent="0.2">
      <c r="A107" s="1"/>
      <c r="B107" s="1"/>
      <c r="C107" s="1"/>
      <c r="D107" s="1"/>
      <c r="E107" s="1"/>
      <c r="F107" s="1"/>
      <c r="G107" s="1"/>
      <c r="H107" s="1"/>
      <c r="I107" s="1"/>
      <c r="J107" s="4"/>
      <c r="K107" s="5"/>
      <c r="L107" s="5"/>
      <c r="M107" s="5"/>
      <c r="Y107" s="2"/>
    </row>
    <row r="108" spans="1:25" s="3" customFormat="1" x14ac:dyDescent="0.2">
      <c r="A108" s="1"/>
      <c r="B108" s="1"/>
      <c r="C108" s="1"/>
      <c r="D108" s="1"/>
      <c r="E108" s="1"/>
      <c r="F108" s="1"/>
      <c r="G108" s="1"/>
      <c r="H108" s="1"/>
      <c r="I108" s="1"/>
      <c r="J108" s="4"/>
      <c r="K108" s="5"/>
      <c r="L108" s="5"/>
      <c r="M108" s="5"/>
      <c r="Y108" s="2"/>
    </row>
    <row r="109" spans="1:25" s="3" customFormat="1" x14ac:dyDescent="0.2">
      <c r="A109" s="1"/>
      <c r="B109" s="1"/>
      <c r="C109" s="1"/>
      <c r="D109" s="1"/>
      <c r="E109" s="1"/>
      <c r="F109" s="1"/>
      <c r="G109" s="1"/>
      <c r="H109" s="1"/>
      <c r="I109" s="1"/>
      <c r="J109" s="4"/>
      <c r="K109" s="5"/>
      <c r="L109" s="5"/>
      <c r="M109" s="5"/>
      <c r="Y109" s="2"/>
    </row>
    <row r="110" spans="1:25" s="3" customFormat="1" x14ac:dyDescent="0.2">
      <c r="A110" s="1"/>
      <c r="B110" s="1"/>
      <c r="C110" s="1"/>
      <c r="D110" s="1"/>
      <c r="E110" s="1"/>
      <c r="F110" s="1"/>
      <c r="G110" s="1"/>
      <c r="H110" s="1"/>
      <c r="I110" s="1"/>
      <c r="J110" s="4"/>
      <c r="K110" s="5"/>
      <c r="L110" s="5"/>
      <c r="M110" s="5"/>
      <c r="Y110" s="2"/>
    </row>
    <row r="111" spans="1:25" s="3" customFormat="1" x14ac:dyDescent="0.2">
      <c r="A111" s="1"/>
      <c r="B111" s="1"/>
      <c r="C111" s="1"/>
      <c r="D111" s="1"/>
      <c r="E111" s="1"/>
      <c r="F111" s="1"/>
      <c r="G111" s="1"/>
      <c r="H111" s="1"/>
      <c r="I111" s="1"/>
      <c r="J111" s="4"/>
      <c r="K111" s="5"/>
      <c r="L111" s="5"/>
      <c r="M111" s="5"/>
      <c r="Y111" s="2"/>
    </row>
  </sheetData>
  <mergeCells count="23">
    <mergeCell ref="A5:X5"/>
    <mergeCell ref="C7:C8"/>
    <mergeCell ref="D7:D8"/>
    <mergeCell ref="F7:F8"/>
    <mergeCell ref="A6:A8"/>
    <mergeCell ref="P7:P8"/>
    <mergeCell ref="R7:R8"/>
    <mergeCell ref="U7:U8"/>
    <mergeCell ref="B6:B8"/>
    <mergeCell ref="E6:E8"/>
    <mergeCell ref="G6:G8"/>
    <mergeCell ref="H6:H8"/>
    <mergeCell ref="J6:J8"/>
    <mergeCell ref="I6:I8"/>
    <mergeCell ref="Y7:Y8"/>
    <mergeCell ref="Q7:Q8"/>
    <mergeCell ref="K6:K8"/>
    <mergeCell ref="L6:L8"/>
    <mergeCell ref="M6:M8"/>
    <mergeCell ref="X6:X8"/>
    <mergeCell ref="N6:N8"/>
    <mergeCell ref="O6:O8"/>
    <mergeCell ref="P6:U6"/>
  </mergeCells>
  <printOptions horizontalCentered="1"/>
  <pageMargins left="0.78740157480314965" right="0.78740157480314965" top="0.6692913385826772" bottom="0.86614173228346458" header="0.27559055118110237" footer="0.39370078740157483"/>
  <pageSetup paperSize="9" scale="45" firstPageNumber="113" fitToHeight="3"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rgb="FF92D050"/>
  </sheetPr>
  <dimension ref="A1:Y113"/>
  <sheetViews>
    <sheetView showGridLines="0" view="pageBreakPreview" topLeftCell="A13" zoomScale="80" zoomScaleNormal="70" zoomScaleSheetLayoutView="80" workbookViewId="0">
      <selection activeCell="I36" sqref="I36"/>
    </sheetView>
  </sheetViews>
  <sheetFormatPr defaultColWidth="9.140625" defaultRowHeight="12.75" outlineLevelCol="1" x14ac:dyDescent="0.2"/>
  <cols>
    <col min="1" max="1" width="5.42578125" style="1" customWidth="1"/>
    <col min="2" max="2" width="6" style="1" bestFit="1" customWidth="1"/>
    <col min="3" max="4" width="6.42578125" style="1" hidden="1" customWidth="1" outlineLevel="1"/>
    <col min="5" max="5" width="10.85546875" style="1" bestFit="1" customWidth="1" outlineLevel="1"/>
    <col min="6" max="6" width="15.5703125" style="1" hidden="1" customWidth="1" outlineLevel="1"/>
    <col min="7" max="7" width="50.7109375" style="1" customWidth="1" collapsed="1"/>
    <col min="8" max="8" width="60.42578125" style="1" customWidth="1"/>
    <col min="9" max="9" width="7.140625" style="1" customWidth="1"/>
    <col min="10" max="10" width="14.7109375" style="4" customWidth="1"/>
    <col min="11" max="12" width="14.85546875" style="3" customWidth="1"/>
    <col min="13" max="13" width="13.5703125" style="3" customWidth="1"/>
    <col min="14" max="14" width="13.7109375" style="3" customWidth="1"/>
    <col min="15" max="15" width="14.7109375" style="3" customWidth="1"/>
    <col min="16" max="16" width="14.85546875" style="3" customWidth="1"/>
    <col min="17" max="17" width="16.7109375" style="3" customWidth="1"/>
    <col min="18" max="19" width="13.140625" style="3" hidden="1" customWidth="1"/>
    <col min="20" max="20" width="14.85546875" style="3" customWidth="1"/>
    <col min="21" max="22" width="14.85546875" style="3" hidden="1" customWidth="1"/>
    <col min="23" max="23" width="14.42578125" style="3" customWidth="1"/>
    <col min="24" max="24" width="24.85546875" style="2" hidden="1" customWidth="1"/>
    <col min="25" max="16384" width="9.140625" style="1"/>
  </cols>
  <sheetData>
    <row r="1" spans="1:25" ht="18" x14ac:dyDescent="0.25">
      <c r="A1" s="159" t="s">
        <v>139</v>
      </c>
      <c r="B1" s="160"/>
      <c r="C1" s="160"/>
      <c r="D1" s="160"/>
      <c r="E1" s="160"/>
      <c r="F1" s="161"/>
      <c r="G1" s="162"/>
      <c r="H1" s="163"/>
      <c r="I1" s="160"/>
      <c r="K1" s="164"/>
      <c r="N1" s="165"/>
      <c r="O1" s="165"/>
      <c r="Q1" s="165"/>
      <c r="R1" s="165"/>
      <c r="S1" s="165"/>
      <c r="T1" s="38"/>
      <c r="U1" s="35"/>
      <c r="V1" s="1"/>
      <c r="W1" s="1"/>
      <c r="X1" s="1"/>
    </row>
    <row r="2" spans="1:25" ht="15.75" x14ac:dyDescent="0.25">
      <c r="A2" s="223" t="s">
        <v>129</v>
      </c>
      <c r="B2" s="166"/>
      <c r="C2" s="166"/>
      <c r="F2" s="167"/>
      <c r="G2" s="222" t="s">
        <v>19</v>
      </c>
      <c r="H2" s="168" t="s">
        <v>140</v>
      </c>
      <c r="I2" s="170"/>
      <c r="K2" s="164"/>
      <c r="N2" s="37"/>
      <c r="O2" s="37"/>
      <c r="Q2" s="37"/>
      <c r="R2" s="37"/>
      <c r="S2" s="37"/>
      <c r="T2" s="36"/>
      <c r="U2" s="35"/>
      <c r="V2" s="1"/>
      <c r="W2" s="1"/>
      <c r="X2" s="1"/>
    </row>
    <row r="3" spans="1:25" ht="15.75" x14ac:dyDescent="0.25">
      <c r="A3" s="120"/>
      <c r="B3" s="166"/>
      <c r="C3" s="166"/>
      <c r="F3" s="167"/>
      <c r="G3" s="171" t="s">
        <v>18</v>
      </c>
      <c r="H3" s="169"/>
      <c r="I3" s="170"/>
      <c r="K3" s="164"/>
      <c r="N3" s="37"/>
      <c r="O3" s="37"/>
      <c r="Q3" s="37"/>
      <c r="R3" s="37"/>
      <c r="S3" s="37"/>
      <c r="T3" s="36"/>
      <c r="U3" s="35"/>
      <c r="V3" s="1"/>
      <c r="W3" s="1"/>
      <c r="X3" s="1"/>
    </row>
    <row r="4" spans="1:25" ht="17.25" customHeight="1" x14ac:dyDescent="0.2">
      <c r="A4" s="87"/>
      <c r="B4" s="87"/>
      <c r="C4" s="87"/>
      <c r="D4" s="87"/>
      <c r="E4" s="87"/>
      <c r="F4" s="87"/>
      <c r="G4" s="87"/>
      <c r="H4" s="87"/>
      <c r="I4" s="87"/>
      <c r="J4" s="87"/>
      <c r="K4" s="87"/>
      <c r="L4" s="88"/>
      <c r="M4" s="87"/>
      <c r="N4" s="88"/>
      <c r="O4" s="87"/>
      <c r="P4" s="87"/>
      <c r="Q4" s="87"/>
      <c r="R4" s="87"/>
      <c r="S4" s="87"/>
      <c r="T4" s="87"/>
      <c r="U4" s="87"/>
      <c r="V4" s="87"/>
      <c r="W4" s="89" t="s">
        <v>46</v>
      </c>
      <c r="X4" s="89"/>
      <c r="Y4" s="35"/>
    </row>
    <row r="5" spans="1:25" ht="25.5" customHeight="1" x14ac:dyDescent="0.2">
      <c r="A5" s="513" t="s">
        <v>319</v>
      </c>
      <c r="B5" s="514"/>
      <c r="C5" s="514"/>
      <c r="D5" s="514"/>
      <c r="E5" s="514"/>
      <c r="F5" s="514"/>
      <c r="G5" s="514"/>
      <c r="H5" s="514"/>
      <c r="I5" s="514"/>
      <c r="J5" s="514"/>
      <c r="K5" s="514"/>
      <c r="L5" s="514"/>
      <c r="M5" s="514"/>
      <c r="N5" s="514"/>
      <c r="O5" s="514"/>
      <c r="P5" s="514"/>
      <c r="Q5" s="514"/>
      <c r="R5" s="514"/>
      <c r="S5" s="514"/>
      <c r="T5" s="514"/>
      <c r="U5" s="514"/>
      <c r="V5" s="514"/>
      <c r="W5" s="515"/>
      <c r="X5" s="201"/>
    </row>
    <row r="6" spans="1:25" ht="25.5" customHeight="1" x14ac:dyDescent="0.2">
      <c r="A6" s="523" t="s">
        <v>17</v>
      </c>
      <c r="B6" s="523" t="s">
        <v>16</v>
      </c>
      <c r="C6" s="450"/>
      <c r="D6" s="450"/>
      <c r="E6" s="524" t="s">
        <v>114</v>
      </c>
      <c r="F6" s="450"/>
      <c r="G6" s="524" t="s">
        <v>12</v>
      </c>
      <c r="H6" s="508" t="s">
        <v>11</v>
      </c>
      <c r="I6" s="509" t="s">
        <v>10</v>
      </c>
      <c r="J6" s="508" t="s">
        <v>9</v>
      </c>
      <c r="K6" s="508" t="s">
        <v>8</v>
      </c>
      <c r="L6" s="508" t="s">
        <v>7</v>
      </c>
      <c r="M6" s="508" t="s">
        <v>6</v>
      </c>
      <c r="N6" s="508" t="s">
        <v>5</v>
      </c>
      <c r="O6" s="505" t="s">
        <v>206</v>
      </c>
      <c r="P6" s="539">
        <v>2019</v>
      </c>
      <c r="Q6" s="540"/>
      <c r="R6" s="540"/>
      <c r="S6" s="540"/>
      <c r="T6" s="540"/>
      <c r="U6" s="450"/>
      <c r="V6" s="450"/>
      <c r="W6" s="505" t="s">
        <v>207</v>
      </c>
      <c r="X6" s="201"/>
    </row>
    <row r="7" spans="1:25" ht="25.5" customHeight="1" x14ac:dyDescent="0.2">
      <c r="A7" s="506"/>
      <c r="B7" s="506"/>
      <c r="C7" s="516" t="s">
        <v>14</v>
      </c>
      <c r="D7" s="516" t="s">
        <v>13</v>
      </c>
      <c r="E7" s="506"/>
      <c r="F7" s="516" t="s">
        <v>15</v>
      </c>
      <c r="G7" s="506"/>
      <c r="H7" s="506"/>
      <c r="I7" s="506"/>
      <c r="J7" s="506"/>
      <c r="K7" s="506"/>
      <c r="L7" s="506"/>
      <c r="M7" s="506"/>
      <c r="N7" s="506"/>
      <c r="O7" s="506"/>
      <c r="P7" s="511" t="s">
        <v>3</v>
      </c>
      <c r="Q7" s="511" t="s">
        <v>357</v>
      </c>
      <c r="R7" s="282"/>
      <c r="S7" s="282"/>
      <c r="T7" s="511" t="s">
        <v>310</v>
      </c>
      <c r="U7" s="282"/>
      <c r="V7" s="282"/>
      <c r="W7" s="506"/>
      <c r="X7" s="525" t="s">
        <v>4</v>
      </c>
    </row>
    <row r="8" spans="1:25" ht="58.7" customHeight="1" x14ac:dyDescent="0.2">
      <c r="A8" s="507"/>
      <c r="B8" s="507"/>
      <c r="C8" s="516"/>
      <c r="D8" s="516"/>
      <c r="E8" s="507"/>
      <c r="F8" s="516"/>
      <c r="G8" s="507"/>
      <c r="H8" s="507"/>
      <c r="I8" s="507"/>
      <c r="J8" s="507"/>
      <c r="K8" s="507"/>
      <c r="L8" s="507"/>
      <c r="M8" s="507"/>
      <c r="N8" s="507"/>
      <c r="O8" s="507"/>
      <c r="P8" s="512"/>
      <c r="Q8" s="512"/>
      <c r="R8" s="200" t="s">
        <v>88</v>
      </c>
      <c r="S8" s="200" t="s">
        <v>89</v>
      </c>
      <c r="T8" s="512"/>
      <c r="U8" s="200" t="s">
        <v>90</v>
      </c>
      <c r="V8" s="200" t="s">
        <v>91</v>
      </c>
      <c r="W8" s="507"/>
      <c r="X8" s="525"/>
    </row>
    <row r="9" spans="1:25" s="30" customFormat="1" ht="25.5" customHeight="1" x14ac:dyDescent="0.3">
      <c r="A9" s="103" t="s">
        <v>1</v>
      </c>
      <c r="B9" s="104"/>
      <c r="C9" s="104"/>
      <c r="D9" s="104"/>
      <c r="E9" s="104"/>
      <c r="F9" s="104"/>
      <c r="G9" s="104"/>
      <c r="H9" s="104"/>
      <c r="I9" s="104"/>
      <c r="J9" s="104"/>
      <c r="K9" s="32">
        <f>SUM(K10:K24)</f>
        <v>201601</v>
      </c>
      <c r="L9" s="32">
        <f t="shared" ref="L9:W9" si="0">SUM(L10:L24)</f>
        <v>155537</v>
      </c>
      <c r="M9" s="32">
        <f t="shared" si="0"/>
        <v>46064</v>
      </c>
      <c r="N9" s="32"/>
      <c r="O9" s="32">
        <f t="shared" si="0"/>
        <v>34423</v>
      </c>
      <c r="P9" s="32">
        <f t="shared" si="0"/>
        <v>115914.16</v>
      </c>
      <c r="Q9" s="32">
        <f t="shared" si="0"/>
        <v>93561.75</v>
      </c>
      <c r="R9" s="32">
        <f t="shared" si="0"/>
        <v>88360.69</v>
      </c>
      <c r="S9" s="32">
        <f t="shared" si="0"/>
        <v>5201.0599999999995</v>
      </c>
      <c r="T9" s="32">
        <f t="shared" si="0"/>
        <v>22352.41</v>
      </c>
      <c r="U9" s="32">
        <f t="shared" si="0"/>
        <v>10397.450000000001</v>
      </c>
      <c r="V9" s="32">
        <f t="shared" si="0"/>
        <v>11954.96</v>
      </c>
      <c r="W9" s="32">
        <f t="shared" si="0"/>
        <v>51263.839999999997</v>
      </c>
      <c r="X9" s="31"/>
    </row>
    <row r="10" spans="1:25" s="26" customFormat="1" ht="60" x14ac:dyDescent="0.2">
      <c r="A10" s="25">
        <v>1</v>
      </c>
      <c r="B10" s="24" t="s">
        <v>26</v>
      </c>
      <c r="C10" s="29">
        <v>4357</v>
      </c>
      <c r="D10" s="29">
        <v>6121</v>
      </c>
      <c r="E10" s="194">
        <v>61</v>
      </c>
      <c r="F10" s="47">
        <v>60002101137</v>
      </c>
      <c r="G10" s="43" t="s">
        <v>38</v>
      </c>
      <c r="H10" s="78" t="s">
        <v>39</v>
      </c>
      <c r="I10" s="28" t="s">
        <v>21</v>
      </c>
      <c r="J10" s="28" t="s">
        <v>0</v>
      </c>
      <c r="K10" s="370">
        <v>18909</v>
      </c>
      <c r="L10" s="42">
        <v>12413</v>
      </c>
      <c r="M10" s="42">
        <f>K10-L10</f>
        <v>6496</v>
      </c>
      <c r="N10" s="371" t="s">
        <v>79</v>
      </c>
      <c r="O10" s="40">
        <v>1149</v>
      </c>
      <c r="P10" s="41">
        <f>Q10+T10</f>
        <v>13000</v>
      </c>
      <c r="Q10" s="40">
        <f>SUM(R10:S10)</f>
        <v>9000</v>
      </c>
      <c r="R10" s="40">
        <v>8500</v>
      </c>
      <c r="S10" s="40">
        <v>500</v>
      </c>
      <c r="T10" s="475">
        <f>SUM(U10:V10)</f>
        <v>4000</v>
      </c>
      <c r="U10" s="367">
        <v>1000</v>
      </c>
      <c r="V10" s="367">
        <v>3000</v>
      </c>
      <c r="W10" s="367">
        <f t="shared" ref="W10:W13" si="1">K10-O10-P10</f>
        <v>4760</v>
      </c>
      <c r="X10" s="97"/>
    </row>
    <row r="11" spans="1:25" s="26" customFormat="1" ht="84.75" customHeight="1" x14ac:dyDescent="0.2">
      <c r="A11" s="338">
        <v>2</v>
      </c>
      <c r="B11" s="338" t="s">
        <v>23</v>
      </c>
      <c r="C11" s="108">
        <v>4357</v>
      </c>
      <c r="D11" s="108">
        <v>6121</v>
      </c>
      <c r="E11" s="108">
        <v>61</v>
      </c>
      <c r="F11" s="109">
        <v>60002101139</v>
      </c>
      <c r="G11" s="52" t="s">
        <v>40</v>
      </c>
      <c r="H11" s="80" t="s">
        <v>41</v>
      </c>
      <c r="I11" s="51"/>
      <c r="J11" s="51" t="s">
        <v>0</v>
      </c>
      <c r="K11" s="335">
        <v>13770</v>
      </c>
      <c r="L11" s="335">
        <v>9166</v>
      </c>
      <c r="M11" s="335">
        <f>K11-L11</f>
        <v>4604</v>
      </c>
      <c r="N11" s="341" t="s">
        <v>80</v>
      </c>
      <c r="O11" s="40">
        <v>9117</v>
      </c>
      <c r="P11" s="339">
        <f t="shared" ref="P11" si="2">Q11+T11</f>
        <v>4653</v>
      </c>
      <c r="Q11" s="40">
        <f t="shared" ref="Q11" si="3">SUM(R11:S11)</f>
        <v>2307</v>
      </c>
      <c r="R11" s="40">
        <v>2178</v>
      </c>
      <c r="S11" s="40">
        <v>129</v>
      </c>
      <c r="T11" s="475">
        <f t="shared" ref="T11" si="4">SUM(U11:V11)</f>
        <v>2346</v>
      </c>
      <c r="U11" s="340">
        <v>257</v>
      </c>
      <c r="V11" s="340">
        <v>2089</v>
      </c>
      <c r="W11" s="340">
        <f t="shared" si="1"/>
        <v>0</v>
      </c>
      <c r="X11" s="97"/>
    </row>
    <row r="12" spans="1:25" s="26" customFormat="1" ht="75" x14ac:dyDescent="0.2">
      <c r="A12" s="368">
        <v>3</v>
      </c>
      <c r="B12" s="286" t="s">
        <v>25</v>
      </c>
      <c r="C12" s="286">
        <v>4357</v>
      </c>
      <c r="D12" s="286">
        <v>6121</v>
      </c>
      <c r="E12" s="286">
        <v>61</v>
      </c>
      <c r="F12" s="284">
        <v>60002101247</v>
      </c>
      <c r="G12" s="52" t="s">
        <v>221</v>
      </c>
      <c r="H12" s="78" t="s">
        <v>338</v>
      </c>
      <c r="I12" s="28"/>
      <c r="J12" s="51" t="s">
        <v>0</v>
      </c>
      <c r="K12" s="285">
        <v>35697</v>
      </c>
      <c r="L12" s="285">
        <f>26513+1560</f>
        <v>28073</v>
      </c>
      <c r="M12" s="307">
        <f>K12-L12</f>
        <v>7624</v>
      </c>
      <c r="N12" s="341" t="s">
        <v>79</v>
      </c>
      <c r="O12" s="40">
        <v>1505</v>
      </c>
      <c r="P12" s="312">
        <f>Q12+T12</f>
        <v>22908.640000000003</v>
      </c>
      <c r="Q12" s="40">
        <f>SUM(R12:S12)</f>
        <v>18808.910000000003</v>
      </c>
      <c r="R12" s="40">
        <f>26513*0.67</f>
        <v>17763.710000000003</v>
      </c>
      <c r="S12" s="40">
        <f>1560*0.67</f>
        <v>1045.2</v>
      </c>
      <c r="T12" s="475">
        <f>SUM(U12:V12)</f>
        <v>4099.7300000000005</v>
      </c>
      <c r="U12" s="288">
        <f>3119*0.67</f>
        <v>2089.73</v>
      </c>
      <c r="V12" s="288">
        <f>3000*0.67</f>
        <v>2010.0000000000002</v>
      </c>
      <c r="W12" s="313">
        <f>K12-O12-P12</f>
        <v>11283.359999999997</v>
      </c>
      <c r="X12" s="97"/>
    </row>
    <row r="13" spans="1:25" s="26" customFormat="1" ht="69" customHeight="1" x14ac:dyDescent="0.2">
      <c r="A13" s="368">
        <v>4</v>
      </c>
      <c r="B13" s="286" t="s">
        <v>25</v>
      </c>
      <c r="C13" s="24">
        <v>4357</v>
      </c>
      <c r="D13" s="24">
        <v>6121</v>
      </c>
      <c r="E13" s="24">
        <v>61</v>
      </c>
      <c r="F13" s="110">
        <v>60002101178</v>
      </c>
      <c r="G13" s="52" t="s">
        <v>212</v>
      </c>
      <c r="H13" s="78" t="s">
        <v>339</v>
      </c>
      <c r="I13" s="77"/>
      <c r="J13" s="51" t="s">
        <v>0</v>
      </c>
      <c r="K13" s="285">
        <v>10247</v>
      </c>
      <c r="L13" s="324">
        <f>7618+448</f>
        <v>8066</v>
      </c>
      <c r="M13" s="307">
        <f t="shared" ref="M13:M20" si="5">K13-L13</f>
        <v>2181</v>
      </c>
      <c r="N13" s="328">
        <v>2019</v>
      </c>
      <c r="O13" s="40">
        <v>3583</v>
      </c>
      <c r="P13" s="287">
        <f t="shared" ref="P13" si="6">Q13+T13</f>
        <v>6664</v>
      </c>
      <c r="Q13" s="40">
        <f t="shared" ref="Q13" si="7">SUM(R13:S13)</f>
        <v>5367</v>
      </c>
      <c r="R13" s="40">
        <f>7618-2550</f>
        <v>5068</v>
      </c>
      <c r="S13" s="40">
        <v>299</v>
      </c>
      <c r="T13" s="475">
        <f t="shared" ref="T13" si="8">SUM(U13:V13)</f>
        <v>1297</v>
      </c>
      <c r="U13" s="288">
        <v>597</v>
      </c>
      <c r="V13" s="288">
        <v>700</v>
      </c>
      <c r="W13" s="327">
        <f t="shared" si="1"/>
        <v>0</v>
      </c>
      <c r="X13" s="97" t="s">
        <v>102</v>
      </c>
    </row>
    <row r="14" spans="1:25" s="26" customFormat="1" ht="63" x14ac:dyDescent="0.2">
      <c r="A14" s="368">
        <v>5</v>
      </c>
      <c r="B14" s="286" t="s">
        <v>25</v>
      </c>
      <c r="C14" s="24">
        <v>4357</v>
      </c>
      <c r="D14" s="24">
        <v>6121</v>
      </c>
      <c r="E14" s="24">
        <v>61</v>
      </c>
      <c r="F14" s="284">
        <v>60002101338</v>
      </c>
      <c r="G14" s="52" t="s">
        <v>214</v>
      </c>
      <c r="H14" s="78" t="s">
        <v>339</v>
      </c>
      <c r="I14" s="28"/>
      <c r="J14" s="51" t="s">
        <v>0</v>
      </c>
      <c r="K14" s="285">
        <v>12374</v>
      </c>
      <c r="L14" s="285">
        <v>10002</v>
      </c>
      <c r="M14" s="307">
        <f t="shared" si="5"/>
        <v>2372</v>
      </c>
      <c r="N14" s="328">
        <v>2019</v>
      </c>
      <c r="O14" s="40">
        <v>3859</v>
      </c>
      <c r="P14" s="312">
        <f t="shared" ref="P14:P20" si="9">Q14+T14</f>
        <v>8515</v>
      </c>
      <c r="Q14" s="40">
        <f t="shared" ref="Q14:Q20" si="10">SUM(R14:S14)</f>
        <v>6853</v>
      </c>
      <c r="R14" s="40">
        <v>6472</v>
      </c>
      <c r="S14" s="40">
        <v>381</v>
      </c>
      <c r="T14" s="475">
        <f t="shared" ref="T14:T20" si="11">SUM(U14:V14)</f>
        <v>1662</v>
      </c>
      <c r="U14" s="288">
        <v>762</v>
      </c>
      <c r="V14" s="288">
        <v>900</v>
      </c>
      <c r="W14" s="313">
        <f t="shared" ref="W14:W20" si="12">K14-O14-P14</f>
        <v>0</v>
      </c>
      <c r="X14" s="97"/>
    </row>
    <row r="15" spans="1:25" s="26" customFormat="1" ht="47.25" x14ac:dyDescent="0.2">
      <c r="A15" s="368">
        <v>6</v>
      </c>
      <c r="B15" s="286" t="s">
        <v>25</v>
      </c>
      <c r="C15" s="24">
        <v>4357</v>
      </c>
      <c r="D15" s="24">
        <v>6121</v>
      </c>
      <c r="E15" s="24">
        <v>61</v>
      </c>
      <c r="F15" s="284">
        <v>60002101339</v>
      </c>
      <c r="G15" s="52" t="s">
        <v>215</v>
      </c>
      <c r="H15" s="78" t="s">
        <v>339</v>
      </c>
      <c r="I15" s="28"/>
      <c r="J15" s="51" t="s">
        <v>0</v>
      </c>
      <c r="K15" s="285">
        <v>12365</v>
      </c>
      <c r="L15" s="285">
        <v>9980</v>
      </c>
      <c r="M15" s="307">
        <f t="shared" si="5"/>
        <v>2385</v>
      </c>
      <c r="N15" s="328">
        <v>2019</v>
      </c>
      <c r="O15" s="40">
        <v>3425</v>
      </c>
      <c r="P15" s="312">
        <f t="shared" si="9"/>
        <v>8940</v>
      </c>
      <c r="Q15" s="40">
        <f t="shared" si="10"/>
        <v>7281</v>
      </c>
      <c r="R15" s="40">
        <v>6876</v>
      </c>
      <c r="S15" s="40">
        <v>405</v>
      </c>
      <c r="T15" s="475">
        <f t="shared" si="11"/>
        <v>1659</v>
      </c>
      <c r="U15" s="288">
        <v>809</v>
      </c>
      <c r="V15" s="288">
        <v>850</v>
      </c>
      <c r="W15" s="313">
        <f t="shared" si="12"/>
        <v>0</v>
      </c>
      <c r="X15" s="97"/>
    </row>
    <row r="16" spans="1:25" s="26" customFormat="1" ht="47.25" x14ac:dyDescent="0.2">
      <c r="A16" s="368">
        <v>7</v>
      </c>
      <c r="B16" s="286" t="s">
        <v>25</v>
      </c>
      <c r="C16" s="24">
        <v>4357</v>
      </c>
      <c r="D16" s="24">
        <v>6121</v>
      </c>
      <c r="E16" s="24">
        <v>61</v>
      </c>
      <c r="F16" s="284">
        <v>60002101340</v>
      </c>
      <c r="G16" s="52" t="s">
        <v>216</v>
      </c>
      <c r="H16" s="78" t="s">
        <v>339</v>
      </c>
      <c r="I16" s="28"/>
      <c r="J16" s="51" t="s">
        <v>0</v>
      </c>
      <c r="K16" s="285">
        <v>12471</v>
      </c>
      <c r="L16" s="285">
        <v>10182</v>
      </c>
      <c r="M16" s="307">
        <f t="shared" si="5"/>
        <v>2289</v>
      </c>
      <c r="N16" s="328">
        <v>2019</v>
      </c>
      <c r="O16" s="40">
        <v>4828</v>
      </c>
      <c r="P16" s="312">
        <f t="shared" si="9"/>
        <v>7643</v>
      </c>
      <c r="Q16" s="40">
        <f t="shared" si="10"/>
        <v>6222</v>
      </c>
      <c r="R16" s="40">
        <v>5876</v>
      </c>
      <c r="S16" s="40">
        <v>346</v>
      </c>
      <c r="T16" s="475">
        <f t="shared" si="11"/>
        <v>1421</v>
      </c>
      <c r="U16" s="288">
        <v>691</v>
      </c>
      <c r="V16" s="288">
        <v>730</v>
      </c>
      <c r="W16" s="313">
        <f t="shared" si="12"/>
        <v>0</v>
      </c>
      <c r="X16" s="97"/>
    </row>
    <row r="17" spans="1:25" s="26" customFormat="1" ht="47.25" x14ac:dyDescent="0.2">
      <c r="A17" s="368">
        <v>8</v>
      </c>
      <c r="B17" s="325" t="s">
        <v>25</v>
      </c>
      <c r="C17" s="24">
        <v>4357</v>
      </c>
      <c r="D17" s="24">
        <v>6121</v>
      </c>
      <c r="E17" s="24">
        <v>61</v>
      </c>
      <c r="F17" s="323">
        <v>60002101341</v>
      </c>
      <c r="G17" s="52" t="s">
        <v>217</v>
      </c>
      <c r="H17" s="78" t="s">
        <v>340</v>
      </c>
      <c r="I17" s="28"/>
      <c r="J17" s="51" t="s">
        <v>0</v>
      </c>
      <c r="K17" s="324">
        <v>1627</v>
      </c>
      <c r="L17" s="324">
        <v>808</v>
      </c>
      <c r="M17" s="324">
        <f t="shared" si="5"/>
        <v>819</v>
      </c>
      <c r="N17" s="328" t="s">
        <v>79</v>
      </c>
      <c r="O17" s="40">
        <v>129</v>
      </c>
      <c r="P17" s="326">
        <f t="shared" si="9"/>
        <v>494.34000000000003</v>
      </c>
      <c r="Q17" s="40">
        <f t="shared" si="10"/>
        <v>266.64000000000004</v>
      </c>
      <c r="R17" s="40">
        <f>763*0.33</f>
        <v>251.79000000000002</v>
      </c>
      <c r="S17" s="40">
        <f>45*0.33</f>
        <v>14.850000000000001</v>
      </c>
      <c r="T17" s="475">
        <f t="shared" si="11"/>
        <v>227.7</v>
      </c>
      <c r="U17" s="327">
        <f>90*0.33</f>
        <v>29.700000000000003</v>
      </c>
      <c r="V17" s="327">
        <f>600*0.33</f>
        <v>198</v>
      </c>
      <c r="W17" s="327">
        <f t="shared" si="12"/>
        <v>1003.66</v>
      </c>
      <c r="X17" s="97"/>
    </row>
    <row r="18" spans="1:25" s="26" customFormat="1" ht="47.25" x14ac:dyDescent="0.2">
      <c r="A18" s="368">
        <v>9</v>
      </c>
      <c r="B18" s="325" t="s">
        <v>25</v>
      </c>
      <c r="C18" s="24">
        <v>4357</v>
      </c>
      <c r="D18" s="24">
        <v>6121</v>
      </c>
      <c r="E18" s="24">
        <v>61</v>
      </c>
      <c r="F18" s="323">
        <v>60002101342</v>
      </c>
      <c r="G18" s="52" t="s">
        <v>218</v>
      </c>
      <c r="H18" s="78" t="s">
        <v>341</v>
      </c>
      <c r="I18" s="28"/>
      <c r="J18" s="51" t="s">
        <v>0</v>
      </c>
      <c r="K18" s="324">
        <v>28745</v>
      </c>
      <c r="L18" s="324">
        <v>23340</v>
      </c>
      <c r="M18" s="324">
        <f t="shared" si="5"/>
        <v>5405</v>
      </c>
      <c r="N18" s="328" t="s">
        <v>79</v>
      </c>
      <c r="O18" s="40">
        <v>312</v>
      </c>
      <c r="P18" s="326">
        <f t="shared" si="9"/>
        <v>9486.18</v>
      </c>
      <c r="Q18" s="40">
        <f t="shared" si="10"/>
        <v>7702.2000000000007</v>
      </c>
      <c r="R18" s="40">
        <f>22043*0.33</f>
        <v>7274.1900000000005</v>
      </c>
      <c r="S18" s="40">
        <f>1297*0.33</f>
        <v>428.01000000000005</v>
      </c>
      <c r="T18" s="475">
        <f t="shared" si="11"/>
        <v>1783.98</v>
      </c>
      <c r="U18" s="327">
        <f>2594*0.33</f>
        <v>856.0200000000001</v>
      </c>
      <c r="V18" s="327">
        <f>2812*0.33</f>
        <v>927.96</v>
      </c>
      <c r="W18" s="327">
        <f t="shared" si="12"/>
        <v>18946.82</v>
      </c>
      <c r="X18" s="97"/>
    </row>
    <row r="19" spans="1:25" s="26" customFormat="1" ht="63" x14ac:dyDescent="0.2">
      <c r="A19" s="368">
        <v>10</v>
      </c>
      <c r="B19" s="286" t="s">
        <v>25</v>
      </c>
      <c r="C19" s="24">
        <v>4357</v>
      </c>
      <c r="D19" s="24">
        <v>6121</v>
      </c>
      <c r="E19" s="24">
        <v>61</v>
      </c>
      <c r="F19" s="110">
        <v>60002101181</v>
      </c>
      <c r="G19" s="52" t="s">
        <v>219</v>
      </c>
      <c r="H19" s="78" t="s">
        <v>342</v>
      </c>
      <c r="I19" s="77"/>
      <c r="J19" s="51" t="s">
        <v>0</v>
      </c>
      <c r="K19" s="352">
        <v>25447</v>
      </c>
      <c r="L19" s="352">
        <v>17776</v>
      </c>
      <c r="M19" s="352">
        <f>K19-L19</f>
        <v>7671</v>
      </c>
      <c r="N19" s="355" t="s">
        <v>79</v>
      </c>
      <c r="O19" s="40">
        <v>5457</v>
      </c>
      <c r="P19" s="287">
        <f>Q19+T19</f>
        <v>13030</v>
      </c>
      <c r="Q19" s="40">
        <f>SUM(R19:S19)</f>
        <v>11502</v>
      </c>
      <c r="R19" s="40">
        <v>10863</v>
      </c>
      <c r="S19" s="40">
        <v>639</v>
      </c>
      <c r="T19" s="475">
        <f>SUM(U19:V19)</f>
        <v>1528</v>
      </c>
      <c r="U19" s="288">
        <v>1278</v>
      </c>
      <c r="V19" s="354">
        <v>250</v>
      </c>
      <c r="W19" s="288">
        <f>K19-O19-P19</f>
        <v>6960</v>
      </c>
      <c r="X19" s="97"/>
    </row>
    <row r="20" spans="1:25" s="26" customFormat="1" ht="63" x14ac:dyDescent="0.2">
      <c r="A20" s="368">
        <v>11</v>
      </c>
      <c r="B20" s="286" t="s">
        <v>25</v>
      </c>
      <c r="C20" s="24">
        <v>4357</v>
      </c>
      <c r="D20" s="24">
        <v>6121</v>
      </c>
      <c r="E20" s="24">
        <v>61</v>
      </c>
      <c r="F20" s="284">
        <v>60002101343</v>
      </c>
      <c r="G20" s="52" t="s">
        <v>220</v>
      </c>
      <c r="H20" s="78" t="s">
        <v>343</v>
      </c>
      <c r="I20" s="28"/>
      <c r="J20" s="51" t="s">
        <v>0</v>
      </c>
      <c r="K20" s="352">
        <v>29949</v>
      </c>
      <c r="L20" s="352">
        <v>25731</v>
      </c>
      <c r="M20" s="352">
        <f t="shared" si="5"/>
        <v>4218</v>
      </c>
      <c r="N20" s="355" t="s">
        <v>79</v>
      </c>
      <c r="O20" s="40">
        <v>1059</v>
      </c>
      <c r="P20" s="353">
        <f t="shared" si="9"/>
        <v>20580</v>
      </c>
      <c r="Q20" s="40">
        <f t="shared" si="10"/>
        <v>18252</v>
      </c>
      <c r="R20" s="40">
        <v>17238</v>
      </c>
      <c r="S20" s="40">
        <v>1014</v>
      </c>
      <c r="T20" s="475">
        <f t="shared" si="11"/>
        <v>2328</v>
      </c>
      <c r="U20" s="354">
        <v>2028</v>
      </c>
      <c r="V20" s="354">
        <v>300</v>
      </c>
      <c r="W20" s="354">
        <f t="shared" si="12"/>
        <v>8310</v>
      </c>
      <c r="X20" s="97"/>
    </row>
    <row r="21" spans="1:25" s="26" customFormat="1" ht="15.75" hidden="1" x14ac:dyDescent="0.2">
      <c r="A21" s="290"/>
      <c r="B21" s="286"/>
      <c r="C21" s="286"/>
      <c r="D21" s="286"/>
      <c r="E21" s="286"/>
      <c r="F21" s="284"/>
      <c r="G21" s="52"/>
      <c r="H21" s="78"/>
      <c r="I21" s="28"/>
      <c r="J21" s="28"/>
      <c r="K21" s="285"/>
      <c r="L21" s="285"/>
      <c r="M21" s="285"/>
      <c r="N21" s="289"/>
      <c r="O21" s="40"/>
      <c r="P21" s="287"/>
      <c r="Q21" s="40"/>
      <c r="R21" s="40"/>
      <c r="S21" s="40"/>
      <c r="T21" s="478"/>
      <c r="U21" s="288"/>
      <c r="V21" s="288"/>
      <c r="W21" s="288"/>
      <c r="X21" s="97"/>
    </row>
    <row r="22" spans="1:25" s="26" customFormat="1" ht="15.75" hidden="1" x14ac:dyDescent="0.2">
      <c r="A22" s="290"/>
      <c r="B22" s="286"/>
      <c r="C22" s="286"/>
      <c r="D22" s="286"/>
      <c r="E22" s="286"/>
      <c r="F22" s="284"/>
      <c r="G22" s="52"/>
      <c r="H22" s="78"/>
      <c r="I22" s="28"/>
      <c r="J22" s="28"/>
      <c r="K22" s="285"/>
      <c r="L22" s="285"/>
      <c r="M22" s="285"/>
      <c r="N22" s="289"/>
      <c r="O22" s="40"/>
      <c r="P22" s="287"/>
      <c r="Q22" s="40"/>
      <c r="R22" s="40"/>
      <c r="S22" s="40"/>
      <c r="T22" s="478"/>
      <c r="U22" s="288"/>
      <c r="V22" s="288"/>
      <c r="W22" s="288"/>
      <c r="X22" s="97"/>
    </row>
    <row r="23" spans="1:25" s="26" customFormat="1" ht="15.75" hidden="1" x14ac:dyDescent="0.2">
      <c r="A23" s="290"/>
      <c r="B23" s="286"/>
      <c r="C23" s="286"/>
      <c r="D23" s="286"/>
      <c r="E23" s="286"/>
      <c r="F23" s="284"/>
      <c r="G23" s="52"/>
      <c r="H23" s="78"/>
      <c r="I23" s="28"/>
      <c r="J23" s="28"/>
      <c r="K23" s="285"/>
      <c r="L23" s="285"/>
      <c r="M23" s="285"/>
      <c r="N23" s="289"/>
      <c r="O23" s="40"/>
      <c r="P23" s="287"/>
      <c r="Q23" s="40"/>
      <c r="R23" s="40"/>
      <c r="S23" s="40"/>
      <c r="T23" s="478"/>
      <c r="U23" s="288"/>
      <c r="V23" s="288"/>
      <c r="W23" s="288"/>
      <c r="X23" s="97"/>
    </row>
    <row r="24" spans="1:25" s="26" customFormat="1" ht="69" hidden="1" customHeight="1" x14ac:dyDescent="0.2">
      <c r="A24" s="25"/>
      <c r="B24" s="29"/>
      <c r="C24" s="24"/>
      <c r="D24" s="24"/>
      <c r="E24" s="24"/>
      <c r="F24" s="110"/>
      <c r="G24" s="52"/>
      <c r="H24" s="78"/>
      <c r="I24" s="77"/>
      <c r="J24" s="28"/>
      <c r="K24" s="42"/>
      <c r="L24" s="42"/>
      <c r="M24" s="42"/>
      <c r="N24" s="48"/>
      <c r="O24" s="40"/>
      <c r="P24" s="41"/>
      <c r="Q24" s="40"/>
      <c r="R24" s="40"/>
      <c r="S24" s="40"/>
      <c r="T24" s="478"/>
      <c r="U24" s="39"/>
      <c r="V24" s="39"/>
      <c r="W24" s="39"/>
      <c r="X24" s="97"/>
    </row>
    <row r="25" spans="1:25" s="30" customFormat="1" ht="25.5" hidden="1" customHeight="1" x14ac:dyDescent="0.3">
      <c r="A25" s="101" t="s">
        <v>93</v>
      </c>
      <c r="B25" s="102"/>
      <c r="C25" s="102"/>
      <c r="D25" s="102"/>
      <c r="E25" s="102"/>
      <c r="F25" s="102"/>
      <c r="G25" s="102"/>
      <c r="H25" s="102"/>
      <c r="I25" s="102"/>
      <c r="J25" s="102"/>
      <c r="K25" s="93">
        <f>SUM(K26)</f>
        <v>0</v>
      </c>
      <c r="L25" s="93">
        <f>SUM(L26)</f>
        <v>0</v>
      </c>
      <c r="M25" s="93">
        <f>SUM(M26)</f>
        <v>0</v>
      </c>
      <c r="N25" s="268"/>
      <c r="O25" s="93">
        <f>SUM(O26)</f>
        <v>0</v>
      </c>
      <c r="P25" s="91">
        <f>SUM(P26)</f>
        <v>0</v>
      </c>
      <c r="Q25" s="91">
        <f>SUM(Q26)</f>
        <v>0</v>
      </c>
      <c r="R25" s="91">
        <f t="shared" ref="R25:V25" si="13">SUM(R26)</f>
        <v>0</v>
      </c>
      <c r="S25" s="91">
        <f t="shared" si="13"/>
        <v>0</v>
      </c>
      <c r="T25" s="91">
        <f>SUM(T26)</f>
        <v>0</v>
      </c>
      <c r="U25" s="91">
        <f t="shared" si="13"/>
        <v>0</v>
      </c>
      <c r="V25" s="91">
        <f t="shared" si="13"/>
        <v>0</v>
      </c>
      <c r="W25" s="90">
        <f>SUM(W26)</f>
        <v>0</v>
      </c>
      <c r="X25" s="54"/>
    </row>
    <row r="26" spans="1:25" s="26" customFormat="1" ht="15.75" hidden="1" x14ac:dyDescent="0.2">
      <c r="A26" s="25"/>
      <c r="B26" s="29"/>
      <c r="C26" s="24"/>
      <c r="D26" s="24"/>
      <c r="E26" s="24"/>
      <c r="F26" s="110"/>
      <c r="G26" s="52"/>
      <c r="H26" s="78"/>
      <c r="I26" s="77"/>
      <c r="J26" s="28"/>
      <c r="K26" s="42"/>
      <c r="L26" s="42"/>
      <c r="M26" s="42"/>
      <c r="N26" s="48"/>
      <c r="O26" s="40"/>
      <c r="P26" s="41"/>
      <c r="Q26" s="40"/>
      <c r="R26" s="40"/>
      <c r="S26" s="40"/>
      <c r="T26" s="478"/>
      <c r="U26" s="39"/>
      <c r="V26" s="39"/>
      <c r="W26" s="39"/>
      <c r="X26" s="97"/>
    </row>
    <row r="27" spans="1:25" ht="35.25" customHeight="1" x14ac:dyDescent="0.2">
      <c r="A27" s="81" t="s">
        <v>190</v>
      </c>
      <c r="B27" s="82"/>
      <c r="C27" s="82"/>
      <c r="D27" s="82"/>
      <c r="E27" s="193"/>
      <c r="F27" s="82"/>
      <c r="G27" s="82"/>
      <c r="H27" s="82"/>
      <c r="I27" s="82"/>
      <c r="J27" s="82"/>
      <c r="K27" s="23">
        <f>K9+K25</f>
        <v>201601</v>
      </c>
      <c r="L27" s="23">
        <f>L9+L25</f>
        <v>155537</v>
      </c>
      <c r="M27" s="23">
        <f>M9+M25</f>
        <v>46064</v>
      </c>
      <c r="N27" s="23"/>
      <c r="O27" s="23">
        <f t="shared" ref="O27:W27" si="14">O9+O25</f>
        <v>34423</v>
      </c>
      <c r="P27" s="23">
        <f t="shared" si="14"/>
        <v>115914.16</v>
      </c>
      <c r="Q27" s="23">
        <f t="shared" si="14"/>
        <v>93561.75</v>
      </c>
      <c r="R27" s="23">
        <f t="shared" si="14"/>
        <v>88360.69</v>
      </c>
      <c r="S27" s="23">
        <f t="shared" si="14"/>
        <v>5201.0599999999995</v>
      </c>
      <c r="T27" s="23">
        <f t="shared" si="14"/>
        <v>22352.41</v>
      </c>
      <c r="U27" s="23">
        <f t="shared" si="14"/>
        <v>10397.450000000001</v>
      </c>
      <c r="V27" s="23">
        <f t="shared" si="14"/>
        <v>11954.96</v>
      </c>
      <c r="W27" s="22">
        <f t="shared" si="14"/>
        <v>51263.839999999997</v>
      </c>
      <c r="X27" s="21"/>
    </row>
    <row r="28" spans="1:25" s="3" customFormat="1" x14ac:dyDescent="0.2">
      <c r="A28" s="4"/>
      <c r="B28" s="4"/>
      <c r="C28" s="4"/>
      <c r="D28" s="4"/>
      <c r="E28" s="4"/>
      <c r="F28" s="4"/>
      <c r="G28" s="20"/>
      <c r="H28" s="4"/>
      <c r="I28" s="19"/>
      <c r="J28" s="18"/>
      <c r="K28" s="17"/>
      <c r="L28" s="17"/>
      <c r="M28" s="17"/>
      <c r="N28" s="16"/>
      <c r="O28" s="16"/>
      <c r="X28" s="2"/>
      <c r="Y28" s="1"/>
    </row>
    <row r="29" spans="1:25" s="3" customFormat="1" x14ac:dyDescent="0.2">
      <c r="A29" s="4"/>
      <c r="B29" s="4"/>
      <c r="C29" s="4"/>
      <c r="D29" s="4"/>
      <c r="E29" s="4"/>
      <c r="F29" s="4"/>
      <c r="G29" s="4"/>
      <c r="H29" s="4"/>
      <c r="I29" s="15"/>
      <c r="J29" s="6"/>
      <c r="K29" s="5"/>
      <c r="L29" s="5"/>
      <c r="M29" s="5"/>
      <c r="X29" s="2"/>
      <c r="Y29" s="1"/>
    </row>
    <row r="30" spans="1:25" s="3" customFormat="1" ht="18" x14ac:dyDescent="0.2">
      <c r="A30" s="98"/>
      <c r="B30" s="98"/>
      <c r="C30" s="98"/>
      <c r="D30" s="98"/>
      <c r="E30" s="98"/>
      <c r="F30" s="98"/>
      <c r="G30" s="98"/>
      <c r="H30" s="98"/>
      <c r="I30" s="98"/>
      <c r="J30" s="98"/>
      <c r="K30" s="98"/>
      <c r="L30" s="98"/>
      <c r="M30" s="98"/>
      <c r="N30" s="98"/>
      <c r="O30" s="98"/>
      <c r="P30" s="98"/>
      <c r="X30" s="2"/>
      <c r="Y30" s="1"/>
    </row>
    <row r="31" spans="1:25" s="7" customFormat="1" ht="15" x14ac:dyDescent="0.2">
      <c r="A31" s="14"/>
      <c r="B31" s="13"/>
      <c r="C31" s="14"/>
      <c r="D31" s="13"/>
      <c r="E31" s="13"/>
      <c r="F31" s="13"/>
      <c r="G31" s="13"/>
      <c r="H31" s="13"/>
      <c r="I31" s="12"/>
      <c r="J31" s="11"/>
      <c r="K31" s="10"/>
      <c r="L31" s="10"/>
      <c r="M31" s="10"/>
      <c r="X31" s="9"/>
      <c r="Y31" s="8"/>
    </row>
    <row r="32" spans="1:25" s="3" customFormat="1" x14ac:dyDescent="0.2">
      <c r="A32" s="4"/>
      <c r="B32" s="4"/>
      <c r="C32" s="4"/>
      <c r="D32" s="4"/>
      <c r="E32" s="4"/>
      <c r="F32" s="4"/>
      <c r="G32" s="4"/>
      <c r="H32" s="4"/>
      <c r="I32" s="1"/>
      <c r="J32" s="6"/>
      <c r="K32" s="5"/>
      <c r="L32" s="5"/>
      <c r="M32" s="5"/>
      <c r="X32" s="2"/>
      <c r="Y32" s="1"/>
    </row>
    <row r="33" spans="1:25" s="3" customFormat="1" x14ac:dyDescent="0.2">
      <c r="A33" s="4"/>
      <c r="B33" s="4"/>
      <c r="C33" s="4"/>
      <c r="D33" s="4"/>
      <c r="E33" s="4"/>
      <c r="F33" s="4"/>
      <c r="G33" s="4"/>
      <c r="H33" s="4"/>
      <c r="I33" s="1"/>
      <c r="J33" s="6"/>
      <c r="K33" s="5"/>
      <c r="L33" s="5"/>
      <c r="M33" s="5"/>
      <c r="X33" s="2"/>
      <c r="Y33" s="1"/>
    </row>
    <row r="34" spans="1:25" s="3" customFormat="1" x14ac:dyDescent="0.2">
      <c r="A34" s="4"/>
      <c r="B34" s="4"/>
      <c r="C34" s="4"/>
      <c r="D34" s="4"/>
      <c r="E34" s="4"/>
      <c r="F34" s="4"/>
      <c r="G34" s="4"/>
      <c r="H34" s="4"/>
      <c r="I34" s="1"/>
      <c r="J34" s="6"/>
      <c r="K34" s="5"/>
      <c r="L34" s="5"/>
      <c r="M34" s="5"/>
      <c r="X34" s="2"/>
      <c r="Y34" s="1"/>
    </row>
    <row r="35" spans="1:25" s="3" customFormat="1" x14ac:dyDescent="0.2">
      <c r="A35" s="4"/>
      <c r="B35" s="4"/>
      <c r="C35" s="4"/>
      <c r="D35" s="4"/>
      <c r="E35" s="4"/>
      <c r="F35" s="4"/>
      <c r="G35" s="4"/>
      <c r="H35" s="4"/>
      <c r="I35" s="1"/>
      <c r="J35" s="6"/>
      <c r="K35" s="5"/>
      <c r="L35" s="5"/>
      <c r="M35" s="5"/>
      <c r="X35" s="2"/>
      <c r="Y35" s="1"/>
    </row>
    <row r="36" spans="1:25" s="3" customFormat="1" x14ac:dyDescent="0.2">
      <c r="A36" s="4"/>
      <c r="B36" s="4"/>
      <c r="C36" s="4"/>
      <c r="D36" s="4"/>
      <c r="E36" s="4"/>
      <c r="F36" s="4"/>
      <c r="G36" s="4"/>
      <c r="H36" s="4"/>
      <c r="I36" s="1"/>
      <c r="J36" s="6"/>
      <c r="K36" s="5"/>
      <c r="L36" s="5"/>
      <c r="M36" s="5"/>
      <c r="X36" s="2"/>
      <c r="Y36" s="1"/>
    </row>
    <row r="37" spans="1:25" s="3" customFormat="1" x14ac:dyDescent="0.2">
      <c r="A37" s="4"/>
      <c r="B37" s="4"/>
      <c r="C37" s="4"/>
      <c r="D37" s="4"/>
      <c r="E37" s="4"/>
      <c r="F37" s="4"/>
      <c r="G37" s="4"/>
      <c r="H37" s="4"/>
      <c r="I37" s="1"/>
      <c r="J37" s="6"/>
      <c r="K37" s="5"/>
      <c r="L37" s="5"/>
      <c r="M37" s="5"/>
      <c r="X37" s="2"/>
      <c r="Y37" s="1"/>
    </row>
    <row r="38" spans="1:25" s="3" customFormat="1" x14ac:dyDescent="0.2">
      <c r="A38" s="4"/>
      <c r="B38" s="4"/>
      <c r="C38" s="4"/>
      <c r="D38" s="4"/>
      <c r="E38" s="4"/>
      <c r="F38" s="4"/>
      <c r="G38" s="4"/>
      <c r="H38" s="4"/>
      <c r="I38" s="1"/>
      <c r="J38" s="6"/>
      <c r="K38" s="5"/>
      <c r="L38" s="5"/>
      <c r="M38" s="5"/>
      <c r="X38" s="2"/>
      <c r="Y38" s="1"/>
    </row>
    <row r="39" spans="1:25" s="3" customFormat="1" x14ac:dyDescent="0.2">
      <c r="A39" s="4"/>
      <c r="B39" s="4"/>
      <c r="C39" s="4"/>
      <c r="D39" s="4"/>
      <c r="E39" s="4"/>
      <c r="F39" s="4"/>
      <c r="G39" s="4"/>
      <c r="H39" s="4"/>
      <c r="I39" s="1"/>
      <c r="J39" s="6"/>
      <c r="K39" s="5"/>
      <c r="L39" s="5"/>
      <c r="M39" s="5"/>
      <c r="X39" s="2"/>
      <c r="Y39" s="1"/>
    </row>
    <row r="40" spans="1:25" s="3" customFormat="1" x14ac:dyDescent="0.2">
      <c r="A40" s="4"/>
      <c r="B40" s="4"/>
      <c r="C40" s="4"/>
      <c r="D40" s="4"/>
      <c r="E40" s="4"/>
      <c r="F40" s="4"/>
      <c r="G40" s="4"/>
      <c r="H40" s="4"/>
      <c r="I40" s="1"/>
      <c r="J40" s="6"/>
      <c r="K40" s="5"/>
      <c r="L40" s="5"/>
      <c r="M40" s="5"/>
      <c r="X40" s="2"/>
      <c r="Y40" s="1"/>
    </row>
    <row r="41" spans="1:25" s="3" customFormat="1" ht="23.25" hidden="1" x14ac:dyDescent="0.35">
      <c r="A41" s="322" t="s">
        <v>224</v>
      </c>
      <c r="B41" s="4"/>
      <c r="C41" s="4"/>
      <c r="D41" s="4"/>
      <c r="E41" s="4"/>
      <c r="F41" s="4"/>
      <c r="G41" s="4"/>
      <c r="H41" s="4"/>
      <c r="I41" s="1"/>
      <c r="J41" s="6"/>
      <c r="K41" s="5"/>
      <c r="L41" s="5"/>
      <c r="M41" s="5"/>
      <c r="X41" s="2"/>
      <c r="Y41" s="1"/>
    </row>
    <row r="42" spans="1:25" s="26" customFormat="1" ht="63" hidden="1" x14ac:dyDescent="0.2">
      <c r="A42" s="368">
        <v>4</v>
      </c>
      <c r="B42" s="330" t="s">
        <v>25</v>
      </c>
      <c r="C42" s="330">
        <v>4357</v>
      </c>
      <c r="D42" s="330">
        <v>6121</v>
      </c>
      <c r="E42" s="330">
        <v>61</v>
      </c>
      <c r="F42" s="329">
        <v>60002101167</v>
      </c>
      <c r="G42" s="369" t="s">
        <v>211</v>
      </c>
      <c r="H42" s="80" t="s">
        <v>222</v>
      </c>
      <c r="I42" s="45"/>
      <c r="J42" s="51" t="s">
        <v>0</v>
      </c>
      <c r="K42" s="333">
        <v>20656</v>
      </c>
      <c r="L42" s="333">
        <v>15394</v>
      </c>
      <c r="M42" s="333">
        <f>K42-L42</f>
        <v>5262</v>
      </c>
      <c r="N42" s="334" t="s">
        <v>79</v>
      </c>
      <c r="O42" s="40">
        <v>4039</v>
      </c>
      <c r="P42" s="331">
        <f>Q42+T42</f>
        <v>11133.390000000001</v>
      </c>
      <c r="Q42" s="40">
        <f>SUM(R42:S42)</f>
        <v>9115.35</v>
      </c>
      <c r="R42" s="40">
        <f>12849*0.67</f>
        <v>8608.83</v>
      </c>
      <c r="S42" s="40">
        <f>756*0.67</f>
        <v>506.52000000000004</v>
      </c>
      <c r="T42" s="332">
        <f>SUM(U42:V42)</f>
        <v>2018.0400000000002</v>
      </c>
      <c r="U42" s="332">
        <f>1512*0.67</f>
        <v>1013.0400000000001</v>
      </c>
      <c r="V42" s="332">
        <f>1500*0.67</f>
        <v>1005.0000000000001</v>
      </c>
      <c r="W42" s="332">
        <f>K42-O42-P42</f>
        <v>5483.6099999999988</v>
      </c>
      <c r="X42" s="97"/>
    </row>
    <row r="43" spans="1:25" s="26" customFormat="1" ht="47.25" hidden="1" x14ac:dyDescent="0.2">
      <c r="A43" s="368">
        <v>5</v>
      </c>
      <c r="B43" s="286"/>
      <c r="C43" s="24">
        <v>4357</v>
      </c>
      <c r="D43" s="24">
        <v>6121</v>
      </c>
      <c r="E43" s="24">
        <v>61</v>
      </c>
      <c r="F43" s="284">
        <v>60002101337</v>
      </c>
      <c r="G43" s="369" t="s">
        <v>213</v>
      </c>
      <c r="H43" s="78" t="s">
        <v>222</v>
      </c>
      <c r="I43" s="28"/>
      <c r="J43" s="51" t="s">
        <v>0</v>
      </c>
      <c r="K43" s="285">
        <v>18881</v>
      </c>
      <c r="L43" s="285">
        <v>14675</v>
      </c>
      <c r="M43" s="307">
        <f>K43-L43</f>
        <v>4206</v>
      </c>
      <c r="N43" s="334" t="s">
        <v>79</v>
      </c>
      <c r="O43" s="40">
        <v>1701</v>
      </c>
      <c r="P43" s="312">
        <f>Q43+T43</f>
        <v>11510.600000000002</v>
      </c>
      <c r="Q43" s="40">
        <f>SUM(R43:S43)</f>
        <v>9455.0400000000009</v>
      </c>
      <c r="R43" s="40">
        <f>13325*0.67</f>
        <v>8927.75</v>
      </c>
      <c r="S43" s="40">
        <f>787*0.67</f>
        <v>527.29000000000008</v>
      </c>
      <c r="T43" s="313">
        <f>SUM(U43:V43)</f>
        <v>2055.5600000000004</v>
      </c>
      <c r="U43" s="288">
        <f>1568*0.67</f>
        <v>1050.5600000000002</v>
      </c>
      <c r="V43" s="288">
        <f>1500*0.67</f>
        <v>1005.0000000000001</v>
      </c>
      <c r="W43" s="313">
        <f>K43-O43-P43</f>
        <v>5669.3999999999978</v>
      </c>
      <c r="X43" s="97"/>
    </row>
    <row r="44" spans="1:25" s="3" customFormat="1" x14ac:dyDescent="0.2">
      <c r="A44" s="4"/>
      <c r="B44" s="4"/>
      <c r="C44" s="4"/>
      <c r="D44" s="4"/>
      <c r="E44" s="4"/>
      <c r="F44" s="4"/>
      <c r="G44" s="4"/>
      <c r="H44" s="4"/>
      <c r="I44" s="1"/>
      <c r="J44" s="6"/>
      <c r="K44" s="5"/>
      <c r="L44" s="5"/>
      <c r="M44" s="5"/>
      <c r="X44" s="2"/>
      <c r="Y44" s="1"/>
    </row>
    <row r="45" spans="1:25" s="3" customFormat="1" x14ac:dyDescent="0.2">
      <c r="A45" s="4"/>
      <c r="B45" s="4"/>
      <c r="C45" s="4"/>
      <c r="D45" s="4"/>
      <c r="E45" s="4"/>
      <c r="F45" s="4"/>
      <c r="G45" s="4"/>
      <c r="H45" s="4"/>
      <c r="I45" s="1"/>
      <c r="J45" s="6"/>
      <c r="K45" s="5"/>
      <c r="L45" s="5"/>
      <c r="M45" s="5"/>
      <c r="X45" s="2"/>
      <c r="Y45" s="1"/>
    </row>
    <row r="46" spans="1:25" s="3" customFormat="1" x14ac:dyDescent="0.2">
      <c r="A46" s="4"/>
      <c r="B46" s="4"/>
      <c r="C46" s="4"/>
      <c r="D46" s="4"/>
      <c r="E46" s="4"/>
      <c r="F46" s="4"/>
      <c r="G46" s="4"/>
      <c r="H46" s="4"/>
      <c r="I46" s="1"/>
      <c r="J46" s="6"/>
      <c r="K46" s="5"/>
      <c r="L46" s="5"/>
      <c r="M46" s="5"/>
      <c r="X46" s="2"/>
      <c r="Y46" s="1"/>
    </row>
    <row r="47" spans="1:25" s="3" customFormat="1" x14ac:dyDescent="0.2">
      <c r="A47" s="4"/>
      <c r="B47" s="4"/>
      <c r="C47" s="4"/>
      <c r="D47" s="4"/>
      <c r="E47" s="4"/>
      <c r="F47" s="4"/>
      <c r="G47" s="4"/>
      <c r="H47" s="4"/>
      <c r="I47" s="1"/>
      <c r="J47" s="6"/>
      <c r="K47" s="5"/>
      <c r="L47" s="5"/>
      <c r="M47" s="5"/>
      <c r="X47" s="2"/>
      <c r="Y47" s="1"/>
    </row>
    <row r="48" spans="1:25" s="3" customFormat="1" x14ac:dyDescent="0.2">
      <c r="A48" s="4"/>
      <c r="B48" s="4"/>
      <c r="C48" s="4"/>
      <c r="D48" s="4"/>
      <c r="E48" s="4"/>
      <c r="F48" s="4"/>
      <c r="G48" s="4"/>
      <c r="H48" s="4"/>
      <c r="I48" s="1"/>
      <c r="J48" s="6"/>
      <c r="K48" s="5"/>
      <c r="L48" s="5"/>
      <c r="M48" s="5"/>
      <c r="X48" s="2"/>
      <c r="Y48" s="1"/>
    </row>
    <row r="49" spans="1:25" s="3" customFormat="1" x14ac:dyDescent="0.2">
      <c r="A49" s="4"/>
      <c r="B49" s="4"/>
      <c r="C49" s="4"/>
      <c r="D49" s="4"/>
      <c r="E49" s="4"/>
      <c r="F49" s="4"/>
      <c r="G49" s="4"/>
      <c r="H49" s="4"/>
      <c r="I49" s="1"/>
      <c r="J49" s="6"/>
      <c r="K49" s="5"/>
      <c r="L49" s="5"/>
      <c r="M49" s="5"/>
      <c r="X49" s="2"/>
      <c r="Y49" s="1"/>
    </row>
    <row r="50" spans="1:25" s="3" customFormat="1" x14ac:dyDescent="0.2">
      <c r="A50" s="4"/>
      <c r="B50" s="4"/>
      <c r="C50" s="4"/>
      <c r="D50" s="4"/>
      <c r="E50" s="4"/>
      <c r="F50" s="4"/>
      <c r="G50" s="4"/>
      <c r="H50" s="4"/>
      <c r="I50" s="1"/>
      <c r="J50" s="6"/>
      <c r="K50" s="5"/>
      <c r="L50" s="5"/>
      <c r="M50" s="5"/>
      <c r="X50" s="2"/>
      <c r="Y50" s="1"/>
    </row>
    <row r="51" spans="1:25" s="3" customFormat="1" x14ac:dyDescent="0.2">
      <c r="A51" s="4"/>
      <c r="B51" s="4"/>
      <c r="C51" s="4"/>
      <c r="D51" s="4"/>
      <c r="E51" s="4"/>
      <c r="F51" s="4"/>
      <c r="G51" s="4"/>
      <c r="H51" s="4"/>
      <c r="I51" s="1"/>
      <c r="J51" s="4"/>
      <c r="K51" s="5"/>
      <c r="L51" s="5"/>
      <c r="M51" s="5"/>
      <c r="X51" s="2"/>
      <c r="Y51" s="1"/>
    </row>
    <row r="52" spans="1:25" s="3" customFormat="1" x14ac:dyDescent="0.2">
      <c r="A52" s="4"/>
      <c r="B52" s="4"/>
      <c r="C52" s="4"/>
      <c r="D52" s="4"/>
      <c r="E52" s="4"/>
      <c r="F52" s="4"/>
      <c r="G52" s="4"/>
      <c r="H52" s="4"/>
      <c r="I52" s="1"/>
      <c r="J52" s="4"/>
      <c r="K52" s="5"/>
      <c r="L52" s="5"/>
      <c r="M52" s="5"/>
      <c r="X52" s="2"/>
      <c r="Y52" s="1"/>
    </row>
    <row r="53" spans="1:25" s="3" customFormat="1" x14ac:dyDescent="0.2">
      <c r="A53" s="4"/>
      <c r="B53" s="4"/>
      <c r="C53" s="4"/>
      <c r="D53" s="4"/>
      <c r="E53" s="4"/>
      <c r="F53" s="4"/>
      <c r="G53" s="4"/>
      <c r="H53" s="4"/>
      <c r="I53" s="1"/>
      <c r="J53" s="4"/>
      <c r="K53" s="5"/>
      <c r="L53" s="5"/>
      <c r="M53" s="5"/>
      <c r="X53" s="2"/>
      <c r="Y53" s="1"/>
    </row>
    <row r="54" spans="1:25" s="3" customFormat="1" x14ac:dyDescent="0.2">
      <c r="A54" s="4"/>
      <c r="B54" s="4"/>
      <c r="C54" s="4"/>
      <c r="D54" s="4"/>
      <c r="E54" s="4"/>
      <c r="F54" s="4"/>
      <c r="G54" s="4"/>
      <c r="H54" s="4"/>
      <c r="I54" s="1"/>
      <c r="J54" s="4"/>
      <c r="K54" s="5"/>
      <c r="L54" s="5"/>
      <c r="M54" s="5"/>
      <c r="X54" s="2"/>
      <c r="Y54" s="1"/>
    </row>
    <row r="55" spans="1:25" s="3" customFormat="1" x14ac:dyDescent="0.2">
      <c r="A55" s="4"/>
      <c r="B55" s="4"/>
      <c r="C55" s="4"/>
      <c r="D55" s="4"/>
      <c r="E55" s="4"/>
      <c r="F55" s="4"/>
      <c r="G55" s="4"/>
      <c r="H55" s="4"/>
      <c r="I55" s="1"/>
      <c r="J55" s="4"/>
      <c r="K55" s="5"/>
      <c r="L55" s="5"/>
      <c r="M55" s="5"/>
      <c r="X55" s="2"/>
      <c r="Y55" s="1"/>
    </row>
    <row r="56" spans="1:25" s="3" customFormat="1" x14ac:dyDescent="0.2">
      <c r="A56" s="4"/>
      <c r="B56" s="4"/>
      <c r="C56" s="4"/>
      <c r="D56" s="4"/>
      <c r="E56" s="4"/>
      <c r="F56" s="4"/>
      <c r="G56" s="4"/>
      <c r="H56" s="4"/>
      <c r="I56" s="1"/>
      <c r="J56" s="4"/>
      <c r="K56" s="5"/>
      <c r="L56" s="5"/>
      <c r="M56" s="5"/>
      <c r="X56" s="2"/>
      <c r="Y56" s="1"/>
    </row>
    <row r="57" spans="1:25" s="3" customFormat="1" x14ac:dyDescent="0.2">
      <c r="A57" s="4"/>
      <c r="B57" s="4"/>
      <c r="C57" s="4"/>
      <c r="D57" s="4"/>
      <c r="E57" s="4"/>
      <c r="F57" s="4"/>
      <c r="G57" s="4"/>
      <c r="H57" s="4"/>
      <c r="I57" s="1"/>
      <c r="J57" s="4"/>
      <c r="K57" s="5"/>
      <c r="L57" s="5"/>
      <c r="M57" s="5"/>
      <c r="X57" s="2"/>
      <c r="Y57" s="1"/>
    </row>
    <row r="58" spans="1:25" s="3" customFormat="1" x14ac:dyDescent="0.2">
      <c r="A58" s="4"/>
      <c r="B58" s="4"/>
      <c r="C58" s="4"/>
      <c r="D58" s="4"/>
      <c r="E58" s="4"/>
      <c r="F58" s="4"/>
      <c r="G58" s="4"/>
      <c r="H58" s="4"/>
      <c r="I58" s="1"/>
      <c r="J58" s="4"/>
      <c r="K58" s="5"/>
      <c r="L58" s="5"/>
      <c r="M58" s="5"/>
      <c r="X58" s="2"/>
      <c r="Y58" s="1"/>
    </row>
    <row r="59" spans="1:25" s="3" customFormat="1" x14ac:dyDescent="0.2">
      <c r="A59" s="4"/>
      <c r="B59" s="4"/>
      <c r="C59" s="4"/>
      <c r="D59" s="4"/>
      <c r="E59" s="4"/>
      <c r="F59" s="4"/>
      <c r="G59" s="4"/>
      <c r="H59" s="4"/>
      <c r="I59" s="1"/>
      <c r="J59" s="4"/>
      <c r="K59" s="5"/>
      <c r="L59" s="5"/>
      <c r="M59" s="5"/>
      <c r="X59" s="2"/>
      <c r="Y59" s="1"/>
    </row>
    <row r="60" spans="1:25" s="3" customFormat="1" x14ac:dyDescent="0.2">
      <c r="A60" s="4"/>
      <c r="B60" s="4"/>
      <c r="C60" s="4"/>
      <c r="D60" s="4"/>
      <c r="E60" s="4"/>
      <c r="F60" s="4"/>
      <c r="G60" s="4"/>
      <c r="H60" s="4"/>
      <c r="I60" s="1"/>
      <c r="J60" s="4"/>
      <c r="K60" s="5"/>
      <c r="L60" s="5"/>
      <c r="M60" s="5"/>
      <c r="X60" s="2"/>
      <c r="Y60" s="1"/>
    </row>
    <row r="61" spans="1:25" s="3" customFormat="1" x14ac:dyDescent="0.2">
      <c r="A61" s="4"/>
      <c r="B61" s="4"/>
      <c r="C61" s="4"/>
      <c r="D61" s="4"/>
      <c r="E61" s="4"/>
      <c r="F61" s="4"/>
      <c r="G61" s="4"/>
      <c r="H61" s="4"/>
      <c r="I61" s="1"/>
      <c r="J61" s="4"/>
      <c r="K61" s="5"/>
      <c r="L61" s="5"/>
      <c r="M61" s="5"/>
      <c r="X61" s="2"/>
      <c r="Y61" s="1"/>
    </row>
    <row r="62" spans="1:25" s="3" customFormat="1" x14ac:dyDescent="0.2">
      <c r="A62" s="1"/>
      <c r="B62" s="1"/>
      <c r="C62" s="1"/>
      <c r="D62" s="1"/>
      <c r="E62" s="1"/>
      <c r="F62" s="1"/>
      <c r="G62" s="1"/>
      <c r="H62" s="1"/>
      <c r="I62" s="1"/>
      <c r="J62" s="4"/>
      <c r="K62" s="5"/>
      <c r="L62" s="5"/>
      <c r="M62" s="5"/>
      <c r="X62" s="2"/>
      <c r="Y62" s="1"/>
    </row>
    <row r="63" spans="1:25" s="3" customFormat="1" x14ac:dyDescent="0.2">
      <c r="A63" s="1"/>
      <c r="B63" s="1"/>
      <c r="C63" s="1"/>
      <c r="D63" s="1"/>
      <c r="E63" s="1"/>
      <c r="F63" s="1"/>
      <c r="G63" s="1"/>
      <c r="H63" s="1"/>
      <c r="I63" s="1"/>
      <c r="J63" s="4"/>
      <c r="K63" s="5"/>
      <c r="L63" s="5"/>
      <c r="M63" s="5"/>
      <c r="X63" s="2"/>
      <c r="Y63" s="1"/>
    </row>
    <row r="64" spans="1:25" s="3" customFormat="1" x14ac:dyDescent="0.2">
      <c r="A64" s="1"/>
      <c r="B64" s="1"/>
      <c r="C64" s="1"/>
      <c r="D64" s="1"/>
      <c r="E64" s="1"/>
      <c r="F64" s="1"/>
      <c r="G64" s="1"/>
      <c r="H64" s="1"/>
      <c r="I64" s="1"/>
      <c r="J64" s="4"/>
      <c r="K64" s="5"/>
      <c r="L64" s="5"/>
      <c r="M64" s="5"/>
      <c r="X64" s="2"/>
      <c r="Y64" s="1"/>
    </row>
    <row r="65" spans="1:25" s="3" customFormat="1" x14ac:dyDescent="0.2">
      <c r="A65" s="1"/>
      <c r="B65" s="1"/>
      <c r="C65" s="1"/>
      <c r="D65" s="1"/>
      <c r="E65" s="1"/>
      <c r="F65" s="1"/>
      <c r="G65" s="1"/>
      <c r="H65" s="1"/>
      <c r="I65" s="1"/>
      <c r="J65" s="4"/>
      <c r="K65" s="5"/>
      <c r="L65" s="5"/>
      <c r="M65" s="5"/>
      <c r="X65" s="2"/>
      <c r="Y65" s="1"/>
    </row>
    <row r="66" spans="1:25" s="3" customFormat="1" x14ac:dyDescent="0.2">
      <c r="A66" s="1"/>
      <c r="B66" s="1"/>
      <c r="C66" s="1"/>
      <c r="D66" s="1"/>
      <c r="E66" s="1"/>
      <c r="F66" s="1"/>
      <c r="G66" s="1"/>
      <c r="H66" s="1"/>
      <c r="I66" s="1"/>
      <c r="J66" s="4"/>
      <c r="K66" s="5"/>
      <c r="L66" s="5"/>
      <c r="M66" s="5"/>
      <c r="X66" s="2"/>
      <c r="Y66" s="1"/>
    </row>
    <row r="67" spans="1:25" s="3" customFormat="1" x14ac:dyDescent="0.2">
      <c r="A67" s="1"/>
      <c r="B67" s="1"/>
      <c r="C67" s="1"/>
      <c r="D67" s="1"/>
      <c r="E67" s="1"/>
      <c r="F67" s="1"/>
      <c r="G67" s="1"/>
      <c r="H67" s="1"/>
      <c r="I67" s="1"/>
      <c r="J67" s="4"/>
      <c r="K67" s="5"/>
      <c r="L67" s="5"/>
      <c r="M67" s="5"/>
      <c r="X67" s="2"/>
      <c r="Y67" s="1"/>
    </row>
    <row r="68" spans="1:25" s="3" customFormat="1" x14ac:dyDescent="0.2">
      <c r="A68" s="1"/>
      <c r="B68" s="1"/>
      <c r="C68" s="1"/>
      <c r="D68" s="1"/>
      <c r="E68" s="1"/>
      <c r="F68" s="1"/>
      <c r="G68" s="1"/>
      <c r="H68" s="1"/>
      <c r="I68" s="1"/>
      <c r="J68" s="4"/>
      <c r="K68" s="5"/>
      <c r="L68" s="5"/>
      <c r="M68" s="5"/>
      <c r="X68" s="2"/>
      <c r="Y68" s="1"/>
    </row>
    <row r="69" spans="1:25" s="3" customFormat="1" x14ac:dyDescent="0.2">
      <c r="A69" s="1"/>
      <c r="B69" s="1"/>
      <c r="C69" s="1"/>
      <c r="D69" s="1"/>
      <c r="E69" s="1"/>
      <c r="F69" s="1"/>
      <c r="G69" s="1"/>
      <c r="H69" s="1"/>
      <c r="I69" s="1"/>
      <c r="J69" s="4"/>
      <c r="K69" s="5"/>
      <c r="L69" s="5"/>
      <c r="M69" s="5"/>
      <c r="X69" s="2"/>
      <c r="Y69" s="1"/>
    </row>
    <row r="70" spans="1:25" s="3" customFormat="1" x14ac:dyDescent="0.2">
      <c r="A70" s="1"/>
      <c r="B70" s="1"/>
      <c r="C70" s="1"/>
      <c r="D70" s="1"/>
      <c r="E70" s="1"/>
      <c r="F70" s="1"/>
      <c r="G70" s="1"/>
      <c r="H70" s="1"/>
      <c r="I70" s="1"/>
      <c r="J70" s="4"/>
      <c r="K70" s="5"/>
      <c r="L70" s="5"/>
      <c r="M70" s="5"/>
      <c r="X70" s="2"/>
      <c r="Y70" s="1"/>
    </row>
    <row r="71" spans="1:25" s="3" customFormat="1" x14ac:dyDescent="0.2">
      <c r="A71" s="1"/>
      <c r="B71" s="1"/>
      <c r="C71" s="1"/>
      <c r="D71" s="1"/>
      <c r="E71" s="1"/>
      <c r="F71" s="1"/>
      <c r="G71" s="1"/>
      <c r="H71" s="1"/>
      <c r="I71" s="1"/>
      <c r="J71" s="4"/>
      <c r="K71" s="5"/>
      <c r="L71" s="5"/>
      <c r="M71" s="5"/>
      <c r="X71" s="2"/>
      <c r="Y71" s="1"/>
    </row>
    <row r="72" spans="1:25" s="3" customFormat="1" x14ac:dyDescent="0.2">
      <c r="A72" s="1"/>
      <c r="B72" s="1"/>
      <c r="C72" s="1"/>
      <c r="D72" s="1"/>
      <c r="E72" s="1"/>
      <c r="F72" s="1"/>
      <c r="G72" s="1"/>
      <c r="H72" s="1"/>
      <c r="I72" s="1"/>
      <c r="J72" s="4"/>
      <c r="K72" s="5"/>
      <c r="L72" s="5"/>
      <c r="M72" s="5"/>
      <c r="X72" s="2"/>
      <c r="Y72" s="1"/>
    </row>
    <row r="73" spans="1:25" s="3" customFormat="1" x14ac:dyDescent="0.2">
      <c r="A73" s="1"/>
      <c r="B73" s="1"/>
      <c r="C73" s="1"/>
      <c r="D73" s="1"/>
      <c r="E73" s="1"/>
      <c r="F73" s="1"/>
      <c r="G73" s="1"/>
      <c r="H73" s="1"/>
      <c r="I73" s="1"/>
      <c r="J73" s="4"/>
      <c r="K73" s="5"/>
      <c r="L73" s="5"/>
      <c r="M73" s="5"/>
      <c r="X73" s="2"/>
      <c r="Y73" s="1"/>
    </row>
    <row r="74" spans="1:25" s="3" customFormat="1" x14ac:dyDescent="0.2">
      <c r="A74" s="1"/>
      <c r="B74" s="1"/>
      <c r="C74" s="1"/>
      <c r="D74" s="1"/>
      <c r="E74" s="1"/>
      <c r="F74" s="1"/>
      <c r="G74" s="1"/>
      <c r="H74" s="1"/>
      <c r="I74" s="1"/>
      <c r="J74" s="4"/>
      <c r="K74" s="5"/>
      <c r="L74" s="5"/>
      <c r="M74" s="5"/>
      <c r="X74" s="2"/>
      <c r="Y74" s="1"/>
    </row>
    <row r="75" spans="1:25" s="3" customFormat="1" x14ac:dyDescent="0.2">
      <c r="A75" s="1"/>
      <c r="B75" s="1"/>
      <c r="C75" s="1"/>
      <c r="D75" s="1"/>
      <c r="E75" s="1"/>
      <c r="F75" s="1"/>
      <c r="G75" s="1"/>
      <c r="H75" s="1"/>
      <c r="I75" s="1"/>
      <c r="J75" s="4"/>
      <c r="K75" s="5"/>
      <c r="L75" s="5"/>
      <c r="M75" s="5"/>
      <c r="X75" s="2"/>
      <c r="Y75" s="1"/>
    </row>
    <row r="76" spans="1:25" s="3" customFormat="1" x14ac:dyDescent="0.2">
      <c r="A76" s="1"/>
      <c r="B76" s="1"/>
      <c r="C76" s="1"/>
      <c r="D76" s="1"/>
      <c r="E76" s="1"/>
      <c r="F76" s="1"/>
      <c r="G76" s="1"/>
      <c r="H76" s="1"/>
      <c r="I76" s="1"/>
      <c r="J76" s="4"/>
      <c r="K76" s="5"/>
      <c r="L76" s="5"/>
      <c r="M76" s="5"/>
      <c r="X76" s="2"/>
      <c r="Y76" s="1"/>
    </row>
    <row r="77" spans="1:25" s="3" customFormat="1" x14ac:dyDescent="0.2">
      <c r="A77" s="1"/>
      <c r="B77" s="1"/>
      <c r="C77" s="1"/>
      <c r="D77" s="1"/>
      <c r="E77" s="1"/>
      <c r="F77" s="1"/>
      <c r="G77" s="1"/>
      <c r="H77" s="1"/>
      <c r="I77" s="1"/>
      <c r="J77" s="4"/>
      <c r="K77" s="5"/>
      <c r="L77" s="5"/>
      <c r="M77" s="5"/>
      <c r="X77" s="2"/>
      <c r="Y77" s="1"/>
    </row>
    <row r="78" spans="1:25" s="3" customFormat="1" x14ac:dyDescent="0.2">
      <c r="A78" s="1"/>
      <c r="B78" s="1"/>
      <c r="C78" s="1"/>
      <c r="D78" s="1"/>
      <c r="E78" s="1"/>
      <c r="F78" s="1"/>
      <c r="G78" s="1"/>
      <c r="H78" s="1"/>
      <c r="I78" s="1"/>
      <c r="J78" s="4"/>
      <c r="K78" s="5"/>
      <c r="L78" s="5"/>
      <c r="M78" s="5"/>
      <c r="X78" s="2"/>
      <c r="Y78" s="1"/>
    </row>
    <row r="79" spans="1:25" s="3" customFormat="1" x14ac:dyDescent="0.2">
      <c r="A79" s="1"/>
      <c r="B79" s="1"/>
      <c r="C79" s="1"/>
      <c r="D79" s="1"/>
      <c r="E79" s="1"/>
      <c r="F79" s="1"/>
      <c r="G79" s="1"/>
      <c r="H79" s="1"/>
      <c r="I79" s="1"/>
      <c r="J79" s="4"/>
      <c r="K79" s="5"/>
      <c r="L79" s="5"/>
      <c r="M79" s="5"/>
      <c r="X79" s="2"/>
      <c r="Y79" s="1"/>
    </row>
    <row r="80" spans="1:25" s="3" customFormat="1" x14ac:dyDescent="0.2">
      <c r="A80" s="1"/>
      <c r="B80" s="1"/>
      <c r="C80" s="1"/>
      <c r="D80" s="1"/>
      <c r="E80" s="1"/>
      <c r="F80" s="1"/>
      <c r="G80" s="1"/>
      <c r="H80" s="1"/>
      <c r="I80" s="1"/>
      <c r="J80" s="4"/>
      <c r="K80" s="5"/>
      <c r="L80" s="5"/>
      <c r="M80" s="5"/>
      <c r="X80" s="2"/>
      <c r="Y80" s="1"/>
    </row>
    <row r="81" spans="1:25" s="3" customFormat="1" x14ac:dyDescent="0.2">
      <c r="A81" s="1"/>
      <c r="B81" s="1"/>
      <c r="C81" s="1"/>
      <c r="D81" s="1"/>
      <c r="E81" s="1"/>
      <c r="F81" s="1"/>
      <c r="G81" s="1"/>
      <c r="H81" s="1"/>
      <c r="I81" s="1"/>
      <c r="J81" s="4"/>
      <c r="K81" s="5"/>
      <c r="L81" s="5"/>
      <c r="M81" s="5"/>
      <c r="X81" s="2"/>
      <c r="Y81" s="1"/>
    </row>
    <row r="82" spans="1:25" s="3" customFormat="1" x14ac:dyDescent="0.2">
      <c r="A82" s="1"/>
      <c r="B82" s="1"/>
      <c r="C82" s="1"/>
      <c r="D82" s="1"/>
      <c r="E82" s="1"/>
      <c r="F82" s="1"/>
      <c r="G82" s="1"/>
      <c r="H82" s="1"/>
      <c r="I82" s="1"/>
      <c r="J82" s="4"/>
      <c r="K82" s="5"/>
      <c r="L82" s="5"/>
      <c r="M82" s="5"/>
      <c r="X82" s="2"/>
      <c r="Y82" s="1"/>
    </row>
    <row r="83" spans="1:25" s="3" customFormat="1" x14ac:dyDescent="0.2">
      <c r="A83" s="1"/>
      <c r="B83" s="1"/>
      <c r="C83" s="1"/>
      <c r="D83" s="1"/>
      <c r="E83" s="1"/>
      <c r="F83" s="1"/>
      <c r="G83" s="1"/>
      <c r="H83" s="1"/>
      <c r="I83" s="1"/>
      <c r="J83" s="4"/>
      <c r="K83" s="5"/>
      <c r="L83" s="5"/>
      <c r="M83" s="5"/>
      <c r="X83" s="2"/>
      <c r="Y83" s="1"/>
    </row>
    <row r="84" spans="1:25" s="3" customFormat="1" x14ac:dyDescent="0.2">
      <c r="A84" s="1"/>
      <c r="B84" s="1"/>
      <c r="C84" s="1"/>
      <c r="D84" s="1"/>
      <c r="E84" s="1"/>
      <c r="F84" s="1"/>
      <c r="G84" s="1"/>
      <c r="H84" s="1"/>
      <c r="I84" s="1"/>
      <c r="J84" s="4"/>
      <c r="K84" s="5"/>
      <c r="L84" s="5"/>
      <c r="M84" s="5"/>
      <c r="X84" s="2"/>
      <c r="Y84" s="1"/>
    </row>
    <row r="85" spans="1:25" s="3" customFormat="1" x14ac:dyDescent="0.2">
      <c r="A85" s="1"/>
      <c r="B85" s="1"/>
      <c r="C85" s="1"/>
      <c r="D85" s="1"/>
      <c r="E85" s="1"/>
      <c r="F85" s="1"/>
      <c r="G85" s="1"/>
      <c r="H85" s="1"/>
      <c r="I85" s="1"/>
      <c r="J85" s="4"/>
      <c r="K85" s="5"/>
      <c r="L85" s="5"/>
      <c r="M85" s="5"/>
      <c r="X85" s="2"/>
      <c r="Y85" s="1"/>
    </row>
    <row r="86" spans="1:25" s="3" customFormat="1" x14ac:dyDescent="0.2">
      <c r="A86" s="1"/>
      <c r="B86" s="1"/>
      <c r="C86" s="1"/>
      <c r="D86" s="1"/>
      <c r="E86" s="1"/>
      <c r="F86" s="1"/>
      <c r="G86" s="1"/>
      <c r="H86" s="1"/>
      <c r="I86" s="1"/>
      <c r="J86" s="4"/>
      <c r="K86" s="5"/>
      <c r="L86" s="5"/>
      <c r="M86" s="5"/>
      <c r="X86" s="2"/>
      <c r="Y86" s="1"/>
    </row>
    <row r="87" spans="1:25" s="3" customFormat="1" x14ac:dyDescent="0.2">
      <c r="A87" s="1"/>
      <c r="B87" s="1"/>
      <c r="C87" s="1"/>
      <c r="D87" s="1"/>
      <c r="E87" s="1"/>
      <c r="F87" s="1"/>
      <c r="G87" s="1"/>
      <c r="H87" s="1"/>
      <c r="I87" s="1"/>
      <c r="J87" s="4"/>
      <c r="K87" s="5"/>
      <c r="L87" s="5"/>
      <c r="M87" s="5"/>
      <c r="X87" s="2"/>
      <c r="Y87" s="1"/>
    </row>
    <row r="88" spans="1:25" s="3" customFormat="1" x14ac:dyDescent="0.2">
      <c r="A88" s="1"/>
      <c r="B88" s="1"/>
      <c r="C88" s="1"/>
      <c r="D88" s="1"/>
      <c r="E88" s="1"/>
      <c r="F88" s="1"/>
      <c r="G88" s="1"/>
      <c r="H88" s="1"/>
      <c r="I88" s="1"/>
      <c r="J88" s="4"/>
      <c r="K88" s="5"/>
      <c r="L88" s="5"/>
      <c r="M88" s="5"/>
      <c r="X88" s="2"/>
      <c r="Y88" s="1"/>
    </row>
    <row r="89" spans="1:25" s="3" customFormat="1" x14ac:dyDescent="0.2">
      <c r="A89" s="1"/>
      <c r="B89" s="1"/>
      <c r="C89" s="1"/>
      <c r="D89" s="1"/>
      <c r="E89" s="1"/>
      <c r="F89" s="1"/>
      <c r="G89" s="1"/>
      <c r="H89" s="1"/>
      <c r="I89" s="1"/>
      <c r="J89" s="4"/>
      <c r="K89" s="5"/>
      <c r="L89" s="5"/>
      <c r="M89" s="5"/>
      <c r="X89" s="2"/>
      <c r="Y89" s="1"/>
    </row>
    <row r="90" spans="1:25" s="3" customFormat="1" x14ac:dyDescent="0.2">
      <c r="A90" s="1"/>
      <c r="B90" s="1"/>
      <c r="C90" s="1"/>
      <c r="D90" s="1"/>
      <c r="E90" s="1"/>
      <c r="F90" s="1"/>
      <c r="G90" s="1"/>
      <c r="H90" s="1"/>
      <c r="I90" s="1"/>
      <c r="J90" s="4"/>
      <c r="K90" s="5"/>
      <c r="L90" s="5"/>
      <c r="M90" s="5"/>
      <c r="X90" s="2"/>
      <c r="Y90" s="1"/>
    </row>
    <row r="91" spans="1:25" s="3" customFormat="1" x14ac:dyDescent="0.2">
      <c r="A91" s="1"/>
      <c r="B91" s="1"/>
      <c r="C91" s="1"/>
      <c r="D91" s="1"/>
      <c r="E91" s="1"/>
      <c r="F91" s="1"/>
      <c r="G91" s="1"/>
      <c r="H91" s="1"/>
      <c r="I91" s="1"/>
      <c r="J91" s="4"/>
      <c r="K91" s="5"/>
      <c r="L91" s="5"/>
      <c r="M91" s="5"/>
      <c r="X91" s="2"/>
      <c r="Y91" s="1"/>
    </row>
    <row r="92" spans="1:25" s="3" customFormat="1" x14ac:dyDescent="0.2">
      <c r="A92" s="1"/>
      <c r="B92" s="1"/>
      <c r="C92" s="1"/>
      <c r="D92" s="1"/>
      <c r="E92" s="1"/>
      <c r="F92" s="1"/>
      <c r="G92" s="1"/>
      <c r="H92" s="1"/>
      <c r="I92" s="1"/>
      <c r="J92" s="4"/>
      <c r="K92" s="5"/>
      <c r="L92" s="5"/>
      <c r="M92" s="5"/>
      <c r="X92" s="2"/>
      <c r="Y92" s="1"/>
    </row>
    <row r="93" spans="1:25" s="3" customFormat="1" x14ac:dyDescent="0.2">
      <c r="A93" s="1"/>
      <c r="B93" s="1"/>
      <c r="C93" s="1"/>
      <c r="D93" s="1"/>
      <c r="E93" s="1"/>
      <c r="F93" s="1"/>
      <c r="G93" s="1"/>
      <c r="H93" s="1"/>
      <c r="I93" s="1"/>
      <c r="J93" s="4"/>
      <c r="K93" s="5"/>
      <c r="L93" s="5"/>
      <c r="M93" s="5"/>
      <c r="X93" s="2"/>
      <c r="Y93" s="1"/>
    </row>
    <row r="94" spans="1:25" s="3" customFormat="1" x14ac:dyDescent="0.2">
      <c r="A94" s="1"/>
      <c r="B94" s="1"/>
      <c r="C94" s="1"/>
      <c r="D94" s="1"/>
      <c r="E94" s="1"/>
      <c r="F94" s="1"/>
      <c r="G94" s="1"/>
      <c r="H94" s="1"/>
      <c r="I94" s="1"/>
      <c r="J94" s="4"/>
      <c r="K94" s="5"/>
      <c r="L94" s="5"/>
      <c r="M94" s="5"/>
      <c r="X94" s="2"/>
      <c r="Y94" s="1"/>
    </row>
    <row r="95" spans="1:25" s="3" customFormat="1" x14ac:dyDescent="0.2">
      <c r="A95" s="1"/>
      <c r="B95" s="1"/>
      <c r="C95" s="1"/>
      <c r="D95" s="1"/>
      <c r="E95" s="1"/>
      <c r="F95" s="1"/>
      <c r="G95" s="1"/>
      <c r="H95" s="1"/>
      <c r="I95" s="1"/>
      <c r="J95" s="4"/>
      <c r="K95" s="5"/>
      <c r="L95" s="5"/>
      <c r="M95" s="5"/>
      <c r="X95" s="2"/>
      <c r="Y95" s="1"/>
    </row>
    <row r="96" spans="1:25" s="3" customFormat="1" x14ac:dyDescent="0.2">
      <c r="A96" s="1"/>
      <c r="B96" s="1"/>
      <c r="C96" s="1"/>
      <c r="D96" s="1"/>
      <c r="E96" s="1"/>
      <c r="F96" s="1"/>
      <c r="G96" s="1"/>
      <c r="H96" s="1"/>
      <c r="I96" s="1"/>
      <c r="J96" s="4"/>
      <c r="K96" s="5"/>
      <c r="L96" s="5"/>
      <c r="M96" s="5"/>
      <c r="X96" s="2"/>
      <c r="Y96" s="1"/>
    </row>
    <row r="97" spans="1:25" s="3" customFormat="1" x14ac:dyDescent="0.2">
      <c r="A97" s="1"/>
      <c r="B97" s="1"/>
      <c r="C97" s="1"/>
      <c r="D97" s="1"/>
      <c r="E97" s="1"/>
      <c r="F97" s="1"/>
      <c r="G97" s="1"/>
      <c r="H97" s="1"/>
      <c r="I97" s="1"/>
      <c r="J97" s="4"/>
      <c r="K97" s="5"/>
      <c r="L97" s="5"/>
      <c r="M97" s="5"/>
      <c r="X97" s="2"/>
      <c r="Y97" s="1"/>
    </row>
    <row r="98" spans="1:25" s="3" customFormat="1" x14ac:dyDescent="0.2">
      <c r="A98" s="1"/>
      <c r="B98" s="1"/>
      <c r="C98" s="1"/>
      <c r="D98" s="1"/>
      <c r="E98" s="1"/>
      <c r="F98" s="1"/>
      <c r="G98" s="1"/>
      <c r="H98" s="1"/>
      <c r="I98" s="1"/>
      <c r="J98" s="4"/>
      <c r="K98" s="5"/>
      <c r="L98" s="5"/>
      <c r="M98" s="5"/>
      <c r="X98" s="2"/>
      <c r="Y98" s="1"/>
    </row>
    <row r="99" spans="1:25" s="3" customFormat="1" x14ac:dyDescent="0.2">
      <c r="A99" s="1"/>
      <c r="B99" s="1"/>
      <c r="C99" s="1"/>
      <c r="D99" s="1"/>
      <c r="E99" s="1"/>
      <c r="F99" s="1"/>
      <c r="G99" s="1"/>
      <c r="H99" s="1"/>
      <c r="I99" s="1"/>
      <c r="J99" s="4"/>
      <c r="K99" s="5"/>
      <c r="L99" s="5"/>
      <c r="M99" s="5"/>
      <c r="X99" s="2"/>
      <c r="Y99" s="1"/>
    </row>
    <row r="100" spans="1:25" s="3" customFormat="1" x14ac:dyDescent="0.2">
      <c r="A100" s="1"/>
      <c r="B100" s="1"/>
      <c r="C100" s="1"/>
      <c r="D100" s="1"/>
      <c r="E100" s="1"/>
      <c r="F100" s="1"/>
      <c r="G100" s="1"/>
      <c r="H100" s="1"/>
      <c r="I100" s="1"/>
      <c r="J100" s="4"/>
      <c r="K100" s="5"/>
      <c r="L100" s="5"/>
      <c r="M100" s="5"/>
      <c r="X100" s="2"/>
      <c r="Y100" s="1"/>
    </row>
    <row r="101" spans="1:25" s="3" customFormat="1" x14ac:dyDescent="0.2">
      <c r="A101" s="1"/>
      <c r="B101" s="1"/>
      <c r="C101" s="1"/>
      <c r="D101" s="1"/>
      <c r="E101" s="1"/>
      <c r="F101" s="1"/>
      <c r="G101" s="1"/>
      <c r="H101" s="1"/>
      <c r="I101" s="1"/>
      <c r="J101" s="4"/>
      <c r="K101" s="5"/>
      <c r="L101" s="5"/>
      <c r="M101" s="5"/>
      <c r="X101" s="2"/>
      <c r="Y101" s="1"/>
    </row>
    <row r="102" spans="1:25" s="3" customFormat="1" x14ac:dyDescent="0.2">
      <c r="A102" s="1"/>
      <c r="B102" s="1"/>
      <c r="C102" s="1"/>
      <c r="D102" s="1"/>
      <c r="E102" s="1"/>
      <c r="F102" s="1"/>
      <c r="G102" s="1"/>
      <c r="H102" s="1"/>
      <c r="I102" s="1"/>
      <c r="J102" s="4"/>
      <c r="K102" s="5"/>
      <c r="L102" s="5"/>
      <c r="M102" s="5"/>
      <c r="X102" s="2"/>
      <c r="Y102" s="1"/>
    </row>
    <row r="103" spans="1:25" s="3" customFormat="1" x14ac:dyDescent="0.2">
      <c r="A103" s="1"/>
      <c r="B103" s="1"/>
      <c r="C103" s="1"/>
      <c r="D103" s="1"/>
      <c r="E103" s="1"/>
      <c r="F103" s="1"/>
      <c r="G103" s="1"/>
      <c r="H103" s="1"/>
      <c r="I103" s="1"/>
      <c r="J103" s="4"/>
      <c r="K103" s="5"/>
      <c r="L103" s="5"/>
      <c r="M103" s="5"/>
      <c r="X103" s="2"/>
      <c r="Y103" s="1"/>
    </row>
    <row r="104" spans="1:25" s="3" customFormat="1" x14ac:dyDescent="0.2">
      <c r="A104" s="1"/>
      <c r="B104" s="1"/>
      <c r="C104" s="1"/>
      <c r="D104" s="1"/>
      <c r="E104" s="1"/>
      <c r="F104" s="1"/>
      <c r="G104" s="1"/>
      <c r="H104" s="1"/>
      <c r="I104" s="1"/>
      <c r="J104" s="4"/>
      <c r="K104" s="5"/>
      <c r="L104" s="5"/>
      <c r="M104" s="5"/>
      <c r="X104" s="2"/>
      <c r="Y104" s="1"/>
    </row>
    <row r="105" spans="1:25" s="3" customFormat="1" x14ac:dyDescent="0.2">
      <c r="A105" s="1"/>
      <c r="B105" s="1"/>
      <c r="C105" s="1"/>
      <c r="D105" s="1"/>
      <c r="E105" s="1"/>
      <c r="F105" s="1"/>
      <c r="G105" s="1"/>
      <c r="H105" s="1"/>
      <c r="I105" s="1"/>
      <c r="J105" s="4"/>
      <c r="K105" s="5"/>
      <c r="L105" s="5"/>
      <c r="M105" s="5"/>
      <c r="X105" s="2"/>
      <c r="Y105" s="1"/>
    </row>
    <row r="106" spans="1:25" s="3" customFormat="1" x14ac:dyDescent="0.2">
      <c r="A106" s="1"/>
      <c r="B106" s="1"/>
      <c r="C106" s="1"/>
      <c r="D106" s="1"/>
      <c r="E106" s="1"/>
      <c r="F106" s="1"/>
      <c r="G106" s="1"/>
      <c r="H106" s="1"/>
      <c r="I106" s="1"/>
      <c r="J106" s="4"/>
      <c r="K106" s="5"/>
      <c r="L106" s="5"/>
      <c r="M106" s="5"/>
      <c r="X106" s="2"/>
      <c r="Y106" s="1"/>
    </row>
    <row r="107" spans="1:25" s="3" customFormat="1" x14ac:dyDescent="0.2">
      <c r="A107" s="1"/>
      <c r="B107" s="1"/>
      <c r="C107" s="1"/>
      <c r="D107" s="1"/>
      <c r="E107" s="1"/>
      <c r="F107" s="1"/>
      <c r="G107" s="1"/>
      <c r="H107" s="1"/>
      <c r="I107" s="1"/>
      <c r="J107" s="4"/>
      <c r="K107" s="5"/>
      <c r="L107" s="5"/>
      <c r="M107" s="5"/>
      <c r="X107" s="2"/>
      <c r="Y107" s="1"/>
    </row>
    <row r="108" spans="1:25" s="3" customFormat="1" x14ac:dyDescent="0.2">
      <c r="A108" s="1"/>
      <c r="B108" s="1"/>
      <c r="C108" s="1"/>
      <c r="D108" s="1"/>
      <c r="E108" s="1"/>
      <c r="F108" s="1"/>
      <c r="G108" s="1"/>
      <c r="H108" s="1"/>
      <c r="I108" s="1"/>
      <c r="J108" s="4"/>
      <c r="K108" s="5"/>
      <c r="L108" s="5"/>
      <c r="M108" s="5"/>
      <c r="X108" s="2"/>
      <c r="Y108" s="1"/>
    </row>
    <row r="109" spans="1:25" s="3" customFormat="1" x14ac:dyDescent="0.2">
      <c r="A109" s="1"/>
      <c r="B109" s="1"/>
      <c r="C109" s="1"/>
      <c r="D109" s="1"/>
      <c r="E109" s="1"/>
      <c r="F109" s="1"/>
      <c r="G109" s="1"/>
      <c r="H109" s="1"/>
      <c r="I109" s="1"/>
      <c r="J109" s="4"/>
      <c r="K109" s="5"/>
      <c r="L109" s="5"/>
      <c r="M109" s="5"/>
      <c r="X109" s="2"/>
      <c r="Y109" s="1"/>
    </row>
    <row r="110" spans="1:25" s="3" customFormat="1" x14ac:dyDescent="0.2">
      <c r="A110" s="1"/>
      <c r="B110" s="1"/>
      <c r="C110" s="1"/>
      <c r="D110" s="1"/>
      <c r="E110" s="1"/>
      <c r="F110" s="1"/>
      <c r="G110" s="1"/>
      <c r="H110" s="1"/>
      <c r="I110" s="1"/>
      <c r="J110" s="4"/>
      <c r="K110" s="5"/>
      <c r="L110" s="5"/>
      <c r="M110" s="5"/>
      <c r="X110" s="2"/>
      <c r="Y110" s="1"/>
    </row>
    <row r="111" spans="1:25" s="3" customFormat="1" x14ac:dyDescent="0.2">
      <c r="A111" s="1"/>
      <c r="B111" s="1"/>
      <c r="C111" s="1"/>
      <c r="D111" s="1"/>
      <c r="E111" s="1"/>
      <c r="F111" s="1"/>
      <c r="G111" s="1"/>
      <c r="H111" s="1"/>
      <c r="I111" s="1"/>
      <c r="J111" s="4"/>
      <c r="K111" s="5"/>
      <c r="L111" s="5"/>
      <c r="M111" s="5"/>
      <c r="X111" s="2"/>
      <c r="Y111" s="1"/>
    </row>
    <row r="112" spans="1:25" s="3" customFormat="1" x14ac:dyDescent="0.2">
      <c r="A112" s="1"/>
      <c r="B112" s="1"/>
      <c r="C112" s="1"/>
      <c r="D112" s="1"/>
      <c r="E112" s="1"/>
      <c r="F112" s="1"/>
      <c r="G112" s="1"/>
      <c r="H112" s="1"/>
      <c r="I112" s="1"/>
      <c r="J112" s="4"/>
      <c r="K112" s="5"/>
      <c r="L112" s="5"/>
      <c r="M112" s="5"/>
      <c r="X112" s="2"/>
      <c r="Y112" s="1"/>
    </row>
    <row r="113" spans="1:25" s="3" customFormat="1" x14ac:dyDescent="0.2">
      <c r="A113" s="1"/>
      <c r="B113" s="1"/>
      <c r="C113" s="1"/>
      <c r="D113" s="1"/>
      <c r="E113" s="1"/>
      <c r="F113" s="1"/>
      <c r="G113" s="1"/>
      <c r="H113" s="1"/>
      <c r="I113" s="1"/>
      <c r="J113" s="4"/>
      <c r="K113" s="5"/>
      <c r="L113" s="5"/>
      <c r="M113" s="5"/>
      <c r="X113" s="2"/>
      <c r="Y113" s="1"/>
    </row>
  </sheetData>
  <sortState ref="F8:W13">
    <sortCondition ref="F8"/>
  </sortState>
  <mergeCells count="22">
    <mergeCell ref="X7:X8"/>
    <mergeCell ref="C7:C8"/>
    <mergeCell ref="D7:D8"/>
    <mergeCell ref="A5:W5"/>
    <mergeCell ref="F7:F8"/>
    <mergeCell ref="P7:P8"/>
    <mergeCell ref="Q7:Q8"/>
    <mergeCell ref="T7:T8"/>
    <mergeCell ref="P6:T6"/>
    <mergeCell ref="A6:A8"/>
    <mergeCell ref="B6:B8"/>
    <mergeCell ref="E6:E8"/>
    <mergeCell ref="G6:G8"/>
    <mergeCell ref="H6:H8"/>
    <mergeCell ref="I6:I8"/>
    <mergeCell ref="O6:O8"/>
    <mergeCell ref="W6:W8"/>
    <mergeCell ref="J6:J8"/>
    <mergeCell ref="K6:K8"/>
    <mergeCell ref="L6:L8"/>
    <mergeCell ref="M6:M8"/>
    <mergeCell ref="N6:N8"/>
  </mergeCells>
  <printOptions horizontalCentered="1"/>
  <pageMargins left="0.78740157480314965" right="0.78740157480314965" top="0.6692913385826772" bottom="0.86614173228346458" header="0.27559055118110237" footer="0.39370078740157483"/>
  <pageSetup paperSize="9" scale="45" firstPageNumber="114"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rgb="FF92D050"/>
  </sheetPr>
  <dimension ref="A1:W104"/>
  <sheetViews>
    <sheetView showGridLines="0" view="pageBreakPreview" zoomScale="80" zoomScaleNormal="60" zoomScaleSheetLayoutView="80" workbookViewId="0">
      <selection activeCell="A15" sqref="A15:XFD19"/>
    </sheetView>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10.140625" style="1" hidden="1" customWidth="1" outlineLevel="1"/>
    <col min="5" max="5" width="8.28515625" style="1" customWidth="1" outlineLevel="1"/>
    <col min="6" max="6" width="17.140625" style="1" hidden="1" customWidth="1" outlineLevel="1"/>
    <col min="7" max="7" width="72.7109375" style="1" customWidth="1"/>
    <col min="8" max="8" width="60.7109375" style="1" customWidth="1"/>
    <col min="9" max="9" width="7.140625" style="1" hidden="1" customWidth="1"/>
    <col min="10" max="10" width="14.7109375" style="4" hidden="1" customWidth="1"/>
    <col min="11" max="13" width="13.5703125" style="3" customWidth="1"/>
    <col min="14" max="14" width="13.7109375" style="3" customWidth="1"/>
    <col min="15" max="15" width="14.7109375" style="3" customWidth="1"/>
    <col min="16" max="16" width="14.85546875" style="3" customWidth="1"/>
    <col min="17" max="17" width="16.7109375" style="3" customWidth="1"/>
    <col min="18" max="18" width="14.85546875" style="3" customWidth="1"/>
    <col min="19" max="20" width="14.85546875" style="3" hidden="1" customWidth="1"/>
    <col min="21" max="21" width="14.42578125" style="3" customWidth="1"/>
    <col min="22" max="22" width="24.85546875" style="2" hidden="1" customWidth="1"/>
    <col min="23" max="16384" width="9.140625" style="1"/>
  </cols>
  <sheetData>
    <row r="1" spans="1:23" ht="18" x14ac:dyDescent="0.25">
      <c r="A1" s="159" t="s">
        <v>144</v>
      </c>
      <c r="B1" s="160"/>
      <c r="C1" s="160"/>
      <c r="D1" s="160"/>
      <c r="E1" s="160"/>
      <c r="F1" s="161"/>
      <c r="G1" s="162"/>
      <c r="H1" s="163"/>
      <c r="I1" s="160"/>
      <c r="K1" s="164"/>
      <c r="N1" s="165"/>
      <c r="O1" s="165"/>
      <c r="Q1" s="165"/>
      <c r="R1" s="38"/>
      <c r="S1" s="35"/>
      <c r="T1" s="1"/>
      <c r="U1" s="1"/>
      <c r="V1" s="1"/>
    </row>
    <row r="2" spans="1:23" ht="15.75" x14ac:dyDescent="0.25">
      <c r="A2" s="223" t="s">
        <v>129</v>
      </c>
      <c r="B2" s="166"/>
      <c r="C2" s="166"/>
      <c r="E2" s="166"/>
      <c r="F2" s="167"/>
      <c r="G2" s="222" t="s">
        <v>131</v>
      </c>
      <c r="H2" s="168" t="s">
        <v>143</v>
      </c>
      <c r="I2" s="170"/>
      <c r="K2" s="164"/>
      <c r="N2" s="37"/>
      <c r="O2" s="37"/>
      <c r="Q2" s="37"/>
      <c r="R2" s="36"/>
      <c r="S2" s="35"/>
      <c r="T2" s="1"/>
      <c r="U2" s="1"/>
      <c r="V2" s="1"/>
    </row>
    <row r="3" spans="1:23" ht="15.75" x14ac:dyDescent="0.25">
      <c r="A3" s="120"/>
      <c r="B3" s="166"/>
      <c r="C3" s="166"/>
      <c r="E3" s="166"/>
      <c r="F3" s="167"/>
      <c r="G3" s="171" t="s">
        <v>18</v>
      </c>
      <c r="H3" s="169"/>
      <c r="I3" s="170"/>
      <c r="K3" s="164"/>
      <c r="N3" s="37"/>
      <c r="O3" s="37"/>
      <c r="Q3" s="37"/>
      <c r="R3" s="36"/>
      <c r="S3" s="35"/>
      <c r="T3" s="1"/>
      <c r="U3" s="1"/>
      <c r="V3" s="1"/>
    </row>
    <row r="4" spans="1:23" ht="17.25" customHeight="1" x14ac:dyDescent="0.2">
      <c r="A4" s="87"/>
      <c r="B4" s="87"/>
      <c r="C4" s="87"/>
      <c r="D4" s="87"/>
      <c r="E4" s="87"/>
      <c r="F4" s="87"/>
      <c r="G4" s="87"/>
      <c r="H4" s="87"/>
      <c r="I4" s="87"/>
      <c r="J4" s="87"/>
      <c r="K4" s="87"/>
      <c r="L4" s="88"/>
      <c r="M4" s="87"/>
      <c r="N4" s="88"/>
      <c r="O4" s="87"/>
      <c r="P4" s="87"/>
      <c r="Q4" s="87"/>
      <c r="R4" s="87"/>
      <c r="S4" s="87"/>
      <c r="T4" s="87"/>
      <c r="U4" s="89" t="s">
        <v>46</v>
      </c>
      <c r="V4" s="89"/>
      <c r="W4" s="35"/>
    </row>
    <row r="5" spans="1:23" ht="25.5" customHeight="1" x14ac:dyDescent="0.2">
      <c r="A5" s="513" t="s">
        <v>179</v>
      </c>
      <c r="B5" s="514"/>
      <c r="C5" s="514"/>
      <c r="D5" s="514"/>
      <c r="E5" s="514"/>
      <c r="F5" s="514"/>
      <c r="G5" s="514"/>
      <c r="H5" s="514"/>
      <c r="I5" s="514"/>
      <c r="J5" s="514"/>
      <c r="K5" s="514"/>
      <c r="L5" s="514"/>
      <c r="M5" s="514"/>
      <c r="N5" s="514"/>
      <c r="O5" s="514"/>
      <c r="P5" s="514"/>
      <c r="Q5" s="514"/>
      <c r="R5" s="514"/>
      <c r="S5" s="514"/>
      <c r="T5" s="514"/>
      <c r="U5" s="515"/>
      <c r="V5" s="201"/>
    </row>
    <row r="6" spans="1:23" ht="25.5" customHeight="1" x14ac:dyDescent="0.2">
      <c r="A6" s="529" t="s">
        <v>17</v>
      </c>
      <c r="B6" s="529" t="s">
        <v>16</v>
      </c>
      <c r="C6" s="516" t="s">
        <v>14</v>
      </c>
      <c r="D6" s="516" t="s">
        <v>13</v>
      </c>
      <c r="E6" s="524" t="s">
        <v>114</v>
      </c>
      <c r="F6" s="516" t="s">
        <v>15</v>
      </c>
      <c r="G6" s="516" t="s">
        <v>134</v>
      </c>
      <c r="H6" s="526" t="s">
        <v>11</v>
      </c>
      <c r="I6" s="531" t="s">
        <v>10</v>
      </c>
      <c r="J6" s="526" t="s">
        <v>9</v>
      </c>
      <c r="K6" s="526" t="s">
        <v>8</v>
      </c>
      <c r="L6" s="508" t="s">
        <v>7</v>
      </c>
      <c r="M6" s="508" t="s">
        <v>6</v>
      </c>
      <c r="N6" s="526" t="s">
        <v>5</v>
      </c>
      <c r="O6" s="528" t="s">
        <v>85</v>
      </c>
      <c r="P6" s="511" t="s">
        <v>3</v>
      </c>
      <c r="Q6" s="511" t="s">
        <v>2</v>
      </c>
      <c r="R6" s="532" t="s">
        <v>202</v>
      </c>
      <c r="S6" s="280"/>
      <c r="T6" s="281"/>
      <c r="U6" s="528" t="s">
        <v>92</v>
      </c>
      <c r="V6" s="525" t="s">
        <v>4</v>
      </c>
    </row>
    <row r="7" spans="1:23" ht="58.7" customHeight="1" x14ac:dyDescent="0.2">
      <c r="A7" s="529"/>
      <c r="B7" s="529"/>
      <c r="C7" s="516"/>
      <c r="D7" s="516"/>
      <c r="E7" s="530"/>
      <c r="F7" s="516"/>
      <c r="G7" s="516"/>
      <c r="H7" s="526"/>
      <c r="I7" s="531"/>
      <c r="J7" s="526"/>
      <c r="K7" s="526"/>
      <c r="L7" s="527"/>
      <c r="M7" s="527"/>
      <c r="N7" s="526"/>
      <c r="O7" s="528"/>
      <c r="P7" s="512"/>
      <c r="Q7" s="512"/>
      <c r="R7" s="533"/>
      <c r="S7" s="200" t="s">
        <v>90</v>
      </c>
      <c r="T7" s="200" t="s">
        <v>91</v>
      </c>
      <c r="U7" s="528"/>
      <c r="V7" s="525"/>
    </row>
    <row r="8" spans="1:23" s="30" customFormat="1" ht="25.5" customHeight="1" x14ac:dyDescent="0.3">
      <c r="A8" s="103" t="s">
        <v>1</v>
      </c>
      <c r="B8" s="104"/>
      <c r="C8" s="104"/>
      <c r="D8" s="104"/>
      <c r="E8" s="104"/>
      <c r="F8" s="104"/>
      <c r="G8" s="104"/>
      <c r="H8" s="104"/>
      <c r="I8" s="104"/>
      <c r="J8" s="104"/>
      <c r="K8" s="32">
        <f>SUM(K9:K13)</f>
        <v>0</v>
      </c>
      <c r="L8" s="32">
        <f>SUM(L9:L13)</f>
        <v>0</v>
      </c>
      <c r="M8" s="32">
        <f>SUM(M9:M13)</f>
        <v>0</v>
      </c>
      <c r="N8" s="32"/>
      <c r="O8" s="32">
        <f>SUM(O9:O13)</f>
        <v>0</v>
      </c>
      <c r="P8" s="33">
        <f>SUM(P9:P13)</f>
        <v>0</v>
      </c>
      <c r="Q8" s="33">
        <f>SUM(Q9:Q13)</f>
        <v>0</v>
      </c>
      <c r="R8" s="33">
        <f>SUM(R9:R13)</f>
        <v>0</v>
      </c>
      <c r="S8" s="33">
        <f t="shared" ref="S8:T8" si="0">SUM(S9:S13)</f>
        <v>0</v>
      </c>
      <c r="T8" s="33">
        <f t="shared" si="0"/>
        <v>0</v>
      </c>
      <c r="U8" s="32">
        <f>SUM(U9:U13)</f>
        <v>0</v>
      </c>
      <c r="V8" s="31"/>
    </row>
    <row r="9" spans="1:23" s="26" customFormat="1" ht="15.75" x14ac:dyDescent="0.2">
      <c r="A9" s="217"/>
      <c r="B9" s="24"/>
      <c r="C9" s="213"/>
      <c r="D9" s="213"/>
      <c r="E9" s="213"/>
      <c r="F9" s="218"/>
      <c r="G9" s="279"/>
      <c r="H9" s="78"/>
      <c r="I9" s="28"/>
      <c r="J9" s="28"/>
      <c r="K9" s="216"/>
      <c r="L9" s="216"/>
      <c r="M9" s="216"/>
      <c r="N9" s="48"/>
      <c r="O9" s="40"/>
      <c r="P9" s="225"/>
      <c r="Q9" s="40"/>
      <c r="R9" s="219"/>
      <c r="S9" s="219"/>
      <c r="T9" s="219"/>
      <c r="U9" s="219"/>
      <c r="V9" s="27"/>
    </row>
    <row r="10" spans="1:23" s="26" customFormat="1" ht="15.75" x14ac:dyDescent="0.2">
      <c r="A10" s="217"/>
      <c r="B10" s="217"/>
      <c r="C10" s="108"/>
      <c r="D10" s="108"/>
      <c r="E10" s="108"/>
      <c r="F10" s="109"/>
      <c r="G10" s="279"/>
      <c r="H10" s="80"/>
      <c r="I10" s="51"/>
      <c r="J10" s="51"/>
      <c r="K10" s="216"/>
      <c r="L10" s="216"/>
      <c r="M10" s="216"/>
      <c r="N10" s="48"/>
      <c r="O10" s="40"/>
      <c r="P10" s="225"/>
      <c r="Q10" s="40"/>
      <c r="R10" s="219"/>
      <c r="S10" s="219"/>
      <c r="T10" s="219"/>
      <c r="U10" s="219"/>
      <c r="V10" s="27"/>
    </row>
    <row r="11" spans="1:23" s="26" customFormat="1" ht="15.75" x14ac:dyDescent="0.2">
      <c r="A11" s="217"/>
      <c r="B11" s="217"/>
      <c r="C11" s="108"/>
      <c r="D11" s="108"/>
      <c r="E11" s="108"/>
      <c r="F11" s="109"/>
      <c r="G11" s="279"/>
      <c r="H11" s="78"/>
      <c r="I11" s="28"/>
      <c r="J11" s="28"/>
      <c r="K11" s="216"/>
      <c r="L11" s="216"/>
      <c r="M11" s="216"/>
      <c r="N11" s="48"/>
      <c r="O11" s="40"/>
      <c r="P11" s="225"/>
      <c r="Q11" s="40"/>
      <c r="R11" s="219"/>
      <c r="S11" s="219"/>
      <c r="T11" s="219"/>
      <c r="U11" s="219"/>
      <c r="V11" s="27"/>
    </row>
    <row r="12" spans="1:23" s="26" customFormat="1" ht="15.75" x14ac:dyDescent="0.2">
      <c r="A12" s="217"/>
      <c r="B12" s="24"/>
      <c r="C12" s="108"/>
      <c r="D12" s="108"/>
      <c r="E12" s="108"/>
      <c r="F12" s="109"/>
      <c r="G12" s="279"/>
      <c r="H12" s="78"/>
      <c r="I12" s="28"/>
      <c r="J12" s="28"/>
      <c r="K12" s="216"/>
      <c r="L12" s="216"/>
      <c r="M12" s="216"/>
      <c r="N12" s="48"/>
      <c r="O12" s="40"/>
      <c r="P12" s="225"/>
      <c r="Q12" s="40"/>
      <c r="R12" s="219"/>
      <c r="S12" s="219"/>
      <c r="T12" s="219"/>
      <c r="U12" s="219"/>
      <c r="V12" s="27"/>
    </row>
    <row r="13" spans="1:23" s="26" customFormat="1" ht="15.75" x14ac:dyDescent="0.2">
      <c r="A13" s="217"/>
      <c r="B13" s="213"/>
      <c r="C13" s="108"/>
      <c r="D13" s="108"/>
      <c r="E13" s="108"/>
      <c r="F13" s="109"/>
      <c r="G13" s="279"/>
      <c r="H13" s="78"/>
      <c r="I13" s="77"/>
      <c r="J13" s="28"/>
      <c r="K13" s="216"/>
      <c r="L13" s="216"/>
      <c r="M13" s="216"/>
      <c r="N13" s="48"/>
      <c r="O13" s="40"/>
      <c r="P13" s="225"/>
      <c r="Q13" s="40"/>
      <c r="R13" s="219"/>
      <c r="S13" s="219"/>
      <c r="T13" s="219"/>
      <c r="U13" s="219"/>
      <c r="V13" s="27"/>
    </row>
    <row r="14" spans="1:23" s="30" customFormat="1" ht="25.5" customHeight="1" x14ac:dyDescent="0.3">
      <c r="A14" s="214" t="s">
        <v>133</v>
      </c>
      <c r="B14" s="215"/>
      <c r="C14" s="215"/>
      <c r="D14" s="215"/>
      <c r="E14" s="215"/>
      <c r="F14" s="215"/>
      <c r="G14" s="215"/>
      <c r="H14" s="215"/>
      <c r="I14" s="215"/>
      <c r="J14" s="215"/>
      <c r="K14" s="93">
        <f>SUM(K15:K19)</f>
        <v>0</v>
      </c>
      <c r="L14" s="93">
        <f>SUM(L15:L19)</f>
        <v>0</v>
      </c>
      <c r="M14" s="93">
        <f>SUM(M15:M19)</f>
        <v>0</v>
      </c>
      <c r="N14" s="268"/>
      <c r="O14" s="93">
        <f>SUM(O15:O19)</f>
        <v>0</v>
      </c>
      <c r="P14" s="93">
        <f>SUM(P15:P19)</f>
        <v>0</v>
      </c>
      <c r="Q14" s="93">
        <f>SUM(Q15:Q19)</f>
        <v>0</v>
      </c>
      <c r="R14" s="93">
        <f>SUM(R15:R19)</f>
        <v>0</v>
      </c>
      <c r="S14" s="93">
        <f t="shared" ref="S14:T14" si="1">SUM(S15:S19)</f>
        <v>0</v>
      </c>
      <c r="T14" s="93">
        <f t="shared" si="1"/>
        <v>0</v>
      </c>
      <c r="U14" s="93">
        <f>SUM(U15:U19)</f>
        <v>0</v>
      </c>
      <c r="V14" s="54"/>
    </row>
    <row r="15" spans="1:23" s="26" customFormat="1" ht="15.75" x14ac:dyDescent="0.2">
      <c r="A15" s="217"/>
      <c r="B15" s="217"/>
      <c r="C15" s="213"/>
      <c r="D15" s="213"/>
      <c r="E15" s="213"/>
      <c r="F15" s="218"/>
      <c r="G15" s="279"/>
      <c r="H15" s="78"/>
      <c r="I15" s="28"/>
      <c r="J15" s="28"/>
      <c r="K15" s="216"/>
      <c r="L15" s="216"/>
      <c r="M15" s="216"/>
      <c r="N15" s="48"/>
      <c r="O15" s="40"/>
      <c r="P15" s="225"/>
      <c r="Q15" s="40"/>
      <c r="R15" s="219"/>
      <c r="S15" s="219"/>
      <c r="T15" s="219"/>
      <c r="U15" s="219"/>
      <c r="V15" s="27"/>
    </row>
    <row r="16" spans="1:23" s="26" customFormat="1" ht="15.75" x14ac:dyDescent="0.2">
      <c r="A16" s="217"/>
      <c r="B16" s="217"/>
      <c r="C16" s="108"/>
      <c r="D16" s="108"/>
      <c r="E16" s="108"/>
      <c r="F16" s="109"/>
      <c r="G16" s="279"/>
      <c r="H16" s="80"/>
      <c r="I16" s="51"/>
      <c r="J16" s="51"/>
      <c r="K16" s="216"/>
      <c r="L16" s="216"/>
      <c r="M16" s="216"/>
      <c r="N16" s="48"/>
      <c r="O16" s="40"/>
      <c r="P16" s="225"/>
      <c r="Q16" s="40"/>
      <c r="R16" s="219"/>
      <c r="S16" s="219"/>
      <c r="T16" s="219"/>
      <c r="U16" s="219"/>
      <c r="V16" s="27"/>
    </row>
    <row r="17" spans="1:23" s="26" customFormat="1" ht="15.75" x14ac:dyDescent="0.2">
      <c r="A17" s="217"/>
      <c r="B17" s="217"/>
      <c r="C17" s="108"/>
      <c r="D17" s="108"/>
      <c r="E17" s="108"/>
      <c r="F17" s="109"/>
      <c r="G17" s="279"/>
      <c r="H17" s="78"/>
      <c r="I17" s="28"/>
      <c r="J17" s="28"/>
      <c r="K17" s="216"/>
      <c r="L17" s="216"/>
      <c r="M17" s="216"/>
      <c r="N17" s="48"/>
      <c r="O17" s="40"/>
      <c r="P17" s="225"/>
      <c r="Q17" s="40"/>
      <c r="R17" s="219"/>
      <c r="S17" s="219"/>
      <c r="T17" s="219"/>
      <c r="U17" s="219"/>
      <c r="V17" s="27"/>
    </row>
    <row r="18" spans="1:23" s="26" customFormat="1" ht="15.75" x14ac:dyDescent="0.2">
      <c r="A18" s="217"/>
      <c r="B18" s="24"/>
      <c r="C18" s="108"/>
      <c r="D18" s="108"/>
      <c r="E18" s="108"/>
      <c r="F18" s="109"/>
      <c r="G18" s="279"/>
      <c r="H18" s="78"/>
      <c r="I18" s="28"/>
      <c r="J18" s="28"/>
      <c r="K18" s="216"/>
      <c r="L18" s="216"/>
      <c r="M18" s="216"/>
      <c r="N18" s="48"/>
      <c r="O18" s="40"/>
      <c r="P18" s="225"/>
      <c r="Q18" s="40"/>
      <c r="R18" s="219"/>
      <c r="S18" s="219"/>
      <c r="T18" s="219"/>
      <c r="U18" s="219"/>
      <c r="V18" s="27"/>
    </row>
    <row r="19" spans="1:23" s="26" customFormat="1" ht="15.75" x14ac:dyDescent="0.2">
      <c r="A19" s="217"/>
      <c r="B19" s="24"/>
      <c r="C19" s="108"/>
      <c r="D19" s="108"/>
      <c r="E19" s="108"/>
      <c r="F19" s="109"/>
      <c r="G19" s="279"/>
      <c r="H19" s="78"/>
      <c r="I19" s="77"/>
      <c r="J19" s="28"/>
      <c r="K19" s="216"/>
      <c r="L19" s="216"/>
      <c r="M19" s="216"/>
      <c r="N19" s="48"/>
      <c r="O19" s="40"/>
      <c r="P19" s="225"/>
      <c r="Q19" s="40"/>
      <c r="R19" s="219"/>
      <c r="S19" s="219"/>
      <c r="T19" s="219"/>
      <c r="U19" s="219"/>
      <c r="V19" s="27"/>
    </row>
    <row r="20" spans="1:23" ht="35.25" customHeight="1" x14ac:dyDescent="0.2">
      <c r="A20" s="211" t="s">
        <v>132</v>
      </c>
      <c r="B20" s="212"/>
      <c r="C20" s="212"/>
      <c r="D20" s="212"/>
      <c r="E20" s="212"/>
      <c r="F20" s="212"/>
      <c r="G20" s="212"/>
      <c r="H20" s="212"/>
      <c r="I20" s="212"/>
      <c r="J20" s="212"/>
      <c r="K20" s="273">
        <f>+K14+K8</f>
        <v>0</v>
      </c>
      <c r="L20" s="273">
        <f t="shared" ref="L20:T20" si="2">+L14+L8</f>
        <v>0</v>
      </c>
      <c r="M20" s="273">
        <f t="shared" si="2"/>
        <v>0</v>
      </c>
      <c r="N20" s="273"/>
      <c r="O20" s="273">
        <f t="shared" si="2"/>
        <v>0</v>
      </c>
      <c r="P20" s="273">
        <f>+P14+P8</f>
        <v>0</v>
      </c>
      <c r="Q20" s="273">
        <f t="shared" si="2"/>
        <v>0</v>
      </c>
      <c r="R20" s="273">
        <f>+R14+R8</f>
        <v>0</v>
      </c>
      <c r="S20" s="273">
        <f t="shared" si="2"/>
        <v>0</v>
      </c>
      <c r="T20" s="273">
        <f t="shared" si="2"/>
        <v>0</v>
      </c>
      <c r="U20" s="273">
        <f>+U14+U8</f>
        <v>0</v>
      </c>
      <c r="V20" s="21"/>
    </row>
    <row r="21" spans="1:23" s="3" customFormat="1" x14ac:dyDescent="0.2">
      <c r="A21" s="4"/>
      <c r="B21" s="4"/>
      <c r="C21" s="4"/>
      <c r="D21" s="4"/>
      <c r="E21" s="4"/>
      <c r="F21" s="4"/>
      <c r="G21" s="20"/>
      <c r="H21" s="4"/>
      <c r="I21" s="19"/>
      <c r="J21" s="18"/>
      <c r="K21" s="17"/>
      <c r="L21" s="17"/>
      <c r="M21" s="17"/>
      <c r="N21" s="16"/>
      <c r="O21" s="16"/>
      <c r="V21" s="2"/>
      <c r="W21" s="1"/>
    </row>
    <row r="22" spans="1:23" s="3" customFormat="1" x14ac:dyDescent="0.2">
      <c r="A22" s="4"/>
      <c r="B22" s="4"/>
      <c r="C22" s="4"/>
      <c r="D22" s="4"/>
      <c r="E22" s="4"/>
      <c r="F22" s="4"/>
      <c r="G22" s="4"/>
      <c r="H22" s="4"/>
      <c r="I22" s="15"/>
      <c r="J22" s="6"/>
      <c r="K22" s="5"/>
      <c r="L22" s="5"/>
      <c r="M22" s="5"/>
      <c r="V22" s="2"/>
      <c r="W22" s="1"/>
    </row>
    <row r="23" spans="1:23" s="3" customFormat="1" ht="18" x14ac:dyDescent="0.2">
      <c r="A23" s="98"/>
      <c r="B23" s="98"/>
      <c r="C23" s="98"/>
      <c r="D23" s="98"/>
      <c r="E23" s="98"/>
      <c r="F23" s="98"/>
      <c r="G23" s="98"/>
      <c r="H23" s="98"/>
      <c r="I23" s="98"/>
      <c r="J23" s="98"/>
      <c r="K23" s="98"/>
      <c r="L23" s="98"/>
      <c r="M23" s="98"/>
      <c r="N23" s="98"/>
      <c r="O23" s="98"/>
      <c r="P23" s="98"/>
      <c r="V23" s="2"/>
      <c r="W23" s="1"/>
    </row>
    <row r="24" spans="1:23" s="7" customFormat="1" ht="15" x14ac:dyDescent="0.2">
      <c r="A24" s="14"/>
      <c r="B24" s="13"/>
      <c r="C24" s="14"/>
      <c r="D24" s="13"/>
      <c r="E24" s="13"/>
      <c r="F24" s="13"/>
      <c r="G24" s="13"/>
      <c r="H24" s="13"/>
      <c r="I24" s="12"/>
      <c r="J24" s="11"/>
      <c r="K24" s="10"/>
      <c r="L24" s="10"/>
      <c r="M24" s="10"/>
      <c r="V24" s="9"/>
      <c r="W24" s="8"/>
    </row>
    <row r="25" spans="1:23" s="3" customFormat="1" x14ac:dyDescent="0.2">
      <c r="A25" s="4"/>
      <c r="B25" s="4"/>
      <c r="C25" s="4"/>
      <c r="D25" s="4"/>
      <c r="E25" s="4"/>
      <c r="F25" s="4"/>
      <c r="G25" s="4"/>
      <c r="H25" s="4"/>
      <c r="I25" s="1"/>
      <c r="J25" s="6"/>
      <c r="K25" s="5"/>
      <c r="L25" s="5"/>
      <c r="M25" s="5"/>
      <c r="V25" s="2"/>
      <c r="W25" s="1"/>
    </row>
    <row r="26" spans="1:23" s="3" customFormat="1" x14ac:dyDescent="0.2">
      <c r="A26" s="4"/>
      <c r="B26" s="4"/>
      <c r="C26" s="4"/>
      <c r="D26" s="4"/>
      <c r="E26" s="4"/>
      <c r="F26" s="4"/>
      <c r="G26" s="4"/>
      <c r="H26" s="4"/>
      <c r="I26" s="1"/>
      <c r="J26" s="6"/>
      <c r="K26" s="5"/>
      <c r="L26" s="5"/>
      <c r="M26" s="5"/>
      <c r="V26" s="2"/>
      <c r="W26" s="1"/>
    </row>
    <row r="27" spans="1:23" s="3" customFormat="1" x14ac:dyDescent="0.2">
      <c r="A27" s="4"/>
      <c r="B27" s="4"/>
      <c r="C27" s="4"/>
      <c r="D27" s="4"/>
      <c r="E27" s="4"/>
      <c r="F27" s="4"/>
      <c r="G27" s="4"/>
      <c r="H27" s="4"/>
      <c r="I27" s="1"/>
      <c r="J27" s="6"/>
      <c r="K27" s="5"/>
      <c r="L27" s="5"/>
      <c r="M27" s="5"/>
      <c r="V27" s="2"/>
      <c r="W27" s="1"/>
    </row>
    <row r="28" spans="1:23" s="3" customFormat="1" x14ac:dyDescent="0.2">
      <c r="A28" s="4"/>
      <c r="B28" s="4"/>
      <c r="C28" s="4"/>
      <c r="D28" s="4"/>
      <c r="E28" s="4"/>
      <c r="F28" s="4"/>
      <c r="G28" s="4"/>
      <c r="H28" s="4"/>
      <c r="I28" s="1"/>
      <c r="J28" s="6"/>
      <c r="K28" s="5"/>
      <c r="L28" s="5"/>
      <c r="M28" s="5"/>
      <c r="V28" s="2"/>
      <c r="W28" s="1"/>
    </row>
    <row r="29" spans="1:23" s="3" customFormat="1" x14ac:dyDescent="0.2">
      <c r="A29" s="4"/>
      <c r="B29" s="4"/>
      <c r="C29" s="4"/>
      <c r="D29" s="4"/>
      <c r="E29" s="4"/>
      <c r="F29" s="4"/>
      <c r="G29" s="4"/>
      <c r="H29" s="4"/>
      <c r="I29" s="1"/>
      <c r="J29" s="6"/>
      <c r="K29" s="5"/>
      <c r="L29" s="5"/>
      <c r="M29" s="5"/>
      <c r="V29" s="2"/>
      <c r="W29" s="1"/>
    </row>
    <row r="30" spans="1:23" s="3" customFormat="1" x14ac:dyDescent="0.2">
      <c r="A30" s="4"/>
      <c r="B30" s="4"/>
      <c r="C30" s="4"/>
      <c r="D30" s="4"/>
      <c r="E30" s="4"/>
      <c r="F30" s="4"/>
      <c r="G30" s="4"/>
      <c r="H30" s="4"/>
      <c r="I30" s="1"/>
      <c r="J30" s="6"/>
      <c r="K30" s="5"/>
      <c r="L30" s="5"/>
      <c r="M30" s="5"/>
      <c r="V30" s="2"/>
      <c r="W30" s="1"/>
    </row>
    <row r="31" spans="1:23" s="3" customFormat="1" x14ac:dyDescent="0.2">
      <c r="A31" s="4"/>
      <c r="B31" s="4"/>
      <c r="C31" s="4"/>
      <c r="D31" s="4"/>
      <c r="E31" s="4"/>
      <c r="F31" s="4"/>
      <c r="G31" s="4"/>
      <c r="H31" s="4"/>
      <c r="I31" s="1"/>
      <c r="J31" s="6"/>
      <c r="K31" s="5"/>
      <c r="L31" s="5"/>
      <c r="M31" s="5"/>
      <c r="V31" s="2"/>
      <c r="W31" s="1"/>
    </row>
    <row r="32" spans="1:23" s="3" customFormat="1" x14ac:dyDescent="0.2">
      <c r="A32" s="4"/>
      <c r="B32" s="4"/>
      <c r="C32" s="4"/>
      <c r="D32" s="4"/>
      <c r="E32" s="4"/>
      <c r="F32" s="4"/>
      <c r="G32" s="4"/>
      <c r="H32" s="4"/>
      <c r="I32" s="1"/>
      <c r="J32" s="6"/>
      <c r="K32" s="5"/>
      <c r="L32" s="5"/>
      <c r="M32" s="5"/>
      <c r="V32" s="2"/>
      <c r="W32" s="1"/>
    </row>
    <row r="33" spans="1:23" s="3" customFormat="1" x14ac:dyDescent="0.2">
      <c r="A33" s="4"/>
      <c r="B33" s="4"/>
      <c r="C33" s="4"/>
      <c r="D33" s="4"/>
      <c r="E33" s="4"/>
      <c r="F33" s="4"/>
      <c r="G33" s="4"/>
      <c r="H33" s="4"/>
      <c r="I33" s="1"/>
      <c r="J33" s="6"/>
      <c r="K33" s="5"/>
      <c r="L33" s="5"/>
      <c r="M33" s="5"/>
      <c r="V33" s="2"/>
      <c r="W33" s="1"/>
    </row>
    <row r="34" spans="1:23" s="3" customFormat="1" x14ac:dyDescent="0.2">
      <c r="A34" s="4"/>
      <c r="B34" s="4"/>
      <c r="C34" s="4"/>
      <c r="D34" s="4"/>
      <c r="E34" s="4"/>
      <c r="F34" s="4"/>
      <c r="G34" s="4"/>
      <c r="H34" s="4"/>
      <c r="I34" s="1"/>
      <c r="J34" s="6"/>
      <c r="K34" s="5"/>
      <c r="L34" s="5"/>
      <c r="M34" s="5"/>
      <c r="V34" s="2"/>
      <c r="W34" s="1"/>
    </row>
    <row r="35" spans="1:23" s="3" customFormat="1" x14ac:dyDescent="0.2">
      <c r="A35" s="4"/>
      <c r="B35" s="4"/>
      <c r="C35" s="4"/>
      <c r="D35" s="4"/>
      <c r="E35" s="4"/>
      <c r="F35" s="4"/>
      <c r="G35" s="4"/>
      <c r="H35" s="4"/>
      <c r="I35" s="1"/>
      <c r="J35" s="6"/>
      <c r="K35" s="5"/>
      <c r="L35" s="5"/>
      <c r="M35" s="5"/>
      <c r="V35" s="2"/>
      <c r="W35" s="1"/>
    </row>
    <row r="36" spans="1:23" s="3" customFormat="1" x14ac:dyDescent="0.2">
      <c r="A36" s="4"/>
      <c r="B36" s="4"/>
      <c r="C36" s="4"/>
      <c r="D36" s="4"/>
      <c r="E36" s="4"/>
      <c r="F36" s="4"/>
      <c r="G36" s="4"/>
      <c r="H36" s="4"/>
      <c r="I36" s="1"/>
      <c r="J36" s="6"/>
      <c r="K36" s="5"/>
      <c r="L36" s="5"/>
      <c r="M36" s="5"/>
      <c r="V36" s="2"/>
      <c r="W36" s="1"/>
    </row>
    <row r="37" spans="1:23" s="3" customFormat="1" x14ac:dyDescent="0.2">
      <c r="A37" s="4"/>
      <c r="B37" s="4"/>
      <c r="C37" s="4"/>
      <c r="D37" s="4"/>
      <c r="E37" s="4"/>
      <c r="F37" s="4"/>
      <c r="G37" s="4"/>
      <c r="H37" s="4"/>
      <c r="I37" s="1"/>
      <c r="J37" s="6"/>
      <c r="K37" s="5"/>
      <c r="L37" s="5"/>
      <c r="M37" s="5"/>
      <c r="V37" s="2"/>
      <c r="W37" s="1"/>
    </row>
    <row r="38" spans="1:23" s="3" customFormat="1" x14ac:dyDescent="0.2">
      <c r="A38" s="4"/>
      <c r="B38" s="4"/>
      <c r="C38" s="4"/>
      <c r="D38" s="4"/>
      <c r="E38" s="4"/>
      <c r="F38" s="4"/>
      <c r="G38" s="4"/>
      <c r="H38" s="4"/>
      <c r="I38" s="1"/>
      <c r="J38" s="6"/>
      <c r="K38" s="5"/>
      <c r="L38" s="5"/>
      <c r="M38" s="5"/>
      <c r="V38" s="2"/>
      <c r="W38" s="1"/>
    </row>
    <row r="39" spans="1:23" s="3" customFormat="1" x14ac:dyDescent="0.2">
      <c r="A39" s="4"/>
      <c r="B39" s="4"/>
      <c r="C39" s="4"/>
      <c r="D39" s="4"/>
      <c r="E39" s="4"/>
      <c r="F39" s="4"/>
      <c r="G39" s="4"/>
      <c r="H39" s="4"/>
      <c r="I39" s="1"/>
      <c r="J39" s="6"/>
      <c r="K39" s="5"/>
      <c r="L39" s="5"/>
      <c r="M39" s="5"/>
      <c r="V39" s="2"/>
      <c r="W39" s="1"/>
    </row>
    <row r="40" spans="1:23" s="3" customFormat="1" x14ac:dyDescent="0.2">
      <c r="A40" s="4"/>
      <c r="B40" s="4"/>
      <c r="C40" s="4"/>
      <c r="D40" s="4"/>
      <c r="E40" s="4"/>
      <c r="F40" s="4"/>
      <c r="G40" s="4"/>
      <c r="H40" s="4"/>
      <c r="I40" s="1"/>
      <c r="J40" s="6"/>
      <c r="K40" s="5"/>
      <c r="L40" s="5"/>
      <c r="M40" s="5"/>
      <c r="V40" s="2"/>
      <c r="W40" s="1"/>
    </row>
    <row r="41" spans="1:23" s="3" customFormat="1" x14ac:dyDescent="0.2">
      <c r="A41" s="4"/>
      <c r="B41" s="4"/>
      <c r="C41" s="4"/>
      <c r="D41" s="4"/>
      <c r="E41" s="4"/>
      <c r="F41" s="4"/>
      <c r="G41" s="4"/>
      <c r="H41" s="4"/>
      <c r="I41" s="1"/>
      <c r="J41" s="6"/>
      <c r="K41" s="5"/>
      <c r="L41" s="5"/>
      <c r="M41" s="5"/>
      <c r="V41" s="2"/>
      <c r="W41" s="1"/>
    </row>
    <row r="42" spans="1:23" s="3" customFormat="1" x14ac:dyDescent="0.2">
      <c r="A42" s="4"/>
      <c r="B42" s="4"/>
      <c r="C42" s="4"/>
      <c r="D42" s="4"/>
      <c r="E42" s="4"/>
      <c r="F42" s="4"/>
      <c r="G42" s="4"/>
      <c r="H42" s="4"/>
      <c r="I42" s="1"/>
      <c r="J42" s="4"/>
      <c r="K42" s="5"/>
      <c r="L42" s="5"/>
      <c r="M42" s="5"/>
      <c r="V42" s="2"/>
      <c r="W42" s="1"/>
    </row>
    <row r="43" spans="1:23" s="3" customFormat="1" x14ac:dyDescent="0.2">
      <c r="A43" s="4"/>
      <c r="B43" s="4"/>
      <c r="C43" s="4"/>
      <c r="D43" s="4"/>
      <c r="E43" s="4"/>
      <c r="F43" s="4"/>
      <c r="G43" s="4"/>
      <c r="H43" s="4"/>
      <c r="I43" s="1"/>
      <c r="J43" s="4"/>
      <c r="K43" s="5"/>
      <c r="L43" s="5"/>
      <c r="M43" s="5"/>
      <c r="V43" s="2"/>
      <c r="W43" s="1"/>
    </row>
    <row r="44" spans="1:23" s="3" customFormat="1" x14ac:dyDescent="0.2">
      <c r="A44" s="4"/>
      <c r="B44" s="4"/>
      <c r="C44" s="4"/>
      <c r="D44" s="4"/>
      <c r="E44" s="4"/>
      <c r="F44" s="4"/>
      <c r="G44" s="4"/>
      <c r="H44" s="4"/>
      <c r="I44" s="1"/>
      <c r="J44" s="4"/>
      <c r="K44" s="5"/>
      <c r="L44" s="5"/>
      <c r="M44" s="5"/>
      <c r="V44" s="2"/>
      <c r="W44" s="1"/>
    </row>
    <row r="45" spans="1:23" s="3" customFormat="1" x14ac:dyDescent="0.2">
      <c r="A45" s="4"/>
      <c r="B45" s="4"/>
      <c r="C45" s="4"/>
      <c r="D45" s="4"/>
      <c r="E45" s="4"/>
      <c r="F45" s="4"/>
      <c r="G45" s="4"/>
      <c r="H45" s="4"/>
      <c r="I45" s="1"/>
      <c r="J45" s="4"/>
      <c r="K45" s="5"/>
      <c r="L45" s="5"/>
      <c r="M45" s="5"/>
      <c r="V45" s="2"/>
      <c r="W45" s="1"/>
    </row>
    <row r="46" spans="1:23" s="3" customFormat="1" x14ac:dyDescent="0.2">
      <c r="A46" s="4"/>
      <c r="B46" s="4"/>
      <c r="C46" s="4"/>
      <c r="D46" s="4"/>
      <c r="E46" s="4"/>
      <c r="F46" s="4"/>
      <c r="G46" s="4"/>
      <c r="H46" s="4"/>
      <c r="I46" s="1"/>
      <c r="J46" s="4"/>
      <c r="K46" s="5"/>
      <c r="L46" s="5"/>
      <c r="M46" s="5"/>
      <c r="V46" s="2"/>
      <c r="W46" s="1"/>
    </row>
    <row r="47" spans="1:23" s="3" customFormat="1" x14ac:dyDescent="0.2">
      <c r="A47" s="4"/>
      <c r="B47" s="4"/>
      <c r="C47" s="4"/>
      <c r="D47" s="4"/>
      <c r="E47" s="4"/>
      <c r="F47" s="4"/>
      <c r="G47" s="4"/>
      <c r="H47" s="4"/>
      <c r="I47" s="1"/>
      <c r="J47" s="4"/>
      <c r="K47" s="5"/>
      <c r="L47" s="5"/>
      <c r="M47" s="5"/>
      <c r="V47" s="2"/>
      <c r="W47" s="1"/>
    </row>
    <row r="48" spans="1:23" s="3" customFormat="1" x14ac:dyDescent="0.2">
      <c r="A48" s="4"/>
      <c r="B48" s="4"/>
      <c r="C48" s="4"/>
      <c r="D48" s="4"/>
      <c r="E48" s="4"/>
      <c r="F48" s="4"/>
      <c r="G48" s="4"/>
      <c r="H48" s="4"/>
      <c r="I48" s="1"/>
      <c r="J48" s="4"/>
      <c r="K48" s="5"/>
      <c r="L48" s="5"/>
      <c r="M48" s="5"/>
      <c r="V48" s="2"/>
      <c r="W48" s="1"/>
    </row>
    <row r="49" spans="1:23" s="3" customFormat="1" x14ac:dyDescent="0.2">
      <c r="A49" s="4"/>
      <c r="B49" s="4"/>
      <c r="C49" s="4"/>
      <c r="D49" s="4"/>
      <c r="E49" s="4"/>
      <c r="F49" s="4"/>
      <c r="G49" s="4"/>
      <c r="H49" s="4"/>
      <c r="I49" s="1"/>
      <c r="J49" s="4"/>
      <c r="K49" s="5"/>
      <c r="L49" s="5"/>
      <c r="M49" s="5"/>
      <c r="V49" s="2"/>
      <c r="W49" s="1"/>
    </row>
    <row r="50" spans="1:23" s="3" customFormat="1" x14ac:dyDescent="0.2">
      <c r="A50" s="4"/>
      <c r="B50" s="4"/>
      <c r="C50" s="4"/>
      <c r="D50" s="4"/>
      <c r="E50" s="4"/>
      <c r="F50" s="4"/>
      <c r="G50" s="4"/>
      <c r="H50" s="4"/>
      <c r="I50" s="1"/>
      <c r="J50" s="4"/>
      <c r="K50" s="5"/>
      <c r="L50" s="5"/>
      <c r="M50" s="5"/>
      <c r="V50" s="2"/>
      <c r="W50" s="1"/>
    </row>
    <row r="51" spans="1:23" s="3" customFormat="1" x14ac:dyDescent="0.2">
      <c r="A51" s="4"/>
      <c r="B51" s="4"/>
      <c r="C51" s="4"/>
      <c r="D51" s="4"/>
      <c r="E51" s="4"/>
      <c r="F51" s="4"/>
      <c r="G51" s="4"/>
      <c r="H51" s="4"/>
      <c r="I51" s="1"/>
      <c r="J51" s="4"/>
      <c r="K51" s="5"/>
      <c r="L51" s="5"/>
      <c r="M51" s="5"/>
      <c r="V51" s="2"/>
      <c r="W51" s="1"/>
    </row>
    <row r="52" spans="1:23" s="3" customFormat="1" x14ac:dyDescent="0.2">
      <c r="A52" s="4"/>
      <c r="B52" s="4"/>
      <c r="C52" s="4"/>
      <c r="D52" s="4"/>
      <c r="E52" s="4"/>
      <c r="F52" s="4"/>
      <c r="G52" s="4"/>
      <c r="H52" s="4"/>
      <c r="I52" s="1"/>
      <c r="J52" s="4"/>
      <c r="K52" s="5"/>
      <c r="L52" s="5"/>
      <c r="M52" s="5"/>
      <c r="V52" s="2"/>
      <c r="W52" s="1"/>
    </row>
    <row r="53" spans="1:23" s="3" customFormat="1" x14ac:dyDescent="0.2">
      <c r="A53" s="1"/>
      <c r="B53" s="1"/>
      <c r="C53" s="1"/>
      <c r="D53" s="1"/>
      <c r="E53" s="1"/>
      <c r="F53" s="1"/>
      <c r="G53" s="1"/>
      <c r="H53" s="1"/>
      <c r="I53" s="1"/>
      <c r="J53" s="4"/>
      <c r="K53" s="5"/>
      <c r="L53" s="5"/>
      <c r="M53" s="5"/>
      <c r="V53" s="2"/>
      <c r="W53" s="1"/>
    </row>
    <row r="54" spans="1:23" s="3" customFormat="1" x14ac:dyDescent="0.2">
      <c r="A54" s="1"/>
      <c r="B54" s="1"/>
      <c r="C54" s="1"/>
      <c r="D54" s="1"/>
      <c r="E54" s="1"/>
      <c r="F54" s="1"/>
      <c r="G54" s="1"/>
      <c r="H54" s="1"/>
      <c r="I54" s="1"/>
      <c r="J54" s="4"/>
      <c r="K54" s="5"/>
      <c r="L54" s="5"/>
      <c r="M54" s="5"/>
      <c r="V54" s="2"/>
      <c r="W54" s="1"/>
    </row>
    <row r="55" spans="1:23" s="3" customFormat="1" x14ac:dyDescent="0.2">
      <c r="A55" s="1"/>
      <c r="B55" s="1"/>
      <c r="C55" s="1"/>
      <c r="D55" s="1"/>
      <c r="E55" s="1"/>
      <c r="F55" s="1"/>
      <c r="G55" s="1"/>
      <c r="H55" s="1"/>
      <c r="I55" s="1"/>
      <c r="J55" s="4"/>
      <c r="K55" s="5"/>
      <c r="L55" s="5"/>
      <c r="M55" s="5"/>
      <c r="V55" s="2"/>
      <c r="W55" s="1"/>
    </row>
    <row r="56" spans="1:23" s="3" customFormat="1" x14ac:dyDescent="0.2">
      <c r="A56" s="1"/>
      <c r="B56" s="1"/>
      <c r="C56" s="1"/>
      <c r="D56" s="1"/>
      <c r="E56" s="1"/>
      <c r="F56" s="1"/>
      <c r="G56" s="1"/>
      <c r="H56" s="1"/>
      <c r="I56" s="1"/>
      <c r="J56" s="4"/>
      <c r="K56" s="5"/>
      <c r="L56" s="5"/>
      <c r="M56" s="5"/>
      <c r="V56" s="2"/>
      <c r="W56" s="1"/>
    </row>
    <row r="57" spans="1:23" s="3" customFormat="1" x14ac:dyDescent="0.2">
      <c r="A57" s="1"/>
      <c r="B57" s="1"/>
      <c r="C57" s="1"/>
      <c r="D57" s="1"/>
      <c r="E57" s="1"/>
      <c r="F57" s="1"/>
      <c r="G57" s="1"/>
      <c r="H57" s="1"/>
      <c r="I57" s="1"/>
      <c r="J57" s="4"/>
      <c r="K57" s="5"/>
      <c r="L57" s="5"/>
      <c r="M57" s="5"/>
      <c r="V57" s="2"/>
      <c r="W57" s="1"/>
    </row>
    <row r="58" spans="1:23" s="3" customFormat="1" x14ac:dyDescent="0.2">
      <c r="A58" s="1"/>
      <c r="B58" s="1"/>
      <c r="C58" s="1"/>
      <c r="D58" s="1"/>
      <c r="E58" s="1"/>
      <c r="F58" s="1"/>
      <c r="G58" s="1"/>
      <c r="H58" s="1"/>
      <c r="I58" s="1"/>
      <c r="J58" s="4"/>
      <c r="K58" s="5"/>
      <c r="L58" s="5"/>
      <c r="M58" s="5"/>
      <c r="V58" s="2"/>
      <c r="W58" s="1"/>
    </row>
    <row r="59" spans="1:23" s="3" customFormat="1" x14ac:dyDescent="0.2">
      <c r="A59" s="1"/>
      <c r="B59" s="1"/>
      <c r="C59" s="1"/>
      <c r="D59" s="1"/>
      <c r="E59" s="1"/>
      <c r="F59" s="1"/>
      <c r="G59" s="1"/>
      <c r="H59" s="1"/>
      <c r="I59" s="1"/>
      <c r="J59" s="4"/>
      <c r="K59" s="5"/>
      <c r="L59" s="5"/>
      <c r="M59" s="5"/>
      <c r="V59" s="2"/>
      <c r="W59" s="1"/>
    </row>
    <row r="60" spans="1:23" s="3" customFormat="1" x14ac:dyDescent="0.2">
      <c r="A60" s="1"/>
      <c r="B60" s="1"/>
      <c r="C60" s="1"/>
      <c r="D60" s="1"/>
      <c r="E60" s="1"/>
      <c r="F60" s="1"/>
      <c r="G60" s="1"/>
      <c r="H60" s="1"/>
      <c r="I60" s="1"/>
      <c r="J60" s="4"/>
      <c r="K60" s="5"/>
      <c r="L60" s="5"/>
      <c r="M60" s="5"/>
      <c r="V60" s="2"/>
      <c r="W60" s="1"/>
    </row>
    <row r="61" spans="1:23" s="3" customFormat="1" x14ac:dyDescent="0.2">
      <c r="A61" s="1"/>
      <c r="B61" s="1"/>
      <c r="C61" s="1"/>
      <c r="D61" s="1"/>
      <c r="E61" s="1"/>
      <c r="F61" s="1"/>
      <c r="G61" s="1"/>
      <c r="H61" s="1"/>
      <c r="I61" s="1"/>
      <c r="J61" s="4"/>
      <c r="K61" s="5"/>
      <c r="L61" s="5"/>
      <c r="M61" s="5"/>
      <c r="V61" s="2"/>
      <c r="W61" s="1"/>
    </row>
    <row r="62" spans="1:23" s="3" customFormat="1" x14ac:dyDescent="0.2">
      <c r="A62" s="1"/>
      <c r="B62" s="1"/>
      <c r="C62" s="1"/>
      <c r="D62" s="1"/>
      <c r="E62" s="1"/>
      <c r="F62" s="1"/>
      <c r="G62" s="1"/>
      <c r="H62" s="1"/>
      <c r="I62" s="1"/>
      <c r="J62" s="4"/>
      <c r="K62" s="5"/>
      <c r="L62" s="5"/>
      <c r="M62" s="5"/>
      <c r="V62" s="2"/>
      <c r="W62" s="1"/>
    </row>
    <row r="63" spans="1:23" s="3" customFormat="1" x14ac:dyDescent="0.2">
      <c r="A63" s="1"/>
      <c r="B63" s="1"/>
      <c r="C63" s="1"/>
      <c r="D63" s="1"/>
      <c r="E63" s="1"/>
      <c r="F63" s="1"/>
      <c r="G63" s="1"/>
      <c r="H63" s="1"/>
      <c r="I63" s="1"/>
      <c r="J63" s="4"/>
      <c r="K63" s="5"/>
      <c r="L63" s="5"/>
      <c r="M63" s="5"/>
      <c r="V63" s="2"/>
      <c r="W63" s="1"/>
    </row>
    <row r="64" spans="1:23" s="3" customFormat="1" x14ac:dyDescent="0.2">
      <c r="A64" s="1"/>
      <c r="B64" s="1"/>
      <c r="C64" s="1"/>
      <c r="D64" s="1"/>
      <c r="E64" s="1"/>
      <c r="F64" s="1"/>
      <c r="G64" s="1"/>
      <c r="H64" s="1"/>
      <c r="I64" s="1"/>
      <c r="J64" s="4"/>
      <c r="K64" s="5"/>
      <c r="L64" s="5"/>
      <c r="M64" s="5"/>
      <c r="V64" s="2"/>
      <c r="W64" s="1"/>
    </row>
    <row r="65" spans="1:23" s="3" customFormat="1" x14ac:dyDescent="0.2">
      <c r="A65" s="1"/>
      <c r="B65" s="1"/>
      <c r="C65" s="1"/>
      <c r="D65" s="1"/>
      <c r="E65" s="1"/>
      <c r="F65" s="1"/>
      <c r="G65" s="1"/>
      <c r="H65" s="1"/>
      <c r="I65" s="1"/>
      <c r="J65" s="4"/>
      <c r="K65" s="5"/>
      <c r="L65" s="5"/>
      <c r="M65" s="5"/>
      <c r="V65" s="2"/>
      <c r="W65" s="1"/>
    </row>
    <row r="66" spans="1:23" s="3" customFormat="1" x14ac:dyDescent="0.2">
      <c r="A66" s="1"/>
      <c r="B66" s="1"/>
      <c r="C66" s="1"/>
      <c r="D66" s="1"/>
      <c r="E66" s="1"/>
      <c r="F66" s="1"/>
      <c r="G66" s="1"/>
      <c r="H66" s="1"/>
      <c r="I66" s="1"/>
      <c r="J66" s="4"/>
      <c r="K66" s="5"/>
      <c r="L66" s="5"/>
      <c r="M66" s="5"/>
      <c r="V66" s="2"/>
      <c r="W66" s="1"/>
    </row>
    <row r="67" spans="1:23" s="3" customFormat="1" x14ac:dyDescent="0.2">
      <c r="A67" s="1"/>
      <c r="B67" s="1"/>
      <c r="C67" s="1"/>
      <c r="D67" s="1"/>
      <c r="E67" s="1"/>
      <c r="F67" s="1"/>
      <c r="G67" s="1"/>
      <c r="H67" s="1"/>
      <c r="I67" s="1"/>
      <c r="J67" s="4"/>
      <c r="K67" s="5"/>
      <c r="L67" s="5"/>
      <c r="M67" s="5"/>
      <c r="V67" s="2"/>
      <c r="W67" s="1"/>
    </row>
    <row r="68" spans="1:23" s="3" customFormat="1" x14ac:dyDescent="0.2">
      <c r="A68" s="1"/>
      <c r="B68" s="1"/>
      <c r="C68" s="1"/>
      <c r="D68" s="1"/>
      <c r="E68" s="1"/>
      <c r="F68" s="1"/>
      <c r="G68" s="1"/>
      <c r="H68" s="1"/>
      <c r="I68" s="1"/>
      <c r="J68" s="4"/>
      <c r="K68" s="5"/>
      <c r="L68" s="5"/>
      <c r="M68" s="5"/>
      <c r="V68" s="2"/>
      <c r="W68" s="1"/>
    </row>
    <row r="69" spans="1:23" s="3" customFormat="1" x14ac:dyDescent="0.2">
      <c r="A69" s="1"/>
      <c r="B69" s="1"/>
      <c r="C69" s="1"/>
      <c r="D69" s="1"/>
      <c r="E69" s="1"/>
      <c r="F69" s="1"/>
      <c r="G69" s="1"/>
      <c r="H69" s="1"/>
      <c r="I69" s="1"/>
      <c r="J69" s="4"/>
      <c r="K69" s="5"/>
      <c r="L69" s="5"/>
      <c r="M69" s="5"/>
      <c r="V69" s="2"/>
      <c r="W69" s="1"/>
    </row>
    <row r="70" spans="1:23" s="3" customFormat="1" x14ac:dyDescent="0.2">
      <c r="A70" s="1"/>
      <c r="B70" s="1"/>
      <c r="C70" s="1"/>
      <c r="D70" s="1"/>
      <c r="E70" s="1"/>
      <c r="F70" s="1"/>
      <c r="G70" s="1"/>
      <c r="H70" s="1"/>
      <c r="I70" s="1"/>
      <c r="J70" s="4"/>
      <c r="K70" s="5"/>
      <c r="L70" s="5"/>
      <c r="M70" s="5"/>
      <c r="V70" s="2"/>
      <c r="W70" s="1"/>
    </row>
    <row r="71" spans="1:23" s="3" customFormat="1" x14ac:dyDescent="0.2">
      <c r="A71" s="1"/>
      <c r="B71" s="1"/>
      <c r="C71" s="1"/>
      <c r="D71" s="1"/>
      <c r="E71" s="1"/>
      <c r="F71" s="1"/>
      <c r="G71" s="1"/>
      <c r="H71" s="1"/>
      <c r="I71" s="1"/>
      <c r="J71" s="4"/>
      <c r="K71" s="5"/>
      <c r="L71" s="5"/>
      <c r="M71" s="5"/>
      <c r="V71" s="2"/>
      <c r="W71" s="1"/>
    </row>
    <row r="72" spans="1:23" s="3" customFormat="1" x14ac:dyDescent="0.2">
      <c r="A72" s="1"/>
      <c r="B72" s="1"/>
      <c r="C72" s="1"/>
      <c r="D72" s="1"/>
      <c r="E72" s="1"/>
      <c r="F72" s="1"/>
      <c r="G72" s="1"/>
      <c r="H72" s="1"/>
      <c r="I72" s="1"/>
      <c r="J72" s="4"/>
      <c r="K72" s="5"/>
      <c r="L72" s="5"/>
      <c r="M72" s="5"/>
      <c r="V72" s="2"/>
      <c r="W72" s="1"/>
    </row>
    <row r="73" spans="1:23" s="3" customFormat="1" x14ac:dyDescent="0.2">
      <c r="A73" s="1"/>
      <c r="B73" s="1"/>
      <c r="C73" s="1"/>
      <c r="D73" s="1"/>
      <c r="E73" s="1"/>
      <c r="F73" s="1"/>
      <c r="G73" s="1"/>
      <c r="H73" s="1"/>
      <c r="I73" s="1"/>
      <c r="J73" s="4"/>
      <c r="K73" s="5"/>
      <c r="L73" s="5"/>
      <c r="M73" s="5"/>
      <c r="V73" s="2"/>
      <c r="W73" s="1"/>
    </row>
    <row r="74" spans="1:23" s="3" customFormat="1" x14ac:dyDescent="0.2">
      <c r="A74" s="1"/>
      <c r="B74" s="1"/>
      <c r="C74" s="1"/>
      <c r="D74" s="1"/>
      <c r="E74" s="1"/>
      <c r="F74" s="1"/>
      <c r="G74" s="1"/>
      <c r="H74" s="1"/>
      <c r="I74" s="1"/>
      <c r="J74" s="4"/>
      <c r="K74" s="5"/>
      <c r="L74" s="5"/>
      <c r="M74" s="5"/>
      <c r="V74" s="2"/>
      <c r="W74" s="1"/>
    </row>
    <row r="75" spans="1:23" s="3" customFormat="1" x14ac:dyDescent="0.2">
      <c r="A75" s="1"/>
      <c r="B75" s="1"/>
      <c r="C75" s="1"/>
      <c r="D75" s="1"/>
      <c r="E75" s="1"/>
      <c r="F75" s="1"/>
      <c r="G75" s="1"/>
      <c r="H75" s="1"/>
      <c r="I75" s="1"/>
      <c r="J75" s="4"/>
      <c r="K75" s="5"/>
      <c r="L75" s="5"/>
      <c r="M75" s="5"/>
      <c r="V75" s="2"/>
      <c r="W75" s="1"/>
    </row>
    <row r="76" spans="1:23" s="3" customFormat="1" x14ac:dyDescent="0.2">
      <c r="A76" s="1"/>
      <c r="B76" s="1"/>
      <c r="C76" s="1"/>
      <c r="D76" s="1"/>
      <c r="E76" s="1"/>
      <c r="F76" s="1"/>
      <c r="G76" s="1"/>
      <c r="H76" s="1"/>
      <c r="I76" s="1"/>
      <c r="J76" s="4"/>
      <c r="K76" s="5"/>
      <c r="L76" s="5"/>
      <c r="M76" s="5"/>
      <c r="V76" s="2"/>
      <c r="W76" s="1"/>
    </row>
    <row r="77" spans="1:23" s="3" customFormat="1" x14ac:dyDescent="0.2">
      <c r="A77" s="1"/>
      <c r="B77" s="1"/>
      <c r="C77" s="1"/>
      <c r="D77" s="1"/>
      <c r="E77" s="1"/>
      <c r="F77" s="1"/>
      <c r="G77" s="1"/>
      <c r="H77" s="1"/>
      <c r="I77" s="1"/>
      <c r="J77" s="4"/>
      <c r="K77" s="5"/>
      <c r="L77" s="5"/>
      <c r="M77" s="5"/>
      <c r="V77" s="2"/>
      <c r="W77" s="1"/>
    </row>
    <row r="78" spans="1:23" s="3" customFormat="1" x14ac:dyDescent="0.2">
      <c r="A78" s="1"/>
      <c r="B78" s="1"/>
      <c r="C78" s="1"/>
      <c r="D78" s="1"/>
      <c r="E78" s="1"/>
      <c r="F78" s="1"/>
      <c r="G78" s="1"/>
      <c r="H78" s="1"/>
      <c r="I78" s="1"/>
      <c r="J78" s="4"/>
      <c r="K78" s="5"/>
      <c r="L78" s="5"/>
      <c r="M78" s="5"/>
      <c r="V78" s="2"/>
      <c r="W78" s="1"/>
    </row>
    <row r="79" spans="1:23" s="3" customFormat="1" x14ac:dyDescent="0.2">
      <c r="A79" s="1"/>
      <c r="B79" s="1"/>
      <c r="C79" s="1"/>
      <c r="D79" s="1"/>
      <c r="E79" s="1"/>
      <c r="F79" s="1"/>
      <c r="G79" s="1"/>
      <c r="H79" s="1"/>
      <c r="I79" s="1"/>
      <c r="J79" s="4"/>
      <c r="K79" s="5"/>
      <c r="L79" s="5"/>
      <c r="M79" s="5"/>
      <c r="V79" s="2"/>
      <c r="W79" s="1"/>
    </row>
    <row r="80" spans="1:23" s="3" customFormat="1" x14ac:dyDescent="0.2">
      <c r="A80" s="1"/>
      <c r="B80" s="1"/>
      <c r="C80" s="1"/>
      <c r="D80" s="1"/>
      <c r="E80" s="1"/>
      <c r="F80" s="1"/>
      <c r="G80" s="1"/>
      <c r="H80" s="1"/>
      <c r="I80" s="1"/>
      <c r="J80" s="4"/>
      <c r="K80" s="5"/>
      <c r="L80" s="5"/>
      <c r="M80" s="5"/>
      <c r="V80" s="2"/>
      <c r="W80" s="1"/>
    </row>
    <row r="81" spans="1:23" s="3" customFormat="1" x14ac:dyDescent="0.2">
      <c r="A81" s="1"/>
      <c r="B81" s="1"/>
      <c r="C81" s="1"/>
      <c r="D81" s="1"/>
      <c r="E81" s="1"/>
      <c r="F81" s="1"/>
      <c r="G81" s="1"/>
      <c r="H81" s="1"/>
      <c r="I81" s="1"/>
      <c r="J81" s="4"/>
      <c r="K81" s="5"/>
      <c r="L81" s="5"/>
      <c r="M81" s="5"/>
      <c r="V81" s="2"/>
      <c r="W81" s="1"/>
    </row>
    <row r="82" spans="1:23" s="3" customFormat="1" x14ac:dyDescent="0.2">
      <c r="A82" s="1"/>
      <c r="B82" s="1"/>
      <c r="C82" s="1"/>
      <c r="D82" s="1"/>
      <c r="E82" s="1"/>
      <c r="F82" s="1"/>
      <c r="G82" s="1"/>
      <c r="H82" s="1"/>
      <c r="I82" s="1"/>
      <c r="J82" s="4"/>
      <c r="K82" s="5"/>
      <c r="L82" s="5"/>
      <c r="M82" s="5"/>
      <c r="V82" s="2"/>
      <c r="W82" s="1"/>
    </row>
    <row r="83" spans="1:23" s="3" customFormat="1" x14ac:dyDescent="0.2">
      <c r="A83" s="1"/>
      <c r="B83" s="1"/>
      <c r="C83" s="1"/>
      <c r="D83" s="1"/>
      <c r="E83" s="1"/>
      <c r="F83" s="1"/>
      <c r="G83" s="1"/>
      <c r="H83" s="1"/>
      <c r="I83" s="1"/>
      <c r="J83" s="4"/>
      <c r="K83" s="5"/>
      <c r="L83" s="5"/>
      <c r="M83" s="5"/>
      <c r="V83" s="2"/>
      <c r="W83" s="1"/>
    </row>
    <row r="84" spans="1:23" s="3" customFormat="1" x14ac:dyDescent="0.2">
      <c r="A84" s="1"/>
      <c r="B84" s="1"/>
      <c r="C84" s="1"/>
      <c r="D84" s="1"/>
      <c r="E84" s="1"/>
      <c r="F84" s="1"/>
      <c r="G84" s="1"/>
      <c r="H84" s="1"/>
      <c r="I84" s="1"/>
      <c r="J84" s="4"/>
      <c r="K84" s="5"/>
      <c r="L84" s="5"/>
      <c r="M84" s="5"/>
      <c r="V84" s="2"/>
      <c r="W84" s="1"/>
    </row>
    <row r="85" spans="1:23" s="3" customFormat="1" x14ac:dyDescent="0.2">
      <c r="A85" s="1"/>
      <c r="B85" s="1"/>
      <c r="C85" s="1"/>
      <c r="D85" s="1"/>
      <c r="E85" s="1"/>
      <c r="F85" s="1"/>
      <c r="G85" s="1"/>
      <c r="H85" s="1"/>
      <c r="I85" s="1"/>
      <c r="J85" s="4"/>
      <c r="K85" s="5"/>
      <c r="L85" s="5"/>
      <c r="M85" s="5"/>
      <c r="V85" s="2"/>
      <c r="W85" s="1"/>
    </row>
    <row r="86" spans="1:23" s="3" customFormat="1" x14ac:dyDescent="0.2">
      <c r="A86" s="1"/>
      <c r="B86" s="1"/>
      <c r="C86" s="1"/>
      <c r="D86" s="1"/>
      <c r="E86" s="1"/>
      <c r="F86" s="1"/>
      <c r="G86" s="1"/>
      <c r="H86" s="1"/>
      <c r="I86" s="1"/>
      <c r="J86" s="4"/>
      <c r="K86" s="5"/>
      <c r="L86" s="5"/>
      <c r="M86" s="5"/>
      <c r="V86" s="2"/>
      <c r="W86" s="1"/>
    </row>
    <row r="87" spans="1:23" s="3" customFormat="1" x14ac:dyDescent="0.2">
      <c r="A87" s="1"/>
      <c r="B87" s="1"/>
      <c r="C87" s="1"/>
      <c r="D87" s="1"/>
      <c r="E87" s="1"/>
      <c r="F87" s="1"/>
      <c r="G87" s="1"/>
      <c r="H87" s="1"/>
      <c r="I87" s="1"/>
      <c r="J87" s="4"/>
      <c r="K87" s="5"/>
      <c r="L87" s="5"/>
      <c r="M87" s="5"/>
      <c r="V87" s="2"/>
      <c r="W87" s="1"/>
    </row>
    <row r="88" spans="1:23" s="3" customFormat="1" x14ac:dyDescent="0.2">
      <c r="A88" s="1"/>
      <c r="B88" s="1"/>
      <c r="C88" s="1"/>
      <c r="D88" s="1"/>
      <c r="E88" s="1"/>
      <c r="F88" s="1"/>
      <c r="G88" s="1"/>
      <c r="H88" s="1"/>
      <c r="I88" s="1"/>
      <c r="J88" s="4"/>
      <c r="K88" s="5"/>
      <c r="L88" s="5"/>
      <c r="M88" s="5"/>
      <c r="V88" s="2"/>
      <c r="W88" s="1"/>
    </row>
    <row r="89" spans="1:23" s="3" customFormat="1" x14ac:dyDescent="0.2">
      <c r="A89" s="1"/>
      <c r="B89" s="1"/>
      <c r="C89" s="1"/>
      <c r="D89" s="1"/>
      <c r="E89" s="1"/>
      <c r="F89" s="1"/>
      <c r="G89" s="1"/>
      <c r="H89" s="1"/>
      <c r="I89" s="1"/>
      <c r="J89" s="4"/>
      <c r="K89" s="5"/>
      <c r="L89" s="5"/>
      <c r="M89" s="5"/>
      <c r="V89" s="2"/>
      <c r="W89" s="1"/>
    </row>
    <row r="90" spans="1:23" s="3" customFormat="1" x14ac:dyDescent="0.2">
      <c r="A90" s="1"/>
      <c r="B90" s="1"/>
      <c r="C90" s="1"/>
      <c r="D90" s="1"/>
      <c r="E90" s="1"/>
      <c r="F90" s="1"/>
      <c r="G90" s="1"/>
      <c r="H90" s="1"/>
      <c r="I90" s="1"/>
      <c r="J90" s="4"/>
      <c r="K90" s="5"/>
      <c r="L90" s="5"/>
      <c r="M90" s="5"/>
      <c r="V90" s="2"/>
      <c r="W90" s="1"/>
    </row>
    <row r="91" spans="1:23" s="3" customFormat="1" x14ac:dyDescent="0.2">
      <c r="A91" s="1"/>
      <c r="B91" s="1"/>
      <c r="C91" s="1"/>
      <c r="D91" s="1"/>
      <c r="E91" s="1"/>
      <c r="F91" s="1"/>
      <c r="G91" s="1"/>
      <c r="H91" s="1"/>
      <c r="I91" s="1"/>
      <c r="J91" s="4"/>
      <c r="K91" s="5"/>
      <c r="L91" s="5"/>
      <c r="M91" s="5"/>
      <c r="V91" s="2"/>
      <c r="W91" s="1"/>
    </row>
    <row r="92" spans="1:23" s="3" customFormat="1" x14ac:dyDescent="0.2">
      <c r="A92" s="1"/>
      <c r="B92" s="1"/>
      <c r="C92" s="1"/>
      <c r="D92" s="1"/>
      <c r="E92" s="1"/>
      <c r="F92" s="1"/>
      <c r="G92" s="1"/>
      <c r="H92" s="1"/>
      <c r="I92" s="1"/>
      <c r="J92" s="4"/>
      <c r="K92" s="5"/>
      <c r="L92" s="5"/>
      <c r="M92" s="5"/>
      <c r="V92" s="2"/>
      <c r="W92" s="1"/>
    </row>
    <row r="93" spans="1:23" s="3" customFormat="1" x14ac:dyDescent="0.2">
      <c r="A93" s="1"/>
      <c r="B93" s="1"/>
      <c r="C93" s="1"/>
      <c r="D93" s="1"/>
      <c r="E93" s="1"/>
      <c r="F93" s="1"/>
      <c r="G93" s="1"/>
      <c r="H93" s="1"/>
      <c r="I93" s="1"/>
      <c r="J93" s="4"/>
      <c r="K93" s="5"/>
      <c r="L93" s="5"/>
      <c r="M93" s="5"/>
      <c r="V93" s="2"/>
      <c r="W93" s="1"/>
    </row>
    <row r="94" spans="1:23" s="3" customFormat="1" x14ac:dyDescent="0.2">
      <c r="A94" s="1"/>
      <c r="B94" s="1"/>
      <c r="C94" s="1"/>
      <c r="D94" s="1"/>
      <c r="E94" s="1"/>
      <c r="F94" s="1"/>
      <c r="G94" s="1"/>
      <c r="H94" s="1"/>
      <c r="I94" s="1"/>
      <c r="J94" s="4"/>
      <c r="K94" s="5"/>
      <c r="L94" s="5"/>
      <c r="M94" s="5"/>
      <c r="V94" s="2"/>
      <c r="W94" s="1"/>
    </row>
    <row r="95" spans="1:23" s="3" customFormat="1" x14ac:dyDescent="0.2">
      <c r="A95" s="1"/>
      <c r="B95" s="1"/>
      <c r="C95" s="1"/>
      <c r="D95" s="1"/>
      <c r="E95" s="1"/>
      <c r="F95" s="1"/>
      <c r="G95" s="1"/>
      <c r="H95" s="1"/>
      <c r="I95" s="1"/>
      <c r="J95" s="4"/>
      <c r="K95" s="5"/>
      <c r="L95" s="5"/>
      <c r="M95" s="5"/>
      <c r="V95" s="2"/>
      <c r="W95" s="1"/>
    </row>
    <row r="96" spans="1:23" s="3" customFormat="1" x14ac:dyDescent="0.2">
      <c r="A96" s="1"/>
      <c r="B96" s="1"/>
      <c r="C96" s="1"/>
      <c r="D96" s="1"/>
      <c r="E96" s="1"/>
      <c r="F96" s="1"/>
      <c r="G96" s="1"/>
      <c r="H96" s="1"/>
      <c r="I96" s="1"/>
      <c r="J96" s="4"/>
      <c r="K96" s="5"/>
      <c r="L96" s="5"/>
      <c r="M96" s="5"/>
      <c r="V96" s="2"/>
      <c r="W96" s="1"/>
    </row>
    <row r="97" spans="1:23" s="3" customFormat="1" x14ac:dyDescent="0.2">
      <c r="A97" s="1"/>
      <c r="B97" s="1"/>
      <c r="C97" s="1"/>
      <c r="D97" s="1"/>
      <c r="E97" s="1"/>
      <c r="F97" s="1"/>
      <c r="G97" s="1"/>
      <c r="H97" s="1"/>
      <c r="I97" s="1"/>
      <c r="J97" s="4"/>
      <c r="K97" s="5"/>
      <c r="L97" s="5"/>
      <c r="M97" s="5"/>
      <c r="V97" s="2"/>
      <c r="W97" s="1"/>
    </row>
    <row r="98" spans="1:23" s="3" customFormat="1" x14ac:dyDescent="0.2">
      <c r="A98" s="1"/>
      <c r="B98" s="1"/>
      <c r="C98" s="1"/>
      <c r="D98" s="1"/>
      <c r="E98" s="1"/>
      <c r="F98" s="1"/>
      <c r="G98" s="1"/>
      <c r="H98" s="1"/>
      <c r="I98" s="1"/>
      <c r="J98" s="4"/>
      <c r="K98" s="5"/>
      <c r="L98" s="5"/>
      <c r="M98" s="5"/>
      <c r="V98" s="2"/>
      <c r="W98" s="1"/>
    </row>
    <row r="99" spans="1:23" s="3" customFormat="1" x14ac:dyDescent="0.2">
      <c r="A99" s="1"/>
      <c r="B99" s="1"/>
      <c r="C99" s="1"/>
      <c r="D99" s="1"/>
      <c r="E99" s="1"/>
      <c r="F99" s="1"/>
      <c r="G99" s="1"/>
      <c r="H99" s="1"/>
      <c r="I99" s="1"/>
      <c r="J99" s="4"/>
      <c r="K99" s="5"/>
      <c r="L99" s="5"/>
      <c r="M99" s="5"/>
      <c r="V99" s="2"/>
      <c r="W99" s="1"/>
    </row>
    <row r="100" spans="1:23" s="3" customFormat="1" x14ac:dyDescent="0.2">
      <c r="A100" s="1"/>
      <c r="B100" s="1"/>
      <c r="C100" s="1"/>
      <c r="D100" s="1"/>
      <c r="E100" s="1"/>
      <c r="F100" s="1"/>
      <c r="G100" s="1"/>
      <c r="H100" s="1"/>
      <c r="I100" s="1"/>
      <c r="J100" s="4"/>
      <c r="K100" s="5"/>
      <c r="L100" s="5"/>
      <c r="M100" s="5"/>
      <c r="V100" s="2"/>
      <c r="W100" s="1"/>
    </row>
    <row r="101" spans="1:23" s="3" customFormat="1" x14ac:dyDescent="0.2">
      <c r="A101" s="1"/>
      <c r="B101" s="1"/>
      <c r="C101" s="1"/>
      <c r="D101" s="1"/>
      <c r="E101" s="1"/>
      <c r="F101" s="1"/>
      <c r="G101" s="1"/>
      <c r="H101" s="1"/>
      <c r="I101" s="1"/>
      <c r="J101" s="4"/>
      <c r="K101" s="5"/>
      <c r="L101" s="5"/>
      <c r="M101" s="5"/>
      <c r="V101" s="2"/>
      <c r="W101" s="1"/>
    </row>
    <row r="102" spans="1:23" s="3" customFormat="1" x14ac:dyDescent="0.2">
      <c r="A102" s="1"/>
      <c r="B102" s="1"/>
      <c r="C102" s="1"/>
      <c r="D102" s="1"/>
      <c r="E102" s="1"/>
      <c r="F102" s="1"/>
      <c r="G102" s="1"/>
      <c r="H102" s="1"/>
      <c r="I102" s="1"/>
      <c r="J102" s="4"/>
      <c r="K102" s="5"/>
      <c r="L102" s="5"/>
      <c r="M102" s="5"/>
      <c r="V102" s="2"/>
      <c r="W102" s="1"/>
    </row>
    <row r="103" spans="1:23" s="3" customFormat="1" x14ac:dyDescent="0.2">
      <c r="A103" s="1"/>
      <c r="B103" s="1"/>
      <c r="C103" s="1"/>
      <c r="D103" s="1"/>
      <c r="E103" s="1"/>
      <c r="F103" s="1"/>
      <c r="G103" s="1"/>
      <c r="H103" s="1"/>
      <c r="I103" s="1"/>
      <c r="J103" s="4"/>
      <c r="K103" s="5"/>
      <c r="L103" s="5"/>
      <c r="M103" s="5"/>
      <c r="V103" s="2"/>
      <c r="W103" s="1"/>
    </row>
    <row r="104" spans="1:23" s="3" customFormat="1" x14ac:dyDescent="0.2">
      <c r="A104" s="1"/>
      <c r="B104" s="1"/>
      <c r="C104" s="1"/>
      <c r="D104" s="1"/>
      <c r="E104" s="1"/>
      <c r="F104" s="1"/>
      <c r="G104" s="1"/>
      <c r="H104" s="1"/>
      <c r="I104" s="1"/>
      <c r="J104" s="4"/>
      <c r="K104" s="5"/>
      <c r="L104" s="5"/>
      <c r="M104" s="5"/>
      <c r="V104" s="2"/>
      <c r="W104" s="1"/>
    </row>
  </sheetData>
  <mergeCells count="21">
    <mergeCell ref="A5:U5"/>
    <mergeCell ref="A6:A7"/>
    <mergeCell ref="B6:B7"/>
    <mergeCell ref="C6:C7"/>
    <mergeCell ref="D6:D7"/>
    <mergeCell ref="E6:E7"/>
    <mergeCell ref="F6:F7"/>
    <mergeCell ref="G6:G7"/>
    <mergeCell ref="H6:H7"/>
    <mergeCell ref="I6:I7"/>
    <mergeCell ref="U6:U7"/>
    <mergeCell ref="P6:P7"/>
    <mergeCell ref="Q6:Q7"/>
    <mergeCell ref="R6:R7"/>
    <mergeCell ref="V6:V7"/>
    <mergeCell ref="J6:J7"/>
    <mergeCell ref="K6:K7"/>
    <mergeCell ref="L6:L7"/>
    <mergeCell ref="M6:M7"/>
    <mergeCell ref="N6:N7"/>
    <mergeCell ref="O6:O7"/>
  </mergeCells>
  <printOptions horizontalCentered="1"/>
  <pageMargins left="0.78740157480314965" right="0.78740157480314965" top="0.6692913385826772" bottom="0.86614173228346458" header="0.27559055118110237" footer="0.39370078740157483"/>
  <pageSetup paperSize="9" scale="43" firstPageNumber="119"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rgb="FF92D050"/>
  </sheetPr>
  <dimension ref="A1:W101"/>
  <sheetViews>
    <sheetView showGridLines="0" view="pageBreakPreview" topLeftCell="A7" zoomScale="80" zoomScaleNormal="60" zoomScaleSheetLayoutView="80" workbookViewId="0">
      <selection activeCell="H11" sqref="H11"/>
    </sheetView>
  </sheetViews>
  <sheetFormatPr defaultColWidth="9.140625" defaultRowHeight="12.75" outlineLevelCol="1" x14ac:dyDescent="0.2"/>
  <cols>
    <col min="1" max="1" width="5.42578125" style="1" customWidth="1"/>
    <col min="2" max="2" width="6" style="1" bestFit="1" customWidth="1"/>
    <col min="3" max="4" width="6.42578125" style="1" hidden="1" customWidth="1" outlineLevel="1"/>
    <col min="5" max="5" width="8.28515625" style="1" customWidth="1" outlineLevel="1"/>
    <col min="6" max="6" width="15.5703125" style="1" hidden="1" customWidth="1" outlineLevel="1"/>
    <col min="7" max="7" width="72.7109375" style="1" customWidth="1" collapsed="1"/>
    <col min="8" max="8" width="60.7109375" style="1" customWidth="1"/>
    <col min="9" max="9" width="7.140625" style="1" hidden="1" customWidth="1"/>
    <col min="10" max="10" width="14.7109375" style="4" hidden="1" customWidth="1"/>
    <col min="11" max="13" width="13.5703125" style="3" customWidth="1"/>
    <col min="14" max="14" width="13.7109375" style="3" customWidth="1"/>
    <col min="15" max="15" width="14.7109375" style="3" customWidth="1"/>
    <col min="16" max="16" width="14.85546875" style="3" customWidth="1"/>
    <col min="17" max="17" width="16.7109375" style="3" customWidth="1"/>
    <col min="18" max="18" width="14.85546875" style="3" customWidth="1"/>
    <col min="19" max="20" width="14.85546875" style="3" hidden="1" customWidth="1"/>
    <col min="21" max="21" width="14.42578125" style="3" customWidth="1"/>
    <col min="22" max="22" width="24.85546875" style="2" hidden="1" customWidth="1"/>
    <col min="23" max="16384" width="9.140625" style="1"/>
  </cols>
  <sheetData>
    <row r="1" spans="1:23" ht="18" x14ac:dyDescent="0.25">
      <c r="A1" s="159" t="s">
        <v>144</v>
      </c>
      <c r="B1" s="160"/>
      <c r="C1" s="160"/>
      <c r="D1" s="160"/>
      <c r="E1" s="160"/>
      <c r="F1" s="161"/>
      <c r="G1" s="162"/>
      <c r="H1" s="163"/>
      <c r="I1" s="160"/>
      <c r="K1" s="164"/>
      <c r="N1" s="165"/>
      <c r="O1" s="165"/>
      <c r="Q1" s="165"/>
      <c r="R1" s="38"/>
      <c r="S1" s="35"/>
      <c r="T1" s="1"/>
      <c r="U1" s="1"/>
      <c r="V1" s="1"/>
    </row>
    <row r="2" spans="1:23" ht="15.75" x14ac:dyDescent="0.25">
      <c r="A2" s="223" t="s">
        <v>129</v>
      </c>
      <c r="B2" s="166"/>
      <c r="C2" s="166"/>
      <c r="E2" s="166"/>
      <c r="F2" s="167"/>
      <c r="G2" s="222" t="s">
        <v>131</v>
      </c>
      <c r="H2" s="168" t="s">
        <v>143</v>
      </c>
      <c r="I2" s="170"/>
      <c r="K2" s="164"/>
      <c r="N2" s="37"/>
      <c r="O2" s="37"/>
      <c r="Q2" s="37"/>
      <c r="R2" s="36"/>
      <c r="S2" s="35"/>
      <c r="T2" s="1"/>
      <c r="U2" s="1"/>
      <c r="V2" s="1"/>
    </row>
    <row r="3" spans="1:23" ht="15.75" x14ac:dyDescent="0.25">
      <c r="A3" s="120"/>
      <c r="B3" s="166"/>
      <c r="C3" s="166"/>
      <c r="E3" s="166"/>
      <c r="F3" s="167"/>
      <c r="G3" s="171" t="s">
        <v>18</v>
      </c>
      <c r="H3" s="169"/>
      <c r="I3" s="170"/>
      <c r="K3" s="164"/>
      <c r="N3" s="37"/>
      <c r="O3" s="37"/>
      <c r="Q3" s="37"/>
      <c r="R3" s="36"/>
      <c r="S3" s="35"/>
      <c r="T3" s="1"/>
      <c r="U3" s="1"/>
      <c r="V3" s="1"/>
    </row>
    <row r="4" spans="1:23" ht="17.25" customHeight="1" x14ac:dyDescent="0.2">
      <c r="A4" s="87"/>
      <c r="B4" s="87"/>
      <c r="C4" s="87"/>
      <c r="D4" s="87"/>
      <c r="E4" s="87"/>
      <c r="F4" s="87"/>
      <c r="G4" s="87"/>
      <c r="H4" s="87"/>
      <c r="I4" s="87"/>
      <c r="J4" s="87"/>
      <c r="K4" s="87"/>
      <c r="L4" s="88"/>
      <c r="M4" s="87"/>
      <c r="N4" s="88"/>
      <c r="O4" s="87"/>
      <c r="P4" s="87"/>
      <c r="Q4" s="87"/>
      <c r="R4" s="87"/>
      <c r="S4" s="87"/>
      <c r="T4" s="87"/>
      <c r="U4" s="89" t="s">
        <v>46</v>
      </c>
      <c r="V4" s="89"/>
      <c r="W4" s="35"/>
    </row>
    <row r="5" spans="1:23" ht="25.5" customHeight="1" x14ac:dyDescent="0.2">
      <c r="A5" s="513" t="s">
        <v>321</v>
      </c>
      <c r="B5" s="514"/>
      <c r="C5" s="514"/>
      <c r="D5" s="514"/>
      <c r="E5" s="514"/>
      <c r="F5" s="514"/>
      <c r="G5" s="514"/>
      <c r="H5" s="514"/>
      <c r="I5" s="514"/>
      <c r="J5" s="514"/>
      <c r="K5" s="514"/>
      <c r="L5" s="514"/>
      <c r="M5" s="514"/>
      <c r="N5" s="514"/>
      <c r="O5" s="514"/>
      <c r="P5" s="514"/>
      <c r="Q5" s="514"/>
      <c r="R5" s="514"/>
      <c r="S5" s="514"/>
      <c r="T5" s="514"/>
      <c r="U5" s="515"/>
      <c r="V5" s="201"/>
    </row>
    <row r="6" spans="1:23" ht="25.5" customHeight="1" x14ac:dyDescent="0.2">
      <c r="A6" s="523" t="s">
        <v>17</v>
      </c>
      <c r="B6" s="523" t="s">
        <v>16</v>
      </c>
      <c r="C6" s="450"/>
      <c r="D6" s="450"/>
      <c r="E6" s="524" t="s">
        <v>114</v>
      </c>
      <c r="F6" s="450"/>
      <c r="G6" s="524" t="s">
        <v>134</v>
      </c>
      <c r="H6" s="508" t="s">
        <v>11</v>
      </c>
      <c r="I6" s="450"/>
      <c r="J6" s="450"/>
      <c r="K6" s="508" t="s">
        <v>8</v>
      </c>
      <c r="L6" s="508" t="s">
        <v>7</v>
      </c>
      <c r="M6" s="508" t="s">
        <v>6</v>
      </c>
      <c r="N6" s="508" t="s">
        <v>5</v>
      </c>
      <c r="O6" s="505" t="s">
        <v>206</v>
      </c>
      <c r="P6" s="539">
        <v>2019</v>
      </c>
      <c r="Q6" s="540"/>
      <c r="R6" s="540"/>
      <c r="S6" s="450"/>
      <c r="T6" s="450"/>
      <c r="U6" s="505" t="s">
        <v>207</v>
      </c>
      <c r="V6" s="201"/>
    </row>
    <row r="7" spans="1:23" ht="25.5" customHeight="1" x14ac:dyDescent="0.2">
      <c r="A7" s="506"/>
      <c r="B7" s="506"/>
      <c r="C7" s="516" t="s">
        <v>14</v>
      </c>
      <c r="D7" s="516" t="s">
        <v>13</v>
      </c>
      <c r="E7" s="506"/>
      <c r="F7" s="516" t="s">
        <v>15</v>
      </c>
      <c r="G7" s="506"/>
      <c r="H7" s="506"/>
      <c r="I7" s="531" t="s">
        <v>10</v>
      </c>
      <c r="J7" s="526" t="s">
        <v>9</v>
      </c>
      <c r="K7" s="506"/>
      <c r="L7" s="506"/>
      <c r="M7" s="506"/>
      <c r="N7" s="506"/>
      <c r="O7" s="506"/>
      <c r="P7" s="511" t="s">
        <v>3</v>
      </c>
      <c r="Q7" s="511" t="s">
        <v>357</v>
      </c>
      <c r="R7" s="511" t="s">
        <v>310</v>
      </c>
      <c r="S7" s="282"/>
      <c r="T7" s="282"/>
      <c r="U7" s="506"/>
      <c r="V7" s="525" t="s">
        <v>4</v>
      </c>
    </row>
    <row r="8" spans="1:23" ht="58.7" customHeight="1" x14ac:dyDescent="0.2">
      <c r="A8" s="507"/>
      <c r="B8" s="507"/>
      <c r="C8" s="516"/>
      <c r="D8" s="516"/>
      <c r="E8" s="507"/>
      <c r="F8" s="516"/>
      <c r="G8" s="507"/>
      <c r="H8" s="507"/>
      <c r="I8" s="531"/>
      <c r="J8" s="526"/>
      <c r="K8" s="507"/>
      <c r="L8" s="507"/>
      <c r="M8" s="507"/>
      <c r="N8" s="507"/>
      <c r="O8" s="507"/>
      <c r="P8" s="512"/>
      <c r="Q8" s="512"/>
      <c r="R8" s="512"/>
      <c r="S8" s="200" t="s">
        <v>90</v>
      </c>
      <c r="T8" s="200" t="s">
        <v>91</v>
      </c>
      <c r="U8" s="507"/>
      <c r="V8" s="525"/>
    </row>
    <row r="9" spans="1:23" s="30" customFormat="1" ht="25.5" customHeight="1" x14ac:dyDescent="0.3">
      <c r="A9" s="103" t="s">
        <v>260</v>
      </c>
      <c r="B9" s="104"/>
      <c r="C9" s="104"/>
      <c r="D9" s="104"/>
      <c r="E9" s="104"/>
      <c r="F9" s="104"/>
      <c r="G9" s="104"/>
      <c r="H9" s="104"/>
      <c r="I9" s="104"/>
      <c r="J9" s="104"/>
      <c r="K9" s="32">
        <f>SUM(K10:K14)</f>
        <v>4858</v>
      </c>
      <c r="L9" s="32">
        <f t="shared" ref="L9:U9" si="0">SUM(L10:L14)</f>
        <v>4601</v>
      </c>
      <c r="M9" s="32">
        <f t="shared" si="0"/>
        <v>260</v>
      </c>
      <c r="N9" s="32"/>
      <c r="O9" s="32">
        <f t="shared" si="0"/>
        <v>166</v>
      </c>
      <c r="P9" s="32">
        <f t="shared" si="0"/>
        <v>53</v>
      </c>
      <c r="Q9" s="32">
        <f t="shared" si="0"/>
        <v>0</v>
      </c>
      <c r="R9" s="32">
        <f t="shared" si="0"/>
        <v>53</v>
      </c>
      <c r="S9" s="32">
        <f t="shared" si="0"/>
        <v>1519</v>
      </c>
      <c r="T9" s="32">
        <f t="shared" si="0"/>
        <v>344</v>
      </c>
      <c r="U9" s="32">
        <f t="shared" si="0"/>
        <v>38</v>
      </c>
      <c r="V9" s="31"/>
    </row>
    <row r="10" spans="1:23" s="26" customFormat="1" ht="120" x14ac:dyDescent="0.2">
      <c r="A10" s="380">
        <v>1</v>
      </c>
      <c r="B10" s="380" t="s">
        <v>25</v>
      </c>
      <c r="C10" s="108">
        <v>4350</v>
      </c>
      <c r="D10" s="108">
        <v>5336</v>
      </c>
      <c r="E10" s="108">
        <v>53</v>
      </c>
      <c r="F10" s="109">
        <v>33011001637</v>
      </c>
      <c r="G10" s="279" t="s">
        <v>257</v>
      </c>
      <c r="H10" s="80" t="s">
        <v>305</v>
      </c>
      <c r="I10" s="51"/>
      <c r="J10" s="51"/>
      <c r="K10" s="375">
        <v>1136</v>
      </c>
      <c r="L10" s="375">
        <v>1066</v>
      </c>
      <c r="M10" s="375">
        <v>70</v>
      </c>
      <c r="N10" s="388" t="s">
        <v>255</v>
      </c>
      <c r="O10" s="40">
        <v>7</v>
      </c>
      <c r="P10" s="384">
        <f>Q10+R10</f>
        <v>29</v>
      </c>
      <c r="Q10" s="40">
        <v>0</v>
      </c>
      <c r="R10" s="475">
        <v>29</v>
      </c>
      <c r="S10" s="385">
        <v>1019</v>
      </c>
      <c r="T10" s="385">
        <v>150</v>
      </c>
      <c r="U10" s="385">
        <v>34</v>
      </c>
      <c r="V10" s="27" t="s">
        <v>256</v>
      </c>
    </row>
    <row r="11" spans="1:23" s="26" customFormat="1" ht="141.75" customHeight="1" x14ac:dyDescent="0.2">
      <c r="A11" s="380">
        <v>2</v>
      </c>
      <c r="B11" s="24" t="s">
        <v>25</v>
      </c>
      <c r="C11" s="108">
        <v>4357</v>
      </c>
      <c r="D11" s="108">
        <v>5336</v>
      </c>
      <c r="E11" s="108">
        <v>53</v>
      </c>
      <c r="F11" s="109">
        <v>33011001641</v>
      </c>
      <c r="G11" s="279" t="s">
        <v>258</v>
      </c>
      <c r="H11" s="78" t="s">
        <v>306</v>
      </c>
      <c r="I11" s="28"/>
      <c r="J11" s="28"/>
      <c r="K11" s="375">
        <v>2095</v>
      </c>
      <c r="L11" s="375">
        <v>1990</v>
      </c>
      <c r="M11" s="375">
        <v>108</v>
      </c>
      <c r="N11" s="388" t="s">
        <v>255</v>
      </c>
      <c r="O11" s="40">
        <v>86</v>
      </c>
      <c r="P11" s="384">
        <f>Q11+R11</f>
        <v>19</v>
      </c>
      <c r="Q11" s="40">
        <v>0</v>
      </c>
      <c r="R11" s="475">
        <v>19</v>
      </c>
      <c r="S11" s="385"/>
      <c r="T11" s="385"/>
      <c r="U11" s="385">
        <v>0</v>
      </c>
      <c r="V11" s="27" t="s">
        <v>256</v>
      </c>
    </row>
    <row r="12" spans="1:23" s="26" customFormat="1" ht="139.5" customHeight="1" x14ac:dyDescent="0.2">
      <c r="A12" s="380">
        <v>3</v>
      </c>
      <c r="B12" s="24" t="s">
        <v>25</v>
      </c>
      <c r="C12" s="108">
        <v>4357</v>
      </c>
      <c r="D12" s="108">
        <v>5336</v>
      </c>
      <c r="E12" s="108">
        <v>53</v>
      </c>
      <c r="F12" s="109">
        <v>33011001641</v>
      </c>
      <c r="G12" s="279" t="s">
        <v>259</v>
      </c>
      <c r="H12" s="78" t="s">
        <v>307</v>
      </c>
      <c r="I12" s="77"/>
      <c r="J12" s="28"/>
      <c r="K12" s="375">
        <v>1627</v>
      </c>
      <c r="L12" s="375">
        <v>1545</v>
      </c>
      <c r="M12" s="375">
        <v>82</v>
      </c>
      <c r="N12" s="388" t="s">
        <v>255</v>
      </c>
      <c r="O12" s="40">
        <v>73</v>
      </c>
      <c r="P12" s="384">
        <f>Q12+R12</f>
        <v>5</v>
      </c>
      <c r="Q12" s="40">
        <v>0</v>
      </c>
      <c r="R12" s="475">
        <v>5</v>
      </c>
      <c r="S12" s="385">
        <v>500</v>
      </c>
      <c r="T12" s="385">
        <v>194</v>
      </c>
      <c r="U12" s="385">
        <v>4</v>
      </c>
      <c r="V12" s="27" t="s">
        <v>256</v>
      </c>
    </row>
    <row r="13" spans="1:23" s="26" customFormat="1" ht="15.75" hidden="1" x14ac:dyDescent="0.2">
      <c r="A13" s="380"/>
      <c r="B13" s="24"/>
      <c r="C13" s="108"/>
      <c r="D13" s="108"/>
      <c r="E13" s="108"/>
      <c r="F13" s="109"/>
      <c r="G13" s="279"/>
      <c r="H13" s="78"/>
      <c r="I13" s="28"/>
      <c r="J13" s="28"/>
      <c r="K13" s="375"/>
      <c r="L13" s="375"/>
      <c r="M13" s="375"/>
      <c r="N13" s="388"/>
      <c r="O13" s="40"/>
      <c r="P13" s="384"/>
      <c r="Q13" s="40"/>
      <c r="R13" s="478"/>
      <c r="S13" s="385"/>
      <c r="T13" s="385"/>
      <c r="U13" s="385"/>
      <c r="V13" s="27"/>
    </row>
    <row r="14" spans="1:23" s="26" customFormat="1" ht="15.75" hidden="1" x14ac:dyDescent="0.2">
      <c r="A14" s="380"/>
      <c r="B14" s="377"/>
      <c r="C14" s="108"/>
      <c r="D14" s="108"/>
      <c r="E14" s="108"/>
      <c r="F14" s="109"/>
      <c r="G14" s="279"/>
      <c r="H14" s="78"/>
      <c r="I14" s="77"/>
      <c r="J14" s="28"/>
      <c r="K14" s="375"/>
      <c r="L14" s="375"/>
      <c r="M14" s="375"/>
      <c r="N14" s="388"/>
      <c r="O14" s="40"/>
      <c r="P14" s="384"/>
      <c r="Q14" s="40"/>
      <c r="R14" s="478"/>
      <c r="S14" s="385"/>
      <c r="T14" s="385"/>
      <c r="U14" s="385"/>
      <c r="V14" s="27"/>
    </row>
    <row r="15" spans="1:23" s="30" customFormat="1" ht="25.5" customHeight="1" x14ac:dyDescent="0.3">
      <c r="A15" s="378" t="s">
        <v>261</v>
      </c>
      <c r="B15" s="379"/>
      <c r="C15" s="379"/>
      <c r="D15" s="379"/>
      <c r="E15" s="379"/>
      <c r="F15" s="379"/>
      <c r="G15" s="379"/>
      <c r="H15" s="379"/>
      <c r="I15" s="379"/>
      <c r="J15" s="379"/>
      <c r="K15" s="93">
        <f>SUM(K16:K16)</f>
        <v>2500</v>
      </c>
      <c r="L15" s="93">
        <f>SUM(L16:L16)</f>
        <v>2125</v>
      </c>
      <c r="M15" s="93">
        <f>SUM(M16:M16)</f>
        <v>375</v>
      </c>
      <c r="N15" s="268"/>
      <c r="O15" s="93">
        <f t="shared" ref="O15:U15" si="1">SUM(O16:O16)</f>
        <v>0</v>
      </c>
      <c r="P15" s="93">
        <f t="shared" si="1"/>
        <v>2500</v>
      </c>
      <c r="Q15" s="93">
        <f t="shared" si="1"/>
        <v>2125</v>
      </c>
      <c r="R15" s="93">
        <f t="shared" si="1"/>
        <v>375</v>
      </c>
      <c r="S15" s="93">
        <f t="shared" si="1"/>
        <v>1379</v>
      </c>
      <c r="T15" s="93">
        <f t="shared" si="1"/>
        <v>250</v>
      </c>
      <c r="U15" s="93">
        <f t="shared" si="1"/>
        <v>0</v>
      </c>
      <c r="V15" s="54"/>
    </row>
    <row r="16" spans="1:23" s="26" customFormat="1" ht="31.5" x14ac:dyDescent="0.2">
      <c r="A16" s="380">
        <v>1</v>
      </c>
      <c r="B16" s="380" t="s">
        <v>23</v>
      </c>
      <c r="C16" s="377">
        <v>4357</v>
      </c>
      <c r="D16" s="377">
        <v>6351</v>
      </c>
      <c r="E16" s="377">
        <v>63</v>
      </c>
      <c r="F16" s="381">
        <v>66011001654</v>
      </c>
      <c r="G16" s="279" t="s">
        <v>262</v>
      </c>
      <c r="H16" s="78" t="s">
        <v>335</v>
      </c>
      <c r="I16" s="28"/>
      <c r="J16" s="28"/>
      <c r="K16" s="375">
        <v>2500</v>
      </c>
      <c r="L16" s="375">
        <v>2125</v>
      </c>
      <c r="M16" s="375">
        <v>375</v>
      </c>
      <c r="N16" s="388">
        <v>2019</v>
      </c>
      <c r="O16" s="40">
        <v>0</v>
      </c>
      <c r="P16" s="384">
        <f>Q16+R16</f>
        <v>2500</v>
      </c>
      <c r="Q16" s="40">
        <v>2125</v>
      </c>
      <c r="R16" s="475">
        <v>375</v>
      </c>
      <c r="S16" s="385">
        <v>1379</v>
      </c>
      <c r="T16" s="385">
        <v>250</v>
      </c>
      <c r="U16" s="385">
        <f>K16-O16-P16</f>
        <v>0</v>
      </c>
      <c r="V16" s="27" t="s">
        <v>256</v>
      </c>
    </row>
    <row r="17" spans="1:23" ht="35.25" customHeight="1" x14ac:dyDescent="0.2">
      <c r="A17" s="211" t="s">
        <v>132</v>
      </c>
      <c r="B17" s="269"/>
      <c r="C17" s="269"/>
      <c r="D17" s="269"/>
      <c r="E17" s="269"/>
      <c r="F17" s="269"/>
      <c r="G17" s="269"/>
      <c r="H17" s="269"/>
      <c r="I17" s="269"/>
      <c r="J17" s="269"/>
      <c r="K17" s="273">
        <f>+K15+K9</f>
        <v>7358</v>
      </c>
      <c r="L17" s="273">
        <f t="shared" ref="L17:U17" si="2">+L15+L9</f>
        <v>6726</v>
      </c>
      <c r="M17" s="273">
        <f t="shared" si="2"/>
        <v>635</v>
      </c>
      <c r="N17" s="273"/>
      <c r="O17" s="273">
        <f t="shared" si="2"/>
        <v>166</v>
      </c>
      <c r="P17" s="273">
        <f t="shared" si="2"/>
        <v>2553</v>
      </c>
      <c r="Q17" s="273">
        <f t="shared" si="2"/>
        <v>2125</v>
      </c>
      <c r="R17" s="273">
        <f t="shared" si="2"/>
        <v>428</v>
      </c>
      <c r="S17" s="273">
        <f t="shared" si="2"/>
        <v>2898</v>
      </c>
      <c r="T17" s="273">
        <f t="shared" si="2"/>
        <v>594</v>
      </c>
      <c r="U17" s="273">
        <f t="shared" si="2"/>
        <v>38</v>
      </c>
      <c r="V17" s="21"/>
    </row>
    <row r="18" spans="1:23" s="3" customFormat="1" x14ac:dyDescent="0.2">
      <c r="A18" s="4"/>
      <c r="B18" s="4"/>
      <c r="C18" s="4"/>
      <c r="D18" s="4"/>
      <c r="E18" s="4"/>
      <c r="F18" s="4"/>
      <c r="G18" s="20"/>
      <c r="H18" s="4"/>
      <c r="I18" s="19"/>
      <c r="J18" s="18"/>
      <c r="K18" s="17"/>
      <c r="L18" s="17"/>
      <c r="M18" s="17"/>
      <c r="N18" s="16"/>
      <c r="O18" s="16"/>
      <c r="V18" s="2"/>
      <c r="W18" s="1"/>
    </row>
    <row r="19" spans="1:23" s="3" customFormat="1" x14ac:dyDescent="0.2">
      <c r="A19" s="4"/>
      <c r="B19" s="4"/>
      <c r="C19" s="4"/>
      <c r="D19" s="4"/>
      <c r="E19" s="4"/>
      <c r="F19" s="4"/>
      <c r="G19" s="4"/>
      <c r="H19" s="4"/>
      <c r="I19" s="15"/>
      <c r="J19" s="6"/>
      <c r="K19" s="5"/>
      <c r="L19" s="5"/>
      <c r="M19" s="5"/>
      <c r="V19" s="2"/>
      <c r="W19" s="1"/>
    </row>
    <row r="20" spans="1:23" s="3" customFormat="1" ht="18" x14ac:dyDescent="0.2">
      <c r="A20" s="98"/>
      <c r="B20" s="98"/>
      <c r="C20" s="98"/>
      <c r="D20" s="98"/>
      <c r="E20" s="98"/>
      <c r="F20" s="98"/>
      <c r="G20" s="98"/>
      <c r="H20" s="98"/>
      <c r="I20" s="98"/>
      <c r="J20" s="98"/>
      <c r="K20" s="98"/>
      <c r="L20" s="98"/>
      <c r="M20" s="98"/>
      <c r="N20" s="98"/>
      <c r="O20" s="98"/>
      <c r="P20" s="98"/>
      <c r="V20" s="2"/>
      <c r="W20" s="1"/>
    </row>
    <row r="21" spans="1:23" s="7" customFormat="1" ht="15" x14ac:dyDescent="0.2">
      <c r="A21" s="14"/>
      <c r="B21" s="13"/>
      <c r="C21" s="14"/>
      <c r="D21" s="13"/>
      <c r="E21" s="13"/>
      <c r="F21" s="13"/>
      <c r="G21" s="13"/>
      <c r="H21" s="13"/>
      <c r="I21" s="12"/>
      <c r="J21" s="11"/>
      <c r="K21" s="10"/>
      <c r="L21" s="10"/>
      <c r="M21" s="10"/>
      <c r="V21" s="9"/>
      <c r="W21" s="8"/>
    </row>
    <row r="22" spans="1:23" s="3" customFormat="1" x14ac:dyDescent="0.2">
      <c r="A22" s="4"/>
      <c r="B22" s="4"/>
      <c r="C22" s="4"/>
      <c r="D22" s="4"/>
      <c r="E22" s="4"/>
      <c r="F22" s="4"/>
      <c r="G22" s="4"/>
      <c r="H22" s="4"/>
      <c r="I22" s="1"/>
      <c r="J22" s="6"/>
      <c r="K22" s="5"/>
      <c r="L22" s="5"/>
      <c r="M22" s="5"/>
      <c r="V22" s="2"/>
      <c r="W22" s="1"/>
    </row>
    <row r="23" spans="1:23" s="3" customFormat="1" x14ac:dyDescent="0.2">
      <c r="A23" s="4"/>
      <c r="B23" s="4"/>
      <c r="C23" s="4"/>
      <c r="D23" s="4"/>
      <c r="E23" s="4"/>
      <c r="F23" s="4"/>
      <c r="G23" s="4"/>
      <c r="H23" s="4"/>
      <c r="I23" s="1"/>
      <c r="J23" s="6"/>
      <c r="K23" s="5"/>
      <c r="L23" s="5"/>
      <c r="M23" s="5"/>
      <c r="V23" s="2"/>
      <c r="W23" s="1"/>
    </row>
    <row r="24" spans="1:23" s="3" customFormat="1" x14ac:dyDescent="0.2">
      <c r="A24" s="4"/>
      <c r="B24" s="4"/>
      <c r="C24" s="4"/>
      <c r="D24" s="4"/>
      <c r="E24" s="4"/>
      <c r="F24" s="4"/>
      <c r="G24" s="4"/>
      <c r="H24" s="4"/>
      <c r="I24" s="1"/>
      <c r="J24" s="6"/>
      <c r="K24" s="5"/>
      <c r="L24" s="5"/>
      <c r="M24" s="5"/>
      <c r="V24" s="2"/>
      <c r="W24" s="1"/>
    </row>
    <row r="25" spans="1:23" s="3" customFormat="1" x14ac:dyDescent="0.2">
      <c r="A25" s="4"/>
      <c r="B25" s="4"/>
      <c r="C25" s="4"/>
      <c r="D25" s="4"/>
      <c r="E25" s="4"/>
      <c r="F25" s="4"/>
      <c r="G25" s="4"/>
      <c r="H25" s="4"/>
      <c r="I25" s="1"/>
      <c r="J25" s="6"/>
      <c r="K25" s="5"/>
      <c r="L25" s="5"/>
      <c r="M25" s="5"/>
      <c r="V25" s="2"/>
      <c r="W25" s="1"/>
    </row>
    <row r="26" spans="1:23" s="3" customFormat="1" x14ac:dyDescent="0.2">
      <c r="A26" s="4"/>
      <c r="B26" s="4"/>
      <c r="C26" s="4"/>
      <c r="D26" s="4"/>
      <c r="E26" s="4"/>
      <c r="F26" s="4"/>
      <c r="G26" s="4"/>
      <c r="H26" s="4"/>
      <c r="I26" s="1"/>
      <c r="J26" s="6"/>
      <c r="K26" s="5"/>
      <c r="L26" s="5"/>
      <c r="M26" s="5"/>
      <c r="V26" s="2"/>
      <c r="W26" s="1"/>
    </row>
    <row r="27" spans="1:23" s="3" customFormat="1" x14ac:dyDescent="0.2">
      <c r="A27" s="4"/>
      <c r="B27" s="4"/>
      <c r="C27" s="4"/>
      <c r="D27" s="4"/>
      <c r="E27" s="4"/>
      <c r="F27" s="4"/>
      <c r="G27" s="4"/>
      <c r="H27" s="4"/>
      <c r="I27" s="1"/>
      <c r="J27" s="6"/>
      <c r="K27" s="5"/>
      <c r="L27" s="5"/>
      <c r="M27" s="5"/>
      <c r="V27" s="2"/>
      <c r="W27" s="1"/>
    </row>
    <row r="28" spans="1:23" s="3" customFormat="1" x14ac:dyDescent="0.2">
      <c r="A28" s="4"/>
      <c r="B28" s="4"/>
      <c r="C28" s="4"/>
      <c r="D28" s="4"/>
      <c r="E28" s="4"/>
      <c r="F28" s="4"/>
      <c r="G28" s="4"/>
      <c r="H28" s="4"/>
      <c r="I28" s="1"/>
      <c r="J28" s="6"/>
      <c r="K28" s="5"/>
      <c r="L28" s="5"/>
      <c r="M28" s="5"/>
      <c r="V28" s="2"/>
      <c r="W28" s="1"/>
    </row>
    <row r="29" spans="1:23" s="3" customFormat="1" x14ac:dyDescent="0.2">
      <c r="A29" s="4"/>
      <c r="B29" s="4"/>
      <c r="C29" s="4"/>
      <c r="D29" s="4"/>
      <c r="E29" s="4"/>
      <c r="F29" s="4"/>
      <c r="G29" s="4"/>
      <c r="H29" s="4"/>
      <c r="I29" s="1"/>
      <c r="J29" s="6"/>
      <c r="K29" s="5"/>
      <c r="L29" s="5"/>
      <c r="M29" s="5"/>
      <c r="V29" s="2"/>
      <c r="W29" s="1"/>
    </row>
    <row r="30" spans="1:23" s="3" customFormat="1" x14ac:dyDescent="0.2">
      <c r="A30" s="4"/>
      <c r="B30" s="4"/>
      <c r="C30" s="4"/>
      <c r="D30" s="4"/>
      <c r="E30" s="4"/>
      <c r="F30" s="4"/>
      <c r="G30" s="4"/>
      <c r="H30" s="4"/>
      <c r="I30" s="1"/>
      <c r="J30" s="6"/>
      <c r="K30" s="5"/>
      <c r="L30" s="5"/>
      <c r="M30" s="5"/>
      <c r="V30" s="2"/>
      <c r="W30" s="1"/>
    </row>
    <row r="31" spans="1:23" s="3" customFormat="1" x14ac:dyDescent="0.2">
      <c r="A31" s="4"/>
      <c r="B31" s="4"/>
      <c r="C31" s="4"/>
      <c r="D31" s="4"/>
      <c r="E31" s="4"/>
      <c r="F31" s="4"/>
      <c r="G31" s="4"/>
      <c r="H31" s="4"/>
      <c r="I31" s="1"/>
      <c r="J31" s="6"/>
      <c r="K31" s="5"/>
      <c r="L31" s="5"/>
      <c r="M31" s="5"/>
      <c r="V31" s="2"/>
      <c r="W31" s="1"/>
    </row>
    <row r="32" spans="1:23" s="3" customFormat="1" x14ac:dyDescent="0.2">
      <c r="A32" s="4"/>
      <c r="B32" s="4"/>
      <c r="C32" s="4"/>
      <c r="D32" s="4"/>
      <c r="E32" s="4"/>
      <c r="F32" s="4"/>
      <c r="G32" s="4"/>
      <c r="H32" s="4"/>
      <c r="I32" s="1"/>
      <c r="J32" s="6"/>
      <c r="K32" s="5"/>
      <c r="L32" s="5"/>
      <c r="M32" s="5"/>
      <c r="V32" s="2"/>
      <c r="W32" s="1"/>
    </row>
    <row r="33" spans="1:23" s="3" customFormat="1" x14ac:dyDescent="0.2">
      <c r="A33" s="4"/>
      <c r="B33" s="4"/>
      <c r="C33" s="4"/>
      <c r="D33" s="4"/>
      <c r="E33" s="4"/>
      <c r="F33" s="4"/>
      <c r="G33" s="4"/>
      <c r="H33" s="4"/>
      <c r="I33" s="1"/>
      <c r="J33" s="6"/>
      <c r="K33" s="5"/>
      <c r="L33" s="5"/>
      <c r="M33" s="5"/>
      <c r="V33" s="2"/>
      <c r="W33" s="1"/>
    </row>
    <row r="34" spans="1:23" s="3" customFormat="1" x14ac:dyDescent="0.2">
      <c r="A34" s="4"/>
      <c r="B34" s="4"/>
      <c r="C34" s="4"/>
      <c r="D34" s="4"/>
      <c r="E34" s="4"/>
      <c r="F34" s="4"/>
      <c r="G34" s="4"/>
      <c r="H34" s="4"/>
      <c r="I34" s="1"/>
      <c r="J34" s="6"/>
      <c r="K34" s="5"/>
      <c r="L34" s="5"/>
      <c r="M34" s="5"/>
      <c r="V34" s="2"/>
      <c r="W34" s="1"/>
    </row>
    <row r="35" spans="1:23" s="3" customFormat="1" x14ac:dyDescent="0.2">
      <c r="A35" s="4"/>
      <c r="B35" s="4"/>
      <c r="C35" s="4"/>
      <c r="D35" s="4"/>
      <c r="E35" s="4"/>
      <c r="F35" s="4"/>
      <c r="G35" s="4"/>
      <c r="H35" s="4"/>
      <c r="I35" s="1"/>
      <c r="J35" s="6"/>
      <c r="K35" s="5"/>
      <c r="L35" s="5"/>
      <c r="M35" s="5"/>
      <c r="V35" s="2"/>
      <c r="W35" s="1"/>
    </row>
    <row r="36" spans="1:23" s="3" customFormat="1" x14ac:dyDescent="0.2">
      <c r="A36" s="4"/>
      <c r="B36" s="4"/>
      <c r="C36" s="4"/>
      <c r="D36" s="4"/>
      <c r="E36" s="4"/>
      <c r="F36" s="4"/>
      <c r="G36" s="4"/>
      <c r="H36" s="4"/>
      <c r="I36" s="1"/>
      <c r="J36" s="6"/>
      <c r="K36" s="5"/>
      <c r="L36" s="5"/>
      <c r="M36" s="5"/>
      <c r="V36" s="2"/>
      <c r="W36" s="1"/>
    </row>
    <row r="37" spans="1:23" s="3" customFormat="1" x14ac:dyDescent="0.2">
      <c r="A37" s="4"/>
      <c r="B37" s="4"/>
      <c r="C37" s="4"/>
      <c r="D37" s="4"/>
      <c r="E37" s="4"/>
      <c r="F37" s="4"/>
      <c r="G37" s="4"/>
      <c r="H37" s="4"/>
      <c r="I37" s="1"/>
      <c r="J37" s="6"/>
      <c r="K37" s="5"/>
      <c r="L37" s="5"/>
      <c r="M37" s="5"/>
      <c r="V37" s="2"/>
      <c r="W37" s="1"/>
    </row>
    <row r="38" spans="1:23" s="3" customFormat="1" x14ac:dyDescent="0.2">
      <c r="A38" s="4"/>
      <c r="B38" s="4"/>
      <c r="C38" s="4"/>
      <c r="D38" s="4"/>
      <c r="E38" s="4"/>
      <c r="F38" s="4"/>
      <c r="G38" s="4"/>
      <c r="H38" s="4"/>
      <c r="I38" s="1"/>
      <c r="J38" s="6"/>
      <c r="K38" s="5"/>
      <c r="L38" s="5"/>
      <c r="M38" s="5"/>
      <c r="V38" s="2"/>
      <c r="W38" s="1"/>
    </row>
    <row r="39" spans="1:23" s="3" customFormat="1" x14ac:dyDescent="0.2">
      <c r="A39" s="4"/>
      <c r="B39" s="4"/>
      <c r="C39" s="4"/>
      <c r="D39" s="4"/>
      <c r="E39" s="4"/>
      <c r="F39" s="4"/>
      <c r="G39" s="4"/>
      <c r="H39" s="4"/>
      <c r="I39" s="1"/>
      <c r="J39" s="4"/>
      <c r="K39" s="5"/>
      <c r="L39" s="5"/>
      <c r="M39" s="5"/>
      <c r="V39" s="2"/>
      <c r="W39" s="1"/>
    </row>
    <row r="40" spans="1:23" s="3" customFormat="1" x14ac:dyDescent="0.2">
      <c r="A40" s="4"/>
      <c r="B40" s="4"/>
      <c r="C40" s="4"/>
      <c r="D40" s="4"/>
      <c r="E40" s="4"/>
      <c r="F40" s="4"/>
      <c r="G40" s="4"/>
      <c r="H40" s="4"/>
      <c r="I40" s="1"/>
      <c r="J40" s="4"/>
      <c r="K40" s="5"/>
      <c r="L40" s="5"/>
      <c r="M40" s="5"/>
      <c r="V40" s="2"/>
      <c r="W40" s="1"/>
    </row>
    <row r="41" spans="1:23" s="3" customFormat="1" x14ac:dyDescent="0.2">
      <c r="A41" s="4"/>
      <c r="B41" s="4"/>
      <c r="C41" s="4"/>
      <c r="D41" s="4"/>
      <c r="E41" s="4"/>
      <c r="F41" s="4"/>
      <c r="G41" s="4"/>
      <c r="H41" s="4"/>
      <c r="I41" s="1"/>
      <c r="J41" s="4"/>
      <c r="K41" s="5"/>
      <c r="L41" s="5"/>
      <c r="M41" s="5"/>
      <c r="V41" s="2"/>
      <c r="W41" s="1"/>
    </row>
    <row r="42" spans="1:23" s="3" customFormat="1" x14ac:dyDescent="0.2">
      <c r="A42" s="4"/>
      <c r="B42" s="4"/>
      <c r="C42" s="4"/>
      <c r="D42" s="4"/>
      <c r="E42" s="4"/>
      <c r="F42" s="4"/>
      <c r="G42" s="4"/>
      <c r="H42" s="4"/>
      <c r="I42" s="1"/>
      <c r="J42" s="4"/>
      <c r="K42" s="5"/>
      <c r="L42" s="5"/>
      <c r="M42" s="5"/>
      <c r="V42" s="2"/>
      <c r="W42" s="1"/>
    </row>
    <row r="43" spans="1:23" s="3" customFormat="1" x14ac:dyDescent="0.2">
      <c r="A43" s="4"/>
      <c r="B43" s="4"/>
      <c r="C43" s="4"/>
      <c r="D43" s="4"/>
      <c r="E43" s="4"/>
      <c r="F43" s="4"/>
      <c r="G43" s="4"/>
      <c r="H43" s="4"/>
      <c r="I43" s="1"/>
      <c r="J43" s="4"/>
      <c r="K43" s="5"/>
      <c r="L43" s="5"/>
      <c r="M43" s="5"/>
      <c r="V43" s="2"/>
      <c r="W43" s="1"/>
    </row>
    <row r="44" spans="1:23" s="3" customFormat="1" x14ac:dyDescent="0.2">
      <c r="A44" s="4"/>
      <c r="B44" s="4"/>
      <c r="C44" s="4"/>
      <c r="D44" s="4"/>
      <c r="E44" s="4"/>
      <c r="F44" s="4"/>
      <c r="G44" s="4"/>
      <c r="H44" s="4"/>
      <c r="I44" s="1"/>
      <c r="J44" s="4"/>
      <c r="K44" s="5"/>
      <c r="L44" s="5"/>
      <c r="M44" s="5"/>
      <c r="V44" s="2"/>
      <c r="W44" s="1"/>
    </row>
    <row r="45" spans="1:23" s="3" customFormat="1" x14ac:dyDescent="0.2">
      <c r="A45" s="4"/>
      <c r="B45" s="4"/>
      <c r="C45" s="4"/>
      <c r="D45" s="4"/>
      <c r="E45" s="4"/>
      <c r="F45" s="4"/>
      <c r="G45" s="4"/>
      <c r="H45" s="4"/>
      <c r="I45" s="1"/>
      <c r="J45" s="4"/>
      <c r="K45" s="5"/>
      <c r="L45" s="5"/>
      <c r="M45" s="5"/>
      <c r="V45" s="2"/>
      <c r="W45" s="1"/>
    </row>
    <row r="46" spans="1:23" s="3" customFormat="1" x14ac:dyDescent="0.2">
      <c r="A46" s="4"/>
      <c r="B46" s="4"/>
      <c r="C46" s="4"/>
      <c r="D46" s="4"/>
      <c r="E46" s="4"/>
      <c r="F46" s="4"/>
      <c r="G46" s="4"/>
      <c r="H46" s="4"/>
      <c r="I46" s="1"/>
      <c r="J46" s="4"/>
      <c r="K46" s="5"/>
      <c r="L46" s="5"/>
      <c r="M46" s="5"/>
      <c r="V46" s="2"/>
      <c r="W46" s="1"/>
    </row>
    <row r="47" spans="1:23" s="3" customFormat="1" x14ac:dyDescent="0.2">
      <c r="A47" s="4"/>
      <c r="B47" s="4"/>
      <c r="C47" s="4"/>
      <c r="D47" s="4"/>
      <c r="E47" s="4"/>
      <c r="F47" s="4"/>
      <c r="G47" s="4"/>
      <c r="H47" s="4"/>
      <c r="I47" s="1"/>
      <c r="J47" s="4"/>
      <c r="K47" s="5"/>
      <c r="L47" s="5"/>
      <c r="M47" s="5"/>
      <c r="V47" s="2"/>
      <c r="W47" s="1"/>
    </row>
    <row r="48" spans="1:23" s="3" customFormat="1" x14ac:dyDescent="0.2">
      <c r="A48" s="4"/>
      <c r="B48" s="4"/>
      <c r="C48" s="4"/>
      <c r="D48" s="4"/>
      <c r="E48" s="4"/>
      <c r="F48" s="4"/>
      <c r="G48" s="4"/>
      <c r="H48" s="4"/>
      <c r="I48" s="1"/>
      <c r="J48" s="4"/>
      <c r="K48" s="5"/>
      <c r="L48" s="5"/>
      <c r="M48" s="5"/>
      <c r="V48" s="2"/>
      <c r="W48" s="1"/>
    </row>
    <row r="49" spans="1:23" s="3" customFormat="1" x14ac:dyDescent="0.2">
      <c r="A49" s="4"/>
      <c r="B49" s="4"/>
      <c r="C49" s="4"/>
      <c r="D49" s="4"/>
      <c r="E49" s="4"/>
      <c r="F49" s="4"/>
      <c r="G49" s="4"/>
      <c r="H49" s="4"/>
      <c r="I49" s="1"/>
      <c r="J49" s="4"/>
      <c r="K49" s="5"/>
      <c r="L49" s="5"/>
      <c r="M49" s="5"/>
      <c r="V49" s="2"/>
      <c r="W49" s="1"/>
    </row>
    <row r="50" spans="1:23" s="3" customFormat="1" x14ac:dyDescent="0.2">
      <c r="A50" s="1"/>
      <c r="B50" s="1"/>
      <c r="C50" s="1"/>
      <c r="D50" s="1"/>
      <c r="E50" s="1"/>
      <c r="F50" s="1"/>
      <c r="G50" s="1"/>
      <c r="H50" s="1"/>
      <c r="I50" s="1"/>
      <c r="J50" s="4"/>
      <c r="K50" s="5"/>
      <c r="L50" s="5"/>
      <c r="M50" s="5"/>
      <c r="V50" s="2"/>
      <c r="W50" s="1"/>
    </row>
    <row r="51" spans="1:23" s="3" customFormat="1" x14ac:dyDescent="0.2">
      <c r="A51" s="1"/>
      <c r="B51" s="1"/>
      <c r="C51" s="1"/>
      <c r="D51" s="1"/>
      <c r="E51" s="1"/>
      <c r="F51" s="1"/>
      <c r="G51" s="1"/>
      <c r="H51" s="1"/>
      <c r="I51" s="1"/>
      <c r="J51" s="4"/>
      <c r="K51" s="5"/>
      <c r="L51" s="5"/>
      <c r="M51" s="5"/>
      <c r="V51" s="2"/>
      <c r="W51" s="1"/>
    </row>
    <row r="52" spans="1:23" s="3" customFormat="1" x14ac:dyDescent="0.2">
      <c r="A52" s="1"/>
      <c r="B52" s="1"/>
      <c r="C52" s="1"/>
      <c r="D52" s="1"/>
      <c r="E52" s="1"/>
      <c r="F52" s="1"/>
      <c r="G52" s="1"/>
      <c r="H52" s="1"/>
      <c r="I52" s="1"/>
      <c r="J52" s="4"/>
      <c r="K52" s="5"/>
      <c r="L52" s="5"/>
      <c r="M52" s="5"/>
      <c r="V52" s="2"/>
      <c r="W52" s="1"/>
    </row>
    <row r="53" spans="1:23" s="3" customFormat="1" x14ac:dyDescent="0.2">
      <c r="A53" s="1"/>
      <c r="B53" s="1"/>
      <c r="C53" s="1"/>
      <c r="D53" s="1"/>
      <c r="E53" s="1"/>
      <c r="F53" s="1"/>
      <c r="G53" s="1"/>
      <c r="H53" s="1"/>
      <c r="I53" s="1"/>
      <c r="J53" s="4"/>
      <c r="K53" s="5"/>
      <c r="L53" s="5"/>
      <c r="M53" s="5"/>
      <c r="V53" s="2"/>
      <c r="W53" s="1"/>
    </row>
    <row r="54" spans="1:23" s="3" customFormat="1" x14ac:dyDescent="0.2">
      <c r="A54" s="1"/>
      <c r="B54" s="1"/>
      <c r="C54" s="1"/>
      <c r="D54" s="1"/>
      <c r="E54" s="1"/>
      <c r="F54" s="1"/>
      <c r="G54" s="1"/>
      <c r="H54" s="1"/>
      <c r="I54" s="1"/>
      <c r="J54" s="4"/>
      <c r="K54" s="5"/>
      <c r="L54" s="5"/>
      <c r="M54" s="5"/>
      <c r="V54" s="2"/>
      <c r="W54" s="1"/>
    </row>
    <row r="55" spans="1:23" s="3" customFormat="1" x14ac:dyDescent="0.2">
      <c r="A55" s="1"/>
      <c r="B55" s="1"/>
      <c r="C55" s="1"/>
      <c r="D55" s="1"/>
      <c r="E55" s="1"/>
      <c r="F55" s="1"/>
      <c r="G55" s="1"/>
      <c r="H55" s="1"/>
      <c r="I55" s="1"/>
      <c r="J55" s="4"/>
      <c r="K55" s="5"/>
      <c r="L55" s="5"/>
      <c r="M55" s="5"/>
      <c r="V55" s="2"/>
      <c r="W55" s="1"/>
    </row>
    <row r="56" spans="1:23" s="3" customFormat="1" x14ac:dyDescent="0.2">
      <c r="A56" s="1"/>
      <c r="B56" s="1"/>
      <c r="C56" s="1"/>
      <c r="D56" s="1"/>
      <c r="E56" s="1"/>
      <c r="F56" s="1"/>
      <c r="G56" s="1"/>
      <c r="H56" s="1"/>
      <c r="I56" s="1"/>
      <c r="J56" s="4"/>
      <c r="K56" s="5"/>
      <c r="L56" s="5"/>
      <c r="M56" s="5"/>
      <c r="V56" s="2"/>
      <c r="W56" s="1"/>
    </row>
    <row r="57" spans="1:23" s="3" customFormat="1" x14ac:dyDescent="0.2">
      <c r="A57" s="1"/>
      <c r="B57" s="1"/>
      <c r="C57" s="1"/>
      <c r="D57" s="1"/>
      <c r="E57" s="1"/>
      <c r="F57" s="1"/>
      <c r="G57" s="1"/>
      <c r="H57" s="1"/>
      <c r="I57" s="1"/>
      <c r="J57" s="4"/>
      <c r="K57" s="5"/>
      <c r="L57" s="5"/>
      <c r="M57" s="5"/>
      <c r="V57" s="2"/>
      <c r="W57" s="1"/>
    </row>
    <row r="58" spans="1:23" s="3" customFormat="1" x14ac:dyDescent="0.2">
      <c r="A58" s="1"/>
      <c r="B58" s="1"/>
      <c r="C58" s="1"/>
      <c r="D58" s="1"/>
      <c r="E58" s="1"/>
      <c r="F58" s="1"/>
      <c r="G58" s="1"/>
      <c r="H58" s="1"/>
      <c r="I58" s="1"/>
      <c r="J58" s="4"/>
      <c r="K58" s="5"/>
      <c r="L58" s="5"/>
      <c r="M58" s="5"/>
      <c r="V58" s="2"/>
      <c r="W58" s="1"/>
    </row>
    <row r="59" spans="1:23" s="3" customFormat="1" x14ac:dyDescent="0.2">
      <c r="A59" s="1"/>
      <c r="B59" s="1"/>
      <c r="C59" s="1"/>
      <c r="D59" s="1"/>
      <c r="E59" s="1"/>
      <c r="F59" s="1"/>
      <c r="G59" s="1"/>
      <c r="H59" s="1"/>
      <c r="I59" s="1"/>
      <c r="J59" s="4"/>
      <c r="K59" s="5"/>
      <c r="L59" s="5"/>
      <c r="M59" s="5"/>
      <c r="V59" s="2"/>
      <c r="W59" s="1"/>
    </row>
    <row r="60" spans="1:23" s="3" customFormat="1" x14ac:dyDescent="0.2">
      <c r="A60" s="1"/>
      <c r="B60" s="1"/>
      <c r="C60" s="1"/>
      <c r="D60" s="1"/>
      <c r="E60" s="1"/>
      <c r="F60" s="1"/>
      <c r="G60" s="1"/>
      <c r="H60" s="1"/>
      <c r="I60" s="1"/>
      <c r="J60" s="4"/>
      <c r="K60" s="5"/>
      <c r="L60" s="5"/>
      <c r="M60" s="5"/>
      <c r="V60" s="2"/>
      <c r="W60" s="1"/>
    </row>
    <row r="61" spans="1:23" s="3" customFormat="1" x14ac:dyDescent="0.2">
      <c r="A61" s="1"/>
      <c r="B61" s="1"/>
      <c r="C61" s="1"/>
      <c r="D61" s="1"/>
      <c r="E61" s="1"/>
      <c r="F61" s="1"/>
      <c r="G61" s="1"/>
      <c r="H61" s="1"/>
      <c r="I61" s="1"/>
      <c r="J61" s="4"/>
      <c r="K61" s="5"/>
      <c r="L61" s="5"/>
      <c r="M61" s="5"/>
      <c r="V61" s="2"/>
      <c r="W61" s="1"/>
    </row>
    <row r="62" spans="1:23" s="3" customFormat="1" x14ac:dyDescent="0.2">
      <c r="A62" s="1"/>
      <c r="B62" s="1"/>
      <c r="C62" s="1"/>
      <c r="D62" s="1"/>
      <c r="E62" s="1"/>
      <c r="F62" s="1"/>
      <c r="G62" s="1"/>
      <c r="H62" s="1"/>
      <c r="I62" s="1"/>
      <c r="J62" s="4"/>
      <c r="K62" s="5"/>
      <c r="L62" s="5"/>
      <c r="M62" s="5"/>
      <c r="V62" s="2"/>
      <c r="W62" s="1"/>
    </row>
    <row r="63" spans="1:23" s="3" customFormat="1" x14ac:dyDescent="0.2">
      <c r="A63" s="1"/>
      <c r="B63" s="1"/>
      <c r="C63" s="1"/>
      <c r="D63" s="1"/>
      <c r="E63" s="1"/>
      <c r="F63" s="1"/>
      <c r="G63" s="1"/>
      <c r="H63" s="1"/>
      <c r="I63" s="1"/>
      <c r="J63" s="4"/>
      <c r="K63" s="5"/>
      <c r="L63" s="5"/>
      <c r="M63" s="5"/>
      <c r="V63" s="2"/>
      <c r="W63" s="1"/>
    </row>
    <row r="64" spans="1:23" s="3" customFormat="1" x14ac:dyDescent="0.2">
      <c r="A64" s="1"/>
      <c r="B64" s="1"/>
      <c r="C64" s="1"/>
      <c r="D64" s="1"/>
      <c r="E64" s="1"/>
      <c r="F64" s="1"/>
      <c r="G64" s="1"/>
      <c r="H64" s="1"/>
      <c r="I64" s="1"/>
      <c r="J64" s="4"/>
      <c r="K64" s="5"/>
      <c r="L64" s="5"/>
      <c r="M64" s="5"/>
      <c r="V64" s="2"/>
      <c r="W64" s="1"/>
    </row>
    <row r="65" spans="1:23" s="3" customFormat="1" x14ac:dyDescent="0.2">
      <c r="A65" s="1"/>
      <c r="B65" s="1"/>
      <c r="C65" s="1"/>
      <c r="D65" s="1"/>
      <c r="E65" s="1"/>
      <c r="F65" s="1"/>
      <c r="G65" s="1"/>
      <c r="H65" s="1"/>
      <c r="I65" s="1"/>
      <c r="J65" s="4"/>
      <c r="K65" s="5"/>
      <c r="L65" s="5"/>
      <c r="M65" s="5"/>
      <c r="V65" s="2"/>
      <c r="W65" s="1"/>
    </row>
    <row r="66" spans="1:23" s="3" customFormat="1" x14ac:dyDescent="0.2">
      <c r="A66" s="1"/>
      <c r="B66" s="1"/>
      <c r="C66" s="1"/>
      <c r="D66" s="1"/>
      <c r="E66" s="1"/>
      <c r="F66" s="1"/>
      <c r="G66" s="1"/>
      <c r="H66" s="1"/>
      <c r="I66" s="1"/>
      <c r="J66" s="4"/>
      <c r="K66" s="5"/>
      <c r="L66" s="5"/>
      <c r="M66" s="5"/>
      <c r="V66" s="2"/>
      <c r="W66" s="1"/>
    </row>
    <row r="67" spans="1:23" s="3" customFormat="1" x14ac:dyDescent="0.2">
      <c r="A67" s="1"/>
      <c r="B67" s="1"/>
      <c r="C67" s="1"/>
      <c r="D67" s="1"/>
      <c r="E67" s="1"/>
      <c r="F67" s="1"/>
      <c r="G67" s="1"/>
      <c r="H67" s="1"/>
      <c r="I67" s="1"/>
      <c r="J67" s="4"/>
      <c r="K67" s="5"/>
      <c r="L67" s="5"/>
      <c r="M67" s="5"/>
      <c r="V67" s="2"/>
      <c r="W67" s="1"/>
    </row>
    <row r="68" spans="1:23" s="3" customFormat="1" x14ac:dyDescent="0.2">
      <c r="A68" s="1"/>
      <c r="B68" s="1"/>
      <c r="C68" s="1"/>
      <c r="D68" s="1"/>
      <c r="E68" s="1"/>
      <c r="F68" s="1"/>
      <c r="G68" s="1"/>
      <c r="H68" s="1"/>
      <c r="I68" s="1"/>
      <c r="J68" s="4"/>
      <c r="K68" s="5"/>
      <c r="L68" s="5"/>
      <c r="M68" s="5"/>
      <c r="V68" s="2"/>
      <c r="W68" s="1"/>
    </row>
    <row r="69" spans="1:23" s="3" customFormat="1" x14ac:dyDescent="0.2">
      <c r="A69" s="1"/>
      <c r="B69" s="1"/>
      <c r="C69" s="1"/>
      <c r="D69" s="1"/>
      <c r="E69" s="1"/>
      <c r="F69" s="1"/>
      <c r="G69" s="1"/>
      <c r="H69" s="1"/>
      <c r="I69" s="1"/>
      <c r="J69" s="4"/>
      <c r="K69" s="5"/>
      <c r="L69" s="5"/>
      <c r="M69" s="5"/>
      <c r="V69" s="2"/>
      <c r="W69" s="1"/>
    </row>
    <row r="70" spans="1:23" s="3" customFormat="1" x14ac:dyDescent="0.2">
      <c r="A70" s="1"/>
      <c r="B70" s="1"/>
      <c r="C70" s="1"/>
      <c r="D70" s="1"/>
      <c r="E70" s="1"/>
      <c r="F70" s="1"/>
      <c r="G70" s="1"/>
      <c r="H70" s="1"/>
      <c r="I70" s="1"/>
      <c r="J70" s="4"/>
      <c r="K70" s="5"/>
      <c r="L70" s="5"/>
      <c r="M70" s="5"/>
      <c r="V70" s="2"/>
      <c r="W70" s="1"/>
    </row>
    <row r="71" spans="1:23" s="3" customFormat="1" x14ac:dyDescent="0.2">
      <c r="A71" s="1"/>
      <c r="B71" s="1"/>
      <c r="C71" s="1"/>
      <c r="D71" s="1"/>
      <c r="E71" s="1"/>
      <c r="F71" s="1"/>
      <c r="G71" s="1"/>
      <c r="H71" s="1"/>
      <c r="I71" s="1"/>
      <c r="J71" s="4"/>
      <c r="K71" s="5"/>
      <c r="L71" s="5"/>
      <c r="M71" s="5"/>
      <c r="V71" s="2"/>
      <c r="W71" s="1"/>
    </row>
    <row r="72" spans="1:23" s="3" customFormat="1" x14ac:dyDescent="0.2">
      <c r="A72" s="1"/>
      <c r="B72" s="1"/>
      <c r="C72" s="1"/>
      <c r="D72" s="1"/>
      <c r="E72" s="1"/>
      <c r="F72" s="1"/>
      <c r="G72" s="1"/>
      <c r="H72" s="1"/>
      <c r="I72" s="1"/>
      <c r="J72" s="4"/>
      <c r="K72" s="5"/>
      <c r="L72" s="5"/>
      <c r="M72" s="5"/>
      <c r="V72" s="2"/>
      <c r="W72" s="1"/>
    </row>
    <row r="73" spans="1:23" s="3" customFormat="1" x14ac:dyDescent="0.2">
      <c r="A73" s="1"/>
      <c r="B73" s="1"/>
      <c r="C73" s="1"/>
      <c r="D73" s="1"/>
      <c r="E73" s="1"/>
      <c r="F73" s="1"/>
      <c r="G73" s="1"/>
      <c r="H73" s="1"/>
      <c r="I73" s="1"/>
      <c r="J73" s="4"/>
      <c r="K73" s="5"/>
      <c r="L73" s="5"/>
      <c r="M73" s="5"/>
      <c r="V73" s="2"/>
      <c r="W73" s="1"/>
    </row>
    <row r="74" spans="1:23" s="3" customFormat="1" x14ac:dyDescent="0.2">
      <c r="A74" s="1"/>
      <c r="B74" s="1"/>
      <c r="C74" s="1"/>
      <c r="D74" s="1"/>
      <c r="E74" s="1"/>
      <c r="F74" s="1"/>
      <c r="G74" s="1"/>
      <c r="H74" s="1"/>
      <c r="I74" s="1"/>
      <c r="J74" s="4"/>
      <c r="K74" s="5"/>
      <c r="L74" s="5"/>
      <c r="M74" s="5"/>
      <c r="V74" s="2"/>
      <c r="W74" s="1"/>
    </row>
    <row r="75" spans="1:23" s="3" customFormat="1" x14ac:dyDescent="0.2">
      <c r="A75" s="1"/>
      <c r="B75" s="1"/>
      <c r="C75" s="1"/>
      <c r="D75" s="1"/>
      <c r="E75" s="1"/>
      <c r="F75" s="1"/>
      <c r="G75" s="1"/>
      <c r="H75" s="1"/>
      <c r="I75" s="1"/>
      <c r="J75" s="4"/>
      <c r="K75" s="5"/>
      <c r="L75" s="5"/>
      <c r="M75" s="5"/>
      <c r="V75" s="2"/>
      <c r="W75" s="1"/>
    </row>
    <row r="76" spans="1:23" s="3" customFormat="1" x14ac:dyDescent="0.2">
      <c r="A76" s="1"/>
      <c r="B76" s="1"/>
      <c r="C76" s="1"/>
      <c r="D76" s="1"/>
      <c r="E76" s="1"/>
      <c r="F76" s="1"/>
      <c r="G76" s="1"/>
      <c r="H76" s="1"/>
      <c r="I76" s="1"/>
      <c r="J76" s="4"/>
      <c r="K76" s="5"/>
      <c r="L76" s="5"/>
      <c r="M76" s="5"/>
      <c r="V76" s="2"/>
      <c r="W76" s="1"/>
    </row>
    <row r="77" spans="1:23" s="3" customFormat="1" x14ac:dyDescent="0.2">
      <c r="A77" s="1"/>
      <c r="B77" s="1"/>
      <c r="C77" s="1"/>
      <c r="D77" s="1"/>
      <c r="E77" s="1"/>
      <c r="F77" s="1"/>
      <c r="G77" s="1"/>
      <c r="H77" s="1"/>
      <c r="I77" s="1"/>
      <c r="J77" s="4"/>
      <c r="K77" s="5"/>
      <c r="L77" s="5"/>
      <c r="M77" s="5"/>
      <c r="V77" s="2"/>
      <c r="W77" s="1"/>
    </row>
    <row r="78" spans="1:23" s="3" customFormat="1" x14ac:dyDescent="0.2">
      <c r="A78" s="1"/>
      <c r="B78" s="1"/>
      <c r="C78" s="1"/>
      <c r="D78" s="1"/>
      <c r="E78" s="1"/>
      <c r="F78" s="1"/>
      <c r="G78" s="1"/>
      <c r="H78" s="1"/>
      <c r="I78" s="1"/>
      <c r="J78" s="4"/>
      <c r="K78" s="5"/>
      <c r="L78" s="5"/>
      <c r="M78" s="5"/>
      <c r="V78" s="2"/>
      <c r="W78" s="1"/>
    </row>
    <row r="79" spans="1:23" s="3" customFormat="1" x14ac:dyDescent="0.2">
      <c r="A79" s="1"/>
      <c r="B79" s="1"/>
      <c r="C79" s="1"/>
      <c r="D79" s="1"/>
      <c r="E79" s="1"/>
      <c r="F79" s="1"/>
      <c r="G79" s="1"/>
      <c r="H79" s="1"/>
      <c r="I79" s="1"/>
      <c r="J79" s="4"/>
      <c r="K79" s="5"/>
      <c r="L79" s="5"/>
      <c r="M79" s="5"/>
      <c r="V79" s="2"/>
      <c r="W79" s="1"/>
    </row>
    <row r="80" spans="1:23" s="3" customFormat="1" x14ac:dyDescent="0.2">
      <c r="A80" s="1"/>
      <c r="B80" s="1"/>
      <c r="C80" s="1"/>
      <c r="D80" s="1"/>
      <c r="E80" s="1"/>
      <c r="F80" s="1"/>
      <c r="G80" s="1"/>
      <c r="H80" s="1"/>
      <c r="I80" s="1"/>
      <c r="J80" s="4"/>
      <c r="K80" s="5"/>
      <c r="L80" s="5"/>
      <c r="M80" s="5"/>
      <c r="V80" s="2"/>
      <c r="W80" s="1"/>
    </row>
    <row r="81" spans="1:23" s="3" customFormat="1" x14ac:dyDescent="0.2">
      <c r="A81" s="1"/>
      <c r="B81" s="1"/>
      <c r="C81" s="1"/>
      <c r="D81" s="1"/>
      <c r="E81" s="1"/>
      <c r="F81" s="1"/>
      <c r="G81" s="1"/>
      <c r="H81" s="1"/>
      <c r="I81" s="1"/>
      <c r="J81" s="4"/>
      <c r="K81" s="5"/>
      <c r="L81" s="5"/>
      <c r="M81" s="5"/>
      <c r="V81" s="2"/>
      <c r="W81" s="1"/>
    </row>
    <row r="82" spans="1:23" s="3" customFormat="1" x14ac:dyDescent="0.2">
      <c r="A82" s="1"/>
      <c r="B82" s="1"/>
      <c r="C82" s="1"/>
      <c r="D82" s="1"/>
      <c r="E82" s="1"/>
      <c r="F82" s="1"/>
      <c r="G82" s="1"/>
      <c r="H82" s="1"/>
      <c r="I82" s="1"/>
      <c r="J82" s="4"/>
      <c r="K82" s="5"/>
      <c r="L82" s="5"/>
      <c r="M82" s="5"/>
      <c r="V82" s="2"/>
      <c r="W82" s="1"/>
    </row>
    <row r="83" spans="1:23" s="3" customFormat="1" x14ac:dyDescent="0.2">
      <c r="A83" s="1"/>
      <c r="B83" s="1"/>
      <c r="C83" s="1"/>
      <c r="D83" s="1"/>
      <c r="E83" s="1"/>
      <c r="F83" s="1"/>
      <c r="G83" s="1"/>
      <c r="H83" s="1"/>
      <c r="I83" s="1"/>
      <c r="J83" s="4"/>
      <c r="K83" s="5"/>
      <c r="L83" s="5"/>
      <c r="M83" s="5"/>
      <c r="V83" s="2"/>
      <c r="W83" s="1"/>
    </row>
    <row r="84" spans="1:23" s="3" customFormat="1" x14ac:dyDescent="0.2">
      <c r="A84" s="1"/>
      <c r="B84" s="1"/>
      <c r="C84" s="1"/>
      <c r="D84" s="1"/>
      <c r="E84" s="1"/>
      <c r="F84" s="1"/>
      <c r="G84" s="1"/>
      <c r="H84" s="1"/>
      <c r="I84" s="1"/>
      <c r="J84" s="4"/>
      <c r="K84" s="5"/>
      <c r="L84" s="5"/>
      <c r="M84" s="5"/>
      <c r="V84" s="2"/>
      <c r="W84" s="1"/>
    </row>
    <row r="85" spans="1:23" s="3" customFormat="1" x14ac:dyDescent="0.2">
      <c r="A85" s="1"/>
      <c r="B85" s="1"/>
      <c r="C85" s="1"/>
      <c r="D85" s="1"/>
      <c r="E85" s="1"/>
      <c r="F85" s="1"/>
      <c r="G85" s="1"/>
      <c r="H85" s="1"/>
      <c r="I85" s="1"/>
      <c r="J85" s="4"/>
      <c r="K85" s="5"/>
      <c r="L85" s="5"/>
      <c r="M85" s="5"/>
      <c r="V85" s="2"/>
      <c r="W85" s="1"/>
    </row>
    <row r="86" spans="1:23" s="3" customFormat="1" x14ac:dyDescent="0.2">
      <c r="A86" s="1"/>
      <c r="B86" s="1"/>
      <c r="C86" s="1"/>
      <c r="D86" s="1"/>
      <c r="E86" s="1"/>
      <c r="F86" s="1"/>
      <c r="G86" s="1"/>
      <c r="H86" s="1"/>
      <c r="I86" s="1"/>
      <c r="J86" s="4"/>
      <c r="K86" s="5"/>
      <c r="L86" s="5"/>
      <c r="M86" s="5"/>
      <c r="V86" s="2"/>
      <c r="W86" s="1"/>
    </row>
    <row r="87" spans="1:23" s="3" customFormat="1" x14ac:dyDescent="0.2">
      <c r="A87" s="1"/>
      <c r="B87" s="1"/>
      <c r="C87" s="1"/>
      <c r="D87" s="1"/>
      <c r="E87" s="1"/>
      <c r="F87" s="1"/>
      <c r="G87" s="1"/>
      <c r="H87" s="1"/>
      <c r="I87" s="1"/>
      <c r="J87" s="4"/>
      <c r="K87" s="5"/>
      <c r="L87" s="5"/>
      <c r="M87" s="5"/>
      <c r="V87" s="2"/>
      <c r="W87" s="1"/>
    </row>
    <row r="88" spans="1:23" s="3" customFormat="1" x14ac:dyDescent="0.2">
      <c r="A88" s="1"/>
      <c r="B88" s="1"/>
      <c r="C88" s="1"/>
      <c r="D88" s="1"/>
      <c r="E88" s="1"/>
      <c r="F88" s="1"/>
      <c r="G88" s="1"/>
      <c r="H88" s="1"/>
      <c r="I88" s="1"/>
      <c r="J88" s="4"/>
      <c r="K88" s="5"/>
      <c r="L88" s="5"/>
      <c r="M88" s="5"/>
      <c r="V88" s="2"/>
      <c r="W88" s="1"/>
    </row>
    <row r="89" spans="1:23" s="3" customFormat="1" x14ac:dyDescent="0.2">
      <c r="A89" s="1"/>
      <c r="B89" s="1"/>
      <c r="C89" s="1"/>
      <c r="D89" s="1"/>
      <c r="E89" s="1"/>
      <c r="F89" s="1"/>
      <c r="G89" s="1"/>
      <c r="H89" s="1"/>
      <c r="I89" s="1"/>
      <c r="J89" s="4"/>
      <c r="K89" s="5"/>
      <c r="L89" s="5"/>
      <c r="M89" s="5"/>
      <c r="V89" s="2"/>
      <c r="W89" s="1"/>
    </row>
    <row r="90" spans="1:23" s="3" customFormat="1" x14ac:dyDescent="0.2">
      <c r="A90" s="1"/>
      <c r="B90" s="1"/>
      <c r="C90" s="1"/>
      <c r="D90" s="1"/>
      <c r="E90" s="1"/>
      <c r="F90" s="1"/>
      <c r="G90" s="1"/>
      <c r="H90" s="1"/>
      <c r="I90" s="1"/>
      <c r="J90" s="4"/>
      <c r="K90" s="5"/>
      <c r="L90" s="5"/>
      <c r="M90" s="5"/>
      <c r="V90" s="2"/>
      <c r="W90" s="1"/>
    </row>
    <row r="91" spans="1:23" s="3" customFormat="1" x14ac:dyDescent="0.2">
      <c r="A91" s="1"/>
      <c r="B91" s="1"/>
      <c r="C91" s="1"/>
      <c r="D91" s="1"/>
      <c r="E91" s="1"/>
      <c r="F91" s="1"/>
      <c r="G91" s="1"/>
      <c r="H91" s="1"/>
      <c r="I91" s="1"/>
      <c r="J91" s="4"/>
      <c r="K91" s="5"/>
      <c r="L91" s="5"/>
      <c r="M91" s="5"/>
      <c r="V91" s="2"/>
      <c r="W91" s="1"/>
    </row>
    <row r="92" spans="1:23" s="3" customFormat="1" x14ac:dyDescent="0.2">
      <c r="A92" s="1"/>
      <c r="B92" s="1"/>
      <c r="C92" s="1"/>
      <c r="D92" s="1"/>
      <c r="E92" s="1"/>
      <c r="F92" s="1"/>
      <c r="G92" s="1"/>
      <c r="H92" s="1"/>
      <c r="I92" s="1"/>
      <c r="J92" s="4"/>
      <c r="K92" s="5"/>
      <c r="L92" s="5"/>
      <c r="M92" s="5"/>
      <c r="V92" s="2"/>
      <c r="W92" s="1"/>
    </row>
    <row r="93" spans="1:23" s="3" customFormat="1" x14ac:dyDescent="0.2">
      <c r="A93" s="1"/>
      <c r="B93" s="1"/>
      <c r="C93" s="1"/>
      <c r="D93" s="1"/>
      <c r="E93" s="1"/>
      <c r="F93" s="1"/>
      <c r="G93" s="1"/>
      <c r="H93" s="1"/>
      <c r="I93" s="1"/>
      <c r="J93" s="4"/>
      <c r="K93" s="5"/>
      <c r="L93" s="5"/>
      <c r="M93" s="5"/>
      <c r="V93" s="2"/>
      <c r="W93" s="1"/>
    </row>
    <row r="94" spans="1:23" s="3" customFormat="1" x14ac:dyDescent="0.2">
      <c r="A94" s="1"/>
      <c r="B94" s="1"/>
      <c r="C94" s="1"/>
      <c r="D94" s="1"/>
      <c r="E94" s="1"/>
      <c r="F94" s="1"/>
      <c r="G94" s="1"/>
      <c r="H94" s="1"/>
      <c r="I94" s="1"/>
      <c r="J94" s="4"/>
      <c r="K94" s="5"/>
      <c r="L94" s="5"/>
      <c r="M94" s="5"/>
      <c r="V94" s="2"/>
      <c r="W94" s="1"/>
    </row>
    <row r="95" spans="1:23" s="3" customFormat="1" x14ac:dyDescent="0.2">
      <c r="A95" s="1"/>
      <c r="B95" s="1"/>
      <c r="C95" s="1"/>
      <c r="D95" s="1"/>
      <c r="E95" s="1"/>
      <c r="F95" s="1"/>
      <c r="G95" s="1"/>
      <c r="H95" s="1"/>
      <c r="I95" s="1"/>
      <c r="J95" s="4"/>
      <c r="K95" s="5"/>
      <c r="L95" s="5"/>
      <c r="M95" s="5"/>
      <c r="V95" s="2"/>
      <c r="W95" s="1"/>
    </row>
    <row r="96" spans="1:23" s="3" customFormat="1" x14ac:dyDescent="0.2">
      <c r="A96" s="1"/>
      <c r="B96" s="1"/>
      <c r="C96" s="1"/>
      <c r="D96" s="1"/>
      <c r="E96" s="1"/>
      <c r="F96" s="1"/>
      <c r="G96" s="1"/>
      <c r="H96" s="1"/>
      <c r="I96" s="1"/>
      <c r="J96" s="4"/>
      <c r="K96" s="5"/>
      <c r="L96" s="5"/>
      <c r="M96" s="5"/>
      <c r="V96" s="2"/>
      <c r="W96" s="1"/>
    </row>
    <row r="97" spans="1:23" s="3" customFormat="1" x14ac:dyDescent="0.2">
      <c r="A97" s="1"/>
      <c r="B97" s="1"/>
      <c r="C97" s="1"/>
      <c r="D97" s="1"/>
      <c r="E97" s="1"/>
      <c r="F97" s="1"/>
      <c r="G97" s="1"/>
      <c r="H97" s="1"/>
      <c r="I97" s="1"/>
      <c r="J97" s="4"/>
      <c r="K97" s="5"/>
      <c r="L97" s="5"/>
      <c r="M97" s="5"/>
      <c r="V97" s="2"/>
      <c r="W97" s="1"/>
    </row>
    <row r="98" spans="1:23" s="3" customFormat="1" x14ac:dyDescent="0.2">
      <c r="A98" s="1"/>
      <c r="B98" s="1"/>
      <c r="C98" s="1"/>
      <c r="D98" s="1"/>
      <c r="E98" s="1"/>
      <c r="F98" s="1"/>
      <c r="G98" s="1"/>
      <c r="H98" s="1"/>
      <c r="I98" s="1"/>
      <c r="J98" s="4"/>
      <c r="K98" s="5"/>
      <c r="L98" s="5"/>
      <c r="M98" s="5"/>
      <c r="V98" s="2"/>
      <c r="W98" s="1"/>
    </row>
    <row r="99" spans="1:23" s="3" customFormat="1" x14ac:dyDescent="0.2">
      <c r="A99" s="1"/>
      <c r="B99" s="1"/>
      <c r="C99" s="1"/>
      <c r="D99" s="1"/>
      <c r="E99" s="1"/>
      <c r="F99" s="1"/>
      <c r="G99" s="1"/>
      <c r="H99" s="1"/>
      <c r="I99" s="1"/>
      <c r="J99" s="4"/>
      <c r="K99" s="5"/>
      <c r="L99" s="5"/>
      <c r="M99" s="5"/>
      <c r="V99" s="2"/>
      <c r="W99" s="1"/>
    </row>
    <row r="100" spans="1:23" s="3" customFormat="1" x14ac:dyDescent="0.2">
      <c r="A100" s="1"/>
      <c r="B100" s="1"/>
      <c r="C100" s="1"/>
      <c r="D100" s="1"/>
      <c r="E100" s="1"/>
      <c r="F100" s="1"/>
      <c r="G100" s="1"/>
      <c r="H100" s="1"/>
      <c r="I100" s="1"/>
      <c r="J100" s="4"/>
      <c r="K100" s="5"/>
      <c r="L100" s="5"/>
      <c r="M100" s="5"/>
      <c r="V100" s="2"/>
      <c r="W100" s="1"/>
    </row>
    <row r="101" spans="1:23" s="3" customFormat="1" x14ac:dyDescent="0.2">
      <c r="A101" s="1"/>
      <c r="B101" s="1"/>
      <c r="C101" s="1"/>
      <c r="D101" s="1"/>
      <c r="E101" s="1"/>
      <c r="F101" s="1"/>
      <c r="G101" s="1"/>
      <c r="H101" s="1"/>
      <c r="I101" s="1"/>
      <c r="J101" s="4"/>
      <c r="K101" s="5"/>
      <c r="L101" s="5"/>
      <c r="M101" s="5"/>
      <c r="V101" s="2"/>
      <c r="W101" s="1"/>
    </row>
  </sheetData>
  <mergeCells count="22">
    <mergeCell ref="V7:V8"/>
    <mergeCell ref="U6:U8"/>
    <mergeCell ref="A5:U5"/>
    <mergeCell ref="C7:C8"/>
    <mergeCell ref="D7:D8"/>
    <mergeCell ref="F7:F8"/>
    <mergeCell ref="I7:I8"/>
    <mergeCell ref="J7:J8"/>
    <mergeCell ref="P6:R6"/>
    <mergeCell ref="A6:A8"/>
    <mergeCell ref="B6:B8"/>
    <mergeCell ref="E6:E8"/>
    <mergeCell ref="G6:G8"/>
    <mergeCell ref="H6:H8"/>
    <mergeCell ref="K6:K8"/>
    <mergeCell ref="L6:L8"/>
    <mergeCell ref="R7:R8"/>
    <mergeCell ref="M6:M8"/>
    <mergeCell ref="N6:N8"/>
    <mergeCell ref="O6:O8"/>
    <mergeCell ref="P7:P8"/>
    <mergeCell ref="Q7:Q8"/>
  </mergeCells>
  <printOptions horizontalCentered="1"/>
  <pageMargins left="0.78740157480314965" right="0.78740157480314965" top="0.6692913385826772" bottom="0.86614173228346458" header="0.27559055118110237" footer="0.39370078740157483"/>
  <pageSetup paperSize="9" scale="46" firstPageNumber="115"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rgb="FF00B0F0"/>
  </sheetPr>
  <dimension ref="A1:Y108"/>
  <sheetViews>
    <sheetView showGridLines="0" view="pageBreakPreview" zoomScale="80" zoomScaleNormal="60" zoomScaleSheetLayoutView="80" workbookViewId="0">
      <pane ySplit="8" topLeftCell="A15" activePane="bottomLeft" state="frozenSplit"/>
      <selection activeCell="I36" sqref="I36"/>
      <selection pane="bottomLeft" activeCell="H15" sqref="H15"/>
    </sheetView>
  </sheetViews>
  <sheetFormatPr defaultColWidth="9.140625" defaultRowHeight="12.75" outlineLevelCol="1" x14ac:dyDescent="0.2"/>
  <cols>
    <col min="1" max="1" width="4.140625" style="1" customWidth="1"/>
    <col min="2" max="2" width="6" style="1" customWidth="1"/>
    <col min="3" max="3" width="7.7109375" style="1" hidden="1" customWidth="1" outlineLevel="1"/>
    <col min="4" max="4" width="10.85546875" style="1" hidden="1" customWidth="1" outlineLevel="1"/>
    <col min="5" max="5" width="10.5703125" style="1" bestFit="1" customWidth="1" outlineLevel="1"/>
    <col min="6" max="6" width="15.5703125" style="1" hidden="1" customWidth="1" outlineLevel="1"/>
    <col min="7" max="7" width="60.7109375" style="1" customWidth="1" collapsed="1"/>
    <col min="8" max="8" width="86.7109375" style="1" bestFit="1" customWidth="1"/>
    <col min="9" max="9" width="7.140625" style="1" customWidth="1"/>
    <col min="10" max="10" width="14.7109375" style="4" customWidth="1"/>
    <col min="11" max="11" width="17" style="3" customWidth="1"/>
    <col min="12" max="12" width="18.42578125" style="3" customWidth="1"/>
    <col min="13" max="13" width="14.28515625" style="3" customWidth="1"/>
    <col min="14" max="14" width="13.7109375" style="3" customWidth="1"/>
    <col min="15" max="15" width="14.28515625" style="3" customWidth="1"/>
    <col min="16" max="16" width="14.85546875" style="3" customWidth="1"/>
    <col min="17" max="17" width="16.5703125" style="3" customWidth="1"/>
    <col min="18" max="19" width="15.140625" style="3" hidden="1" customWidth="1"/>
    <col min="20" max="20" width="14.85546875" style="3" customWidth="1"/>
    <col min="21" max="21" width="12" style="3" hidden="1" customWidth="1"/>
    <col min="22" max="22" width="13.42578125" style="3" hidden="1" customWidth="1"/>
    <col min="23" max="23" width="18.5703125" style="3" customWidth="1"/>
    <col min="24" max="24" width="28.5703125" style="2" customWidth="1"/>
    <col min="25" max="16384" width="9.140625" style="1"/>
  </cols>
  <sheetData>
    <row r="1" spans="1:25" ht="18" x14ac:dyDescent="0.25">
      <c r="A1" s="159" t="s">
        <v>139</v>
      </c>
      <c r="B1" s="188"/>
      <c r="C1" s="160"/>
      <c r="D1" s="160"/>
      <c r="E1" s="160"/>
      <c r="F1" s="161"/>
      <c r="G1" s="162"/>
      <c r="H1" s="163"/>
      <c r="I1" s="160"/>
      <c r="K1" s="164"/>
      <c r="N1" s="165"/>
      <c r="O1" s="165"/>
      <c r="Q1" s="165"/>
      <c r="R1" s="165"/>
      <c r="S1" s="165"/>
      <c r="T1" s="38"/>
      <c r="U1" s="35"/>
      <c r="V1" s="1"/>
      <c r="W1" s="1"/>
      <c r="X1" s="1"/>
    </row>
    <row r="2" spans="1:25" ht="15.75" x14ac:dyDescent="0.25">
      <c r="A2" s="223" t="s">
        <v>129</v>
      </c>
      <c r="B2" s="166"/>
      <c r="C2" s="166"/>
      <c r="E2" s="166"/>
      <c r="F2" s="167"/>
      <c r="G2" s="222" t="s">
        <v>19</v>
      </c>
      <c r="H2" s="168" t="s">
        <v>145</v>
      </c>
      <c r="I2" s="170"/>
      <c r="K2" s="164"/>
      <c r="N2" s="37"/>
      <c r="O2" s="37"/>
      <c r="Q2" s="37"/>
      <c r="R2" s="37"/>
      <c r="S2" s="37"/>
      <c r="T2" s="36"/>
      <c r="U2" s="35"/>
      <c r="V2" s="1"/>
      <c r="W2" s="1"/>
      <c r="X2" s="1"/>
    </row>
    <row r="3" spans="1:25" ht="15.75" x14ac:dyDescent="0.25">
      <c r="A3" s="120"/>
      <c r="B3" s="166"/>
      <c r="C3" s="166"/>
      <c r="E3" s="166"/>
      <c r="F3" s="167"/>
      <c r="G3" s="224" t="s">
        <v>18</v>
      </c>
      <c r="H3" s="169"/>
      <c r="I3" s="170"/>
      <c r="K3" s="164"/>
      <c r="N3" s="37"/>
      <c r="O3" s="37"/>
      <c r="Q3" s="37"/>
      <c r="R3" s="37"/>
      <c r="S3" s="37"/>
      <c r="T3" s="36"/>
      <c r="U3" s="35"/>
      <c r="V3" s="1"/>
      <c r="W3" s="1"/>
      <c r="X3" s="1"/>
    </row>
    <row r="4" spans="1:25" ht="17.25" customHeight="1" x14ac:dyDescent="0.2">
      <c r="A4" s="87"/>
      <c r="B4" s="87"/>
      <c r="C4" s="87"/>
      <c r="D4" s="87"/>
      <c r="E4" s="87"/>
      <c r="F4" s="87"/>
      <c r="G4" s="87"/>
      <c r="H4" s="87"/>
      <c r="I4" s="87"/>
      <c r="J4" s="87"/>
      <c r="K4" s="87"/>
      <c r="L4" s="88"/>
      <c r="M4" s="87"/>
      <c r="N4" s="88"/>
      <c r="O4" s="87"/>
      <c r="P4" s="87"/>
      <c r="Q4" s="87"/>
      <c r="R4" s="87"/>
      <c r="S4" s="87"/>
      <c r="T4" s="87"/>
      <c r="U4" s="87"/>
      <c r="V4" s="87"/>
      <c r="W4" s="89" t="s">
        <v>46</v>
      </c>
      <c r="X4" s="36"/>
      <c r="Y4" s="35"/>
    </row>
    <row r="5" spans="1:25" ht="25.5" customHeight="1" x14ac:dyDescent="0.2">
      <c r="A5" s="513" t="s">
        <v>322</v>
      </c>
      <c r="B5" s="514"/>
      <c r="C5" s="514"/>
      <c r="D5" s="514"/>
      <c r="E5" s="514"/>
      <c r="F5" s="514"/>
      <c r="G5" s="514"/>
      <c r="H5" s="514"/>
      <c r="I5" s="514"/>
      <c r="J5" s="514"/>
      <c r="K5" s="514"/>
      <c r="L5" s="514"/>
      <c r="M5" s="514"/>
      <c r="N5" s="514"/>
      <c r="O5" s="514"/>
      <c r="P5" s="514"/>
      <c r="Q5" s="514"/>
      <c r="R5" s="514"/>
      <c r="S5" s="514"/>
      <c r="T5" s="514"/>
      <c r="U5" s="514"/>
      <c r="V5" s="514"/>
      <c r="W5" s="514"/>
      <c r="X5" s="201"/>
    </row>
    <row r="6" spans="1:25" ht="25.5" customHeight="1" x14ac:dyDescent="0.2">
      <c r="A6" s="523" t="s">
        <v>17</v>
      </c>
      <c r="B6" s="523" t="s">
        <v>16</v>
      </c>
      <c r="C6" s="450"/>
      <c r="D6" s="450"/>
      <c r="E6" s="524" t="s">
        <v>114</v>
      </c>
      <c r="F6" s="450"/>
      <c r="G6" s="524" t="s">
        <v>12</v>
      </c>
      <c r="H6" s="508" t="s">
        <v>11</v>
      </c>
      <c r="I6" s="509" t="s">
        <v>10</v>
      </c>
      <c r="J6" s="508" t="s">
        <v>9</v>
      </c>
      <c r="K6" s="508" t="s">
        <v>8</v>
      </c>
      <c r="L6" s="508" t="s">
        <v>7</v>
      </c>
      <c r="M6" s="508" t="s">
        <v>6</v>
      </c>
      <c r="N6" s="508" t="s">
        <v>5</v>
      </c>
      <c r="O6" s="505" t="s">
        <v>206</v>
      </c>
      <c r="P6" s="539">
        <v>2019</v>
      </c>
      <c r="Q6" s="540"/>
      <c r="R6" s="540"/>
      <c r="S6" s="540"/>
      <c r="T6" s="540"/>
      <c r="U6" s="450"/>
      <c r="V6" s="450"/>
      <c r="W6" s="505" t="s">
        <v>207</v>
      </c>
      <c r="X6" s="201"/>
    </row>
    <row r="7" spans="1:25" ht="25.5" customHeight="1" x14ac:dyDescent="0.2">
      <c r="A7" s="506"/>
      <c r="B7" s="506"/>
      <c r="C7" s="524" t="s">
        <v>14</v>
      </c>
      <c r="D7" s="524" t="s">
        <v>13</v>
      </c>
      <c r="E7" s="506"/>
      <c r="F7" s="524" t="s">
        <v>15</v>
      </c>
      <c r="G7" s="506"/>
      <c r="H7" s="506"/>
      <c r="I7" s="506"/>
      <c r="J7" s="506"/>
      <c r="K7" s="506"/>
      <c r="L7" s="506"/>
      <c r="M7" s="506"/>
      <c r="N7" s="506"/>
      <c r="O7" s="506"/>
      <c r="P7" s="511" t="s">
        <v>3</v>
      </c>
      <c r="Q7" s="511" t="s">
        <v>357</v>
      </c>
      <c r="R7" s="282"/>
      <c r="S7" s="282"/>
      <c r="T7" s="511" t="s">
        <v>310</v>
      </c>
      <c r="U7" s="282"/>
      <c r="V7" s="282"/>
      <c r="W7" s="506"/>
      <c r="X7" s="525" t="s">
        <v>4</v>
      </c>
    </row>
    <row r="8" spans="1:25" ht="58.7" customHeight="1" x14ac:dyDescent="0.2">
      <c r="A8" s="507"/>
      <c r="B8" s="507"/>
      <c r="C8" s="530"/>
      <c r="D8" s="530"/>
      <c r="E8" s="507"/>
      <c r="F8" s="530"/>
      <c r="G8" s="507"/>
      <c r="H8" s="507"/>
      <c r="I8" s="507"/>
      <c r="J8" s="507"/>
      <c r="K8" s="507"/>
      <c r="L8" s="507"/>
      <c r="M8" s="507"/>
      <c r="N8" s="507"/>
      <c r="O8" s="507"/>
      <c r="P8" s="512"/>
      <c r="Q8" s="512"/>
      <c r="R8" s="200" t="s">
        <v>88</v>
      </c>
      <c r="S8" s="200" t="s">
        <v>89</v>
      </c>
      <c r="T8" s="512"/>
      <c r="U8" s="200" t="s">
        <v>90</v>
      </c>
      <c r="V8" s="200" t="s">
        <v>91</v>
      </c>
      <c r="W8" s="507"/>
      <c r="X8" s="525"/>
    </row>
    <row r="9" spans="1:25" s="30" customFormat="1" ht="25.5" customHeight="1" x14ac:dyDescent="0.3">
      <c r="A9" s="301" t="s">
        <v>1</v>
      </c>
      <c r="B9" s="302"/>
      <c r="C9" s="302"/>
      <c r="D9" s="302"/>
      <c r="E9" s="302"/>
      <c r="F9" s="302"/>
      <c r="G9" s="302"/>
      <c r="H9" s="302"/>
      <c r="I9" s="302"/>
      <c r="J9" s="302"/>
      <c r="K9" s="93">
        <f>SUM(K10:K18)</f>
        <v>1713976</v>
      </c>
      <c r="L9" s="93">
        <f t="shared" ref="L9:M9" si="0">SUM(L10:L18)</f>
        <v>1341093</v>
      </c>
      <c r="M9" s="93">
        <f t="shared" si="0"/>
        <v>372883</v>
      </c>
      <c r="N9" s="93"/>
      <c r="O9" s="93">
        <f t="shared" ref="O9:V9" si="1">SUM(O10:O18)</f>
        <v>320396</v>
      </c>
      <c r="P9" s="92">
        <f t="shared" si="1"/>
        <v>503272</v>
      </c>
      <c r="Q9" s="92">
        <f t="shared" si="1"/>
        <v>369399</v>
      </c>
      <c r="R9" s="92">
        <f t="shared" si="1"/>
        <v>348832</v>
      </c>
      <c r="S9" s="92">
        <f t="shared" si="1"/>
        <v>20567</v>
      </c>
      <c r="T9" s="92">
        <f t="shared" si="1"/>
        <v>133873</v>
      </c>
      <c r="U9" s="92">
        <f t="shared" si="1"/>
        <v>44856</v>
      </c>
      <c r="V9" s="92">
        <f t="shared" si="1"/>
        <v>89017</v>
      </c>
      <c r="W9" s="93">
        <f>SUM(W10:W18)</f>
        <v>890308</v>
      </c>
      <c r="X9" s="31"/>
    </row>
    <row r="10" spans="1:25" ht="139.5" customHeight="1" x14ac:dyDescent="0.2">
      <c r="A10" s="303">
        <v>1</v>
      </c>
      <c r="B10" s="29" t="s">
        <v>42</v>
      </c>
      <c r="C10" s="29">
        <v>2212</v>
      </c>
      <c r="D10" s="29">
        <v>6121</v>
      </c>
      <c r="E10" s="197">
        <v>61</v>
      </c>
      <c r="F10" s="44">
        <v>60004100040</v>
      </c>
      <c r="G10" s="308" t="s">
        <v>67</v>
      </c>
      <c r="H10" s="186" t="s">
        <v>68</v>
      </c>
      <c r="I10" s="28" t="s">
        <v>69</v>
      </c>
      <c r="J10" s="28" t="s">
        <v>70</v>
      </c>
      <c r="K10" s="299">
        <v>400000</v>
      </c>
      <c r="L10" s="335">
        <v>291248</v>
      </c>
      <c r="M10" s="42">
        <f t="shared" ref="M10:M15" si="2">K10-L10</f>
        <v>108752</v>
      </c>
      <c r="N10" s="297" t="s">
        <v>236</v>
      </c>
      <c r="O10" s="305">
        <v>29955</v>
      </c>
      <c r="P10" s="304">
        <f>Q10+T10</f>
        <v>80000</v>
      </c>
      <c r="Q10" s="305">
        <f t="shared" ref="Q10:Q16" si="3">SUM(R10:S10)</f>
        <v>54000</v>
      </c>
      <c r="R10" s="337">
        <v>51000</v>
      </c>
      <c r="S10" s="337">
        <v>3000</v>
      </c>
      <c r="T10" s="487">
        <f>SUM(U10:V10)</f>
        <v>26000</v>
      </c>
      <c r="U10" s="336">
        <v>6000</v>
      </c>
      <c r="V10" s="336">
        <v>20000</v>
      </c>
      <c r="W10" s="300">
        <f>K10-O10-P10</f>
        <v>290045</v>
      </c>
      <c r="X10" s="27" t="s">
        <v>101</v>
      </c>
    </row>
    <row r="11" spans="1:25" ht="139.5" customHeight="1" x14ac:dyDescent="0.2">
      <c r="A11" s="303">
        <v>2</v>
      </c>
      <c r="B11" s="303" t="s">
        <v>42</v>
      </c>
      <c r="C11" s="303">
        <v>2212</v>
      </c>
      <c r="D11" s="303">
        <v>6121</v>
      </c>
      <c r="E11" s="303">
        <v>61</v>
      </c>
      <c r="F11" s="298">
        <v>60004100913</v>
      </c>
      <c r="G11" s="308" t="s">
        <v>209</v>
      </c>
      <c r="H11" s="309" t="s">
        <v>210</v>
      </c>
      <c r="I11" s="28"/>
      <c r="J11" s="28" t="s">
        <v>0</v>
      </c>
      <c r="K11" s="299">
        <v>221645</v>
      </c>
      <c r="L11" s="335">
        <v>186868</v>
      </c>
      <c r="M11" s="299">
        <f t="shared" si="2"/>
        <v>34777</v>
      </c>
      <c r="N11" s="297" t="s">
        <v>80</v>
      </c>
      <c r="O11" s="305">
        <v>204298</v>
      </c>
      <c r="P11" s="304">
        <f>Q11+T11</f>
        <v>17347</v>
      </c>
      <c r="Q11" s="305">
        <f t="shared" si="3"/>
        <v>13500</v>
      </c>
      <c r="R11" s="344">
        <v>12750</v>
      </c>
      <c r="S11" s="344">
        <v>750</v>
      </c>
      <c r="T11" s="487">
        <f t="shared" ref="T11:T18" si="4">SUM(U11:V11)</f>
        <v>3847</v>
      </c>
      <c r="U11" s="343">
        <v>1500</v>
      </c>
      <c r="V11" s="343">
        <v>2347</v>
      </c>
      <c r="W11" s="343">
        <f>K11-O11-P11</f>
        <v>0</v>
      </c>
      <c r="X11" s="27"/>
    </row>
    <row r="12" spans="1:25" s="26" customFormat="1" ht="157.5" customHeight="1" x14ac:dyDescent="0.2">
      <c r="A12" s="25">
        <v>3</v>
      </c>
      <c r="B12" s="45" t="s">
        <v>25</v>
      </c>
      <c r="C12" s="45">
        <v>2212</v>
      </c>
      <c r="D12" s="45">
        <v>6121</v>
      </c>
      <c r="E12" s="28">
        <v>61</v>
      </c>
      <c r="F12" s="44">
        <v>60004100914</v>
      </c>
      <c r="G12" s="49" t="s">
        <v>71</v>
      </c>
      <c r="H12" s="185" t="s">
        <v>72</v>
      </c>
      <c r="I12" s="45" t="s">
        <v>73</v>
      </c>
      <c r="J12" s="45" t="s">
        <v>74</v>
      </c>
      <c r="K12" s="50">
        <v>162931</v>
      </c>
      <c r="L12" s="342">
        <v>130000</v>
      </c>
      <c r="M12" s="342">
        <f t="shared" si="2"/>
        <v>32931</v>
      </c>
      <c r="N12" s="48">
        <v>2019</v>
      </c>
      <c r="O12" s="40">
        <v>1754</v>
      </c>
      <c r="P12" s="41">
        <f>Q12+T12</f>
        <v>17000</v>
      </c>
      <c r="Q12" s="40">
        <f>SUM(R12:S12)</f>
        <v>10000</v>
      </c>
      <c r="R12" s="40">
        <v>9400</v>
      </c>
      <c r="S12" s="40">
        <v>600</v>
      </c>
      <c r="T12" s="487">
        <f>SUM(U12:V12)</f>
        <v>7000</v>
      </c>
      <c r="U12" s="365">
        <v>3000</v>
      </c>
      <c r="V12" s="365">
        <v>4000</v>
      </c>
      <c r="W12" s="39">
        <f>K12-O12-P12</f>
        <v>144177</v>
      </c>
      <c r="X12" s="27"/>
    </row>
    <row r="13" spans="1:25" s="26" customFormat="1" ht="222" customHeight="1" x14ac:dyDescent="0.2">
      <c r="A13" s="303">
        <v>4</v>
      </c>
      <c r="B13" s="45" t="s">
        <v>42</v>
      </c>
      <c r="C13" s="45">
        <v>2212</v>
      </c>
      <c r="D13" s="45">
        <v>6121</v>
      </c>
      <c r="E13" s="28">
        <v>61</v>
      </c>
      <c r="F13" s="44">
        <v>60004100917</v>
      </c>
      <c r="G13" s="49" t="s">
        <v>75</v>
      </c>
      <c r="H13" s="185" t="s">
        <v>361</v>
      </c>
      <c r="I13" s="45"/>
      <c r="J13" s="45" t="s">
        <v>34</v>
      </c>
      <c r="K13" s="50">
        <v>142727</v>
      </c>
      <c r="L13" s="342">
        <v>100132</v>
      </c>
      <c r="M13" s="342">
        <f t="shared" si="2"/>
        <v>42595</v>
      </c>
      <c r="N13" s="48">
        <v>2019</v>
      </c>
      <c r="O13" s="40">
        <v>1488</v>
      </c>
      <c r="P13" s="419">
        <f>Q13+T13</f>
        <v>30000</v>
      </c>
      <c r="Q13" s="40">
        <f>SUM(R13:S13)</f>
        <v>22050</v>
      </c>
      <c r="R13" s="40">
        <f>41650/2</f>
        <v>20825</v>
      </c>
      <c r="S13" s="40">
        <f>2450/2</f>
        <v>1225</v>
      </c>
      <c r="T13" s="487">
        <f t="shared" si="4"/>
        <v>7950</v>
      </c>
      <c r="U13" s="347">
        <f>4900/2</f>
        <v>2450</v>
      </c>
      <c r="V13" s="347">
        <f>10715-5215</f>
        <v>5500</v>
      </c>
      <c r="W13" s="39">
        <f>K13-O13-P13</f>
        <v>111239</v>
      </c>
      <c r="X13" s="189" t="s">
        <v>111</v>
      </c>
    </row>
    <row r="14" spans="1:25" s="429" customFormat="1" ht="222" customHeight="1" x14ac:dyDescent="0.2">
      <c r="A14" s="45">
        <v>5</v>
      </c>
      <c r="B14" s="45" t="s">
        <v>25</v>
      </c>
      <c r="C14" s="45">
        <v>2212</v>
      </c>
      <c r="D14" s="45">
        <v>6121</v>
      </c>
      <c r="E14" s="45">
        <v>61</v>
      </c>
      <c r="F14" s="45">
        <v>60004100918</v>
      </c>
      <c r="G14" s="431" t="s">
        <v>308</v>
      </c>
      <c r="H14" s="430" t="s">
        <v>309</v>
      </c>
      <c r="I14" s="427"/>
      <c r="J14" s="45" t="s">
        <v>34</v>
      </c>
      <c r="K14" s="425">
        <v>179135</v>
      </c>
      <c r="L14" s="415">
        <v>159300</v>
      </c>
      <c r="M14" s="415">
        <f t="shared" si="2"/>
        <v>19835</v>
      </c>
      <c r="N14" s="426">
        <v>2020</v>
      </c>
      <c r="O14" s="428">
        <v>3846</v>
      </c>
      <c r="P14" s="423">
        <f>Q14+T14</f>
        <v>1923</v>
      </c>
      <c r="Q14" s="40">
        <f>SUM(R14:S14)</f>
        <v>0</v>
      </c>
      <c r="R14" s="40">
        <v>0</v>
      </c>
      <c r="S14" s="27">
        <v>0</v>
      </c>
      <c r="T14" s="487">
        <f t="shared" si="4"/>
        <v>1923</v>
      </c>
      <c r="U14" s="432">
        <v>1923</v>
      </c>
      <c r="V14" s="432">
        <v>0</v>
      </c>
      <c r="W14" s="424">
        <f>K14-O14-P14</f>
        <v>173366</v>
      </c>
    </row>
    <row r="15" spans="1:25" s="26" customFormat="1" ht="182.25" customHeight="1" x14ac:dyDescent="0.2">
      <c r="A15" s="303">
        <v>6</v>
      </c>
      <c r="B15" s="45" t="s">
        <v>25</v>
      </c>
      <c r="C15" s="25">
        <v>2212</v>
      </c>
      <c r="D15" s="25">
        <v>6121</v>
      </c>
      <c r="E15" s="198">
        <v>61</v>
      </c>
      <c r="F15" s="47">
        <v>60004100919</v>
      </c>
      <c r="G15" s="46" t="s">
        <v>37</v>
      </c>
      <c r="H15" s="185" t="s">
        <v>365</v>
      </c>
      <c r="I15" s="45" t="s">
        <v>27</v>
      </c>
      <c r="J15" s="45" t="s">
        <v>0</v>
      </c>
      <c r="K15" s="50">
        <v>238323</v>
      </c>
      <c r="L15" s="342">
        <v>196324</v>
      </c>
      <c r="M15" s="42">
        <f t="shared" si="2"/>
        <v>41999</v>
      </c>
      <c r="N15" s="48" t="s">
        <v>79</v>
      </c>
      <c r="O15" s="40">
        <v>10887</v>
      </c>
      <c r="P15" s="421">
        <f t="shared" ref="P15:P17" si="5">Q15+T15</f>
        <v>180000</v>
      </c>
      <c r="Q15" s="422">
        <f>SUM(R15:S15)</f>
        <v>137700</v>
      </c>
      <c r="R15" s="422">
        <f>93500+36550</f>
        <v>130050</v>
      </c>
      <c r="S15" s="422">
        <f>5500+2150</f>
        <v>7650</v>
      </c>
      <c r="T15" s="487">
        <f>SUM(U15:V15)</f>
        <v>42300</v>
      </c>
      <c r="U15" s="420">
        <f>11000+4300</f>
        <v>15300</v>
      </c>
      <c r="V15" s="420">
        <v>27000</v>
      </c>
      <c r="W15" s="420">
        <f t="shared" ref="W15" si="6">K15-O15-P15</f>
        <v>47436</v>
      </c>
      <c r="X15" s="53"/>
    </row>
    <row r="16" spans="1:25" s="26" customFormat="1" ht="83.25" customHeight="1" x14ac:dyDescent="0.2">
      <c r="A16" s="306">
        <v>7</v>
      </c>
      <c r="B16" s="45" t="s">
        <v>26</v>
      </c>
      <c r="C16" s="111">
        <v>2212</v>
      </c>
      <c r="D16" s="25">
        <v>6121</v>
      </c>
      <c r="E16" s="197">
        <v>61</v>
      </c>
      <c r="F16" s="44">
        <v>60004100920</v>
      </c>
      <c r="G16" s="49" t="s">
        <v>82</v>
      </c>
      <c r="H16" s="185" t="s">
        <v>83</v>
      </c>
      <c r="I16" s="95" t="s">
        <v>62</v>
      </c>
      <c r="J16" s="45" t="s">
        <v>0</v>
      </c>
      <c r="K16" s="50">
        <f>94737+901</f>
        <v>95638</v>
      </c>
      <c r="L16" s="375">
        <v>80177</v>
      </c>
      <c r="M16" s="375">
        <v>15461</v>
      </c>
      <c r="N16" s="346" t="s">
        <v>80</v>
      </c>
      <c r="O16" s="40">
        <v>62638</v>
      </c>
      <c r="P16" s="364">
        <f t="shared" si="5"/>
        <v>33000</v>
      </c>
      <c r="Q16" s="40">
        <f t="shared" si="3"/>
        <v>27000</v>
      </c>
      <c r="R16" s="40">
        <v>25500</v>
      </c>
      <c r="S16" s="40">
        <v>1500</v>
      </c>
      <c r="T16" s="487">
        <f t="shared" si="4"/>
        <v>6000</v>
      </c>
      <c r="U16" s="345">
        <v>3000</v>
      </c>
      <c r="V16" s="345">
        <v>3000</v>
      </c>
      <c r="W16" s="39">
        <f>K16-O16-P16</f>
        <v>0</v>
      </c>
      <c r="X16" s="53"/>
    </row>
    <row r="17" spans="1:25" s="26" customFormat="1" ht="42.75" x14ac:dyDescent="0.2">
      <c r="A17" s="303">
        <v>8</v>
      </c>
      <c r="B17" s="45" t="s">
        <v>28</v>
      </c>
      <c r="C17" s="25">
        <v>2212</v>
      </c>
      <c r="D17" s="25">
        <v>6121</v>
      </c>
      <c r="E17" s="198">
        <v>61</v>
      </c>
      <c r="F17" s="47">
        <v>60004100930</v>
      </c>
      <c r="G17" s="46" t="s">
        <v>44</v>
      </c>
      <c r="H17" s="185" t="s">
        <v>45</v>
      </c>
      <c r="I17" s="45"/>
      <c r="J17" s="45" t="s">
        <v>231</v>
      </c>
      <c r="K17" s="50">
        <v>138540</v>
      </c>
      <c r="L17" s="342">
        <v>96363</v>
      </c>
      <c r="M17" s="42">
        <f>K17-L17</f>
        <v>42177</v>
      </c>
      <c r="N17" s="48" t="s">
        <v>79</v>
      </c>
      <c r="O17" s="40">
        <v>3944</v>
      </c>
      <c r="P17" s="364">
        <f t="shared" si="5"/>
        <v>64000</v>
      </c>
      <c r="Q17" s="40">
        <f>SUM(R17:S17)</f>
        <v>48600</v>
      </c>
      <c r="R17" s="40">
        <v>45900</v>
      </c>
      <c r="S17" s="40">
        <v>2700</v>
      </c>
      <c r="T17" s="487">
        <f>SUM(U17:V17)</f>
        <v>15400</v>
      </c>
      <c r="U17" s="365">
        <v>5400</v>
      </c>
      <c r="V17" s="365">
        <v>10000</v>
      </c>
      <c r="W17" s="39">
        <f>K17-O17-P17</f>
        <v>70596</v>
      </c>
      <c r="X17" s="53"/>
    </row>
    <row r="18" spans="1:25" s="26" customFormat="1" ht="114" x14ac:dyDescent="0.2">
      <c r="A18" s="306">
        <v>9</v>
      </c>
      <c r="B18" s="45" t="s">
        <v>25</v>
      </c>
      <c r="C18" s="45">
        <v>2212</v>
      </c>
      <c r="D18" s="45">
        <v>6121</v>
      </c>
      <c r="E18" s="28">
        <v>61</v>
      </c>
      <c r="F18" s="44">
        <v>60004100956</v>
      </c>
      <c r="G18" s="49" t="s">
        <v>76</v>
      </c>
      <c r="H18" s="185" t="s">
        <v>200</v>
      </c>
      <c r="I18" s="45"/>
      <c r="J18" s="45" t="s">
        <v>312</v>
      </c>
      <c r="K18" s="50">
        <v>135037</v>
      </c>
      <c r="L18" s="342">
        <v>100681</v>
      </c>
      <c r="M18" s="342">
        <f t="shared" ref="M18" si="7">K18-L18</f>
        <v>34356</v>
      </c>
      <c r="N18" s="48" t="s">
        <v>79</v>
      </c>
      <c r="O18" s="40">
        <v>1586</v>
      </c>
      <c r="P18" s="41">
        <f t="shared" ref="P18" si="8">Q18+T18</f>
        <v>80002</v>
      </c>
      <c r="Q18" s="40">
        <f t="shared" ref="Q18" si="9">SUM(R18:S18)</f>
        <v>56549</v>
      </c>
      <c r="R18" s="40">
        <v>53407</v>
      </c>
      <c r="S18" s="40">
        <v>3142</v>
      </c>
      <c r="T18" s="487">
        <f t="shared" si="4"/>
        <v>23453</v>
      </c>
      <c r="U18" s="345">
        <v>6283</v>
      </c>
      <c r="V18" s="345">
        <f>11170+6000</f>
        <v>17170</v>
      </c>
      <c r="W18" s="39">
        <f t="shared" ref="W18" si="10">K18-O18-P18</f>
        <v>53449</v>
      </c>
      <c r="X18" s="189" t="s">
        <v>111</v>
      </c>
    </row>
    <row r="19" spans="1:25" s="30" customFormat="1" ht="25.5" hidden="1" customHeight="1" x14ac:dyDescent="0.3">
      <c r="A19" s="101" t="s">
        <v>93</v>
      </c>
      <c r="B19" s="102"/>
      <c r="C19" s="102"/>
      <c r="D19" s="102"/>
      <c r="E19" s="102"/>
      <c r="F19" s="102"/>
      <c r="G19" s="102"/>
      <c r="H19" s="102"/>
      <c r="I19" s="102"/>
      <c r="J19" s="102"/>
      <c r="K19" s="93">
        <f>SUM(K20:K22)</f>
        <v>0</v>
      </c>
      <c r="L19" s="93">
        <f t="shared" ref="L19:M19" si="11">SUM(L20:L22)</f>
        <v>0</v>
      </c>
      <c r="M19" s="93">
        <f t="shared" si="11"/>
        <v>0</v>
      </c>
      <c r="N19" s="93"/>
      <c r="O19" s="93">
        <f t="shared" ref="O19:W19" si="12">SUM(O20:O22)</f>
        <v>0</v>
      </c>
      <c r="P19" s="93">
        <f t="shared" si="12"/>
        <v>0</v>
      </c>
      <c r="Q19" s="93">
        <f t="shared" si="12"/>
        <v>0</v>
      </c>
      <c r="R19" s="93">
        <f t="shared" si="12"/>
        <v>0</v>
      </c>
      <c r="S19" s="93">
        <f t="shared" si="12"/>
        <v>0</v>
      </c>
      <c r="T19" s="93">
        <f t="shared" si="12"/>
        <v>0</v>
      </c>
      <c r="U19" s="93">
        <f t="shared" si="12"/>
        <v>0</v>
      </c>
      <c r="V19" s="93">
        <f t="shared" si="12"/>
        <v>0</v>
      </c>
      <c r="W19" s="93">
        <f t="shared" si="12"/>
        <v>0</v>
      </c>
      <c r="X19" s="54"/>
    </row>
    <row r="20" spans="1:25" s="26" customFormat="1" ht="15.75" hidden="1" x14ac:dyDescent="0.2">
      <c r="A20" s="25"/>
      <c r="B20" s="45"/>
      <c r="C20" s="45"/>
      <c r="D20" s="45"/>
      <c r="E20" s="28"/>
      <c r="F20" s="44"/>
      <c r="G20" s="49"/>
      <c r="H20" s="185"/>
      <c r="I20" s="45"/>
      <c r="J20" s="45"/>
      <c r="K20" s="50"/>
      <c r="L20" s="42"/>
      <c r="M20" s="42"/>
      <c r="N20" s="48"/>
      <c r="O20" s="40"/>
      <c r="P20" s="41"/>
      <c r="Q20" s="40"/>
      <c r="R20" s="40"/>
      <c r="S20" s="40"/>
      <c r="T20" s="478"/>
      <c r="U20" s="39"/>
      <c r="V20" s="39"/>
      <c r="W20" s="39"/>
      <c r="X20" s="27"/>
    </row>
    <row r="21" spans="1:25" s="26" customFormat="1" ht="15.75" hidden="1" x14ac:dyDescent="0.2">
      <c r="A21" s="25"/>
      <c r="B21" s="45"/>
      <c r="C21" s="45"/>
      <c r="D21" s="45"/>
      <c r="E21" s="28"/>
      <c r="F21" s="187"/>
      <c r="G21" s="49"/>
      <c r="H21" s="185"/>
      <c r="I21" s="45"/>
      <c r="J21" s="45"/>
      <c r="K21" s="50"/>
      <c r="L21" s="42"/>
      <c r="M21" s="42"/>
      <c r="N21" s="48"/>
      <c r="O21" s="40"/>
      <c r="P21" s="41"/>
      <c r="Q21" s="40"/>
      <c r="R21" s="40"/>
      <c r="S21" s="40"/>
      <c r="T21" s="478"/>
      <c r="U21" s="39"/>
      <c r="V21" s="39"/>
      <c r="W21" s="39"/>
      <c r="X21" s="27"/>
    </row>
    <row r="22" spans="1:25" s="26" customFormat="1" ht="15.75" hidden="1" x14ac:dyDescent="0.2">
      <c r="A22" s="25"/>
      <c r="B22" s="45"/>
      <c r="C22" s="45"/>
      <c r="D22" s="45"/>
      <c r="E22" s="28"/>
      <c r="F22" s="44"/>
      <c r="G22" s="49"/>
      <c r="H22" s="185"/>
      <c r="I22" s="45"/>
      <c r="J22" s="45"/>
      <c r="K22" s="50"/>
      <c r="L22" s="42"/>
      <c r="M22" s="42"/>
      <c r="N22" s="48"/>
      <c r="O22" s="40"/>
      <c r="P22" s="41"/>
      <c r="Q22" s="40"/>
      <c r="R22" s="40"/>
      <c r="S22" s="40"/>
      <c r="T22" s="478"/>
      <c r="U22" s="39"/>
      <c r="V22" s="39"/>
      <c r="W22" s="39"/>
      <c r="X22" s="27"/>
    </row>
    <row r="23" spans="1:25" ht="35.25" customHeight="1" x14ac:dyDescent="0.2">
      <c r="A23" s="85" t="s">
        <v>191</v>
      </c>
      <c r="B23" s="86"/>
      <c r="C23" s="86"/>
      <c r="D23" s="86"/>
      <c r="E23" s="196"/>
      <c r="F23" s="86"/>
      <c r="G23" s="86"/>
      <c r="H23" s="86"/>
      <c r="I23" s="86"/>
      <c r="J23" s="86"/>
      <c r="K23" s="23">
        <f>SUM(K10:K18)</f>
        <v>1713976</v>
      </c>
      <c r="L23" s="23">
        <f t="shared" ref="L23:M23" si="13">SUM(L10:L18)</f>
        <v>1341093</v>
      </c>
      <c r="M23" s="23">
        <f t="shared" si="13"/>
        <v>372883</v>
      </c>
      <c r="N23" s="23"/>
      <c r="O23" s="23">
        <f t="shared" ref="O23:S23" si="14">SUM(O10:O18)</f>
        <v>320396</v>
      </c>
      <c r="P23" s="23">
        <f t="shared" si="14"/>
        <v>503272</v>
      </c>
      <c r="Q23" s="23">
        <f>SUM(Q10:Q18)</f>
        <v>369399</v>
      </c>
      <c r="R23" s="23">
        <f t="shared" si="14"/>
        <v>348832</v>
      </c>
      <c r="S23" s="23">
        <f t="shared" si="14"/>
        <v>20567</v>
      </c>
      <c r="T23" s="23">
        <f>SUM(T10:T18)</f>
        <v>133873</v>
      </c>
      <c r="U23" s="23">
        <f t="shared" ref="U23:V23" si="15">+U9+U19</f>
        <v>44856</v>
      </c>
      <c r="V23" s="23">
        <f t="shared" si="15"/>
        <v>89017</v>
      </c>
      <c r="W23" s="23">
        <f>+W9+W19</f>
        <v>890308</v>
      </c>
      <c r="X23" s="21"/>
    </row>
    <row r="24" spans="1:25" s="3" customFormat="1" x14ac:dyDescent="0.2">
      <c r="A24" s="4"/>
      <c r="B24" s="4"/>
      <c r="C24" s="4"/>
      <c r="D24" s="4"/>
      <c r="E24" s="4"/>
      <c r="F24" s="4"/>
      <c r="G24" s="20"/>
      <c r="H24" s="4"/>
      <c r="I24" s="19"/>
      <c r="J24" s="18"/>
      <c r="K24" s="17"/>
      <c r="L24" s="17"/>
      <c r="M24" s="17"/>
      <c r="N24" s="16"/>
      <c r="O24" s="16"/>
      <c r="X24" s="2"/>
      <c r="Y24" s="1"/>
    </row>
    <row r="25" spans="1:25" s="3" customFormat="1" x14ac:dyDescent="0.2">
      <c r="A25" s="4"/>
      <c r="B25" s="4"/>
      <c r="C25" s="4"/>
      <c r="D25" s="4"/>
      <c r="E25" s="4"/>
      <c r="F25" s="4"/>
      <c r="G25" s="4"/>
      <c r="H25" s="4"/>
      <c r="I25" s="15"/>
      <c r="J25" s="6"/>
      <c r="K25" s="5"/>
      <c r="L25" s="5"/>
      <c r="M25" s="5"/>
      <c r="X25" s="2"/>
      <c r="Y25" s="1"/>
    </row>
    <row r="26" spans="1:25" s="3" customFormat="1" x14ac:dyDescent="0.2">
      <c r="A26" s="4"/>
      <c r="B26" s="4"/>
      <c r="C26" s="4"/>
      <c r="D26" s="4"/>
      <c r="E26" s="4"/>
      <c r="F26" s="4"/>
      <c r="G26" s="4"/>
      <c r="H26" s="4"/>
      <c r="I26" s="15"/>
      <c r="J26" s="6"/>
      <c r="K26" s="5"/>
      <c r="L26" s="5"/>
      <c r="M26" s="5"/>
      <c r="X26" s="2"/>
      <c r="Y26" s="1"/>
    </row>
    <row r="27" spans="1:25" s="7" customFormat="1" ht="15" x14ac:dyDescent="0.2">
      <c r="A27" s="13"/>
      <c r="B27" s="13"/>
      <c r="C27" s="14"/>
      <c r="D27" s="13"/>
      <c r="E27" s="13"/>
      <c r="F27" s="13"/>
      <c r="G27" s="13"/>
      <c r="H27" s="13"/>
      <c r="I27" s="12"/>
      <c r="J27" s="11"/>
      <c r="K27" s="10"/>
      <c r="L27" s="10"/>
      <c r="M27" s="10"/>
      <c r="X27" s="9"/>
      <c r="Y27" s="8"/>
    </row>
    <row r="28" spans="1:25" s="3" customFormat="1" x14ac:dyDescent="0.2">
      <c r="A28" s="4"/>
      <c r="B28" s="4"/>
      <c r="C28" s="4"/>
      <c r="D28" s="4"/>
      <c r="E28" s="4"/>
      <c r="F28" s="4"/>
      <c r="G28" s="4"/>
      <c r="H28" s="4"/>
      <c r="I28" s="1"/>
      <c r="J28" s="6"/>
      <c r="K28" s="5"/>
      <c r="L28" s="5"/>
      <c r="M28" s="5"/>
      <c r="X28" s="2"/>
      <c r="Y28" s="1"/>
    </row>
    <row r="29" spans="1:25" s="3" customFormat="1" x14ac:dyDescent="0.2">
      <c r="A29" s="4"/>
      <c r="B29" s="4"/>
      <c r="C29" s="4"/>
      <c r="D29" s="4"/>
      <c r="E29" s="4"/>
      <c r="F29" s="4"/>
      <c r="G29" s="4"/>
      <c r="H29" s="4"/>
      <c r="I29" s="1"/>
      <c r="J29" s="6"/>
      <c r="K29" s="5"/>
      <c r="L29" s="5"/>
      <c r="M29" s="5"/>
      <c r="X29" s="2"/>
      <c r="Y29" s="1"/>
    </row>
    <row r="30" spans="1:25" s="3" customFormat="1" x14ac:dyDescent="0.2">
      <c r="A30" s="4"/>
      <c r="B30" s="4"/>
      <c r="C30" s="4"/>
      <c r="D30" s="4"/>
      <c r="E30" s="4"/>
      <c r="F30" s="4"/>
      <c r="G30" s="4"/>
      <c r="H30" s="4"/>
      <c r="I30" s="1"/>
      <c r="J30" s="6"/>
      <c r="K30" s="5"/>
      <c r="L30" s="5"/>
      <c r="M30" s="5"/>
      <c r="X30" s="2"/>
      <c r="Y30" s="1"/>
    </row>
    <row r="31" spans="1:25" s="3" customFormat="1" x14ac:dyDescent="0.2">
      <c r="A31" s="4"/>
      <c r="B31" s="4"/>
      <c r="C31" s="4"/>
      <c r="D31" s="4"/>
      <c r="E31" s="4"/>
      <c r="F31" s="4"/>
      <c r="G31" s="4"/>
      <c r="H31" s="4"/>
      <c r="I31" s="1"/>
      <c r="J31" s="6"/>
      <c r="K31" s="5"/>
      <c r="L31" s="5"/>
      <c r="M31" s="5"/>
      <c r="X31" s="2"/>
      <c r="Y31" s="1"/>
    </row>
    <row r="32" spans="1:25" s="3" customFormat="1" x14ac:dyDescent="0.2">
      <c r="A32" s="4"/>
      <c r="B32" s="4"/>
      <c r="C32" s="4"/>
      <c r="D32" s="4"/>
      <c r="E32" s="4"/>
      <c r="F32" s="4"/>
      <c r="G32" s="4"/>
      <c r="H32" s="4"/>
      <c r="I32" s="1"/>
      <c r="J32" s="6"/>
      <c r="K32" s="5"/>
      <c r="L32" s="5"/>
      <c r="M32" s="5"/>
      <c r="X32" s="2"/>
      <c r="Y32" s="1"/>
    </row>
    <row r="33" spans="1:25" s="3" customFormat="1" x14ac:dyDescent="0.2">
      <c r="A33" s="4"/>
      <c r="B33" s="4"/>
      <c r="C33" s="4"/>
      <c r="D33" s="4"/>
      <c r="E33" s="4"/>
      <c r="F33" s="4"/>
      <c r="G33" s="4"/>
      <c r="H33" s="4"/>
      <c r="I33" s="1"/>
      <c r="J33" s="6"/>
      <c r="K33" s="5"/>
      <c r="L33" s="5"/>
      <c r="M33" s="5"/>
      <c r="X33" s="2"/>
      <c r="Y33" s="1"/>
    </row>
    <row r="34" spans="1:25" s="3" customFormat="1" x14ac:dyDescent="0.2">
      <c r="A34" s="4"/>
      <c r="B34" s="4"/>
      <c r="C34" s="4"/>
      <c r="D34" s="4"/>
      <c r="E34" s="4"/>
      <c r="F34" s="4"/>
      <c r="G34" s="4"/>
      <c r="H34" s="4"/>
      <c r="I34" s="1"/>
      <c r="J34" s="6"/>
      <c r="K34" s="5"/>
      <c r="L34" s="5"/>
      <c r="M34" s="5"/>
      <c r="X34" s="2"/>
      <c r="Y34" s="1"/>
    </row>
    <row r="35" spans="1:25" s="3" customFormat="1" x14ac:dyDescent="0.2">
      <c r="A35" s="4"/>
      <c r="B35" s="4"/>
      <c r="C35" s="4"/>
      <c r="D35" s="4"/>
      <c r="E35" s="4"/>
      <c r="F35" s="4"/>
      <c r="G35" s="4"/>
      <c r="H35" s="4"/>
      <c r="I35" s="1"/>
      <c r="J35" s="6"/>
      <c r="K35" s="5"/>
      <c r="L35" s="5"/>
      <c r="M35" s="5"/>
      <c r="X35" s="2"/>
      <c r="Y35" s="1"/>
    </row>
    <row r="36" spans="1:25" s="3" customFormat="1" x14ac:dyDescent="0.2">
      <c r="A36" s="4"/>
      <c r="B36" s="4"/>
      <c r="C36" s="4"/>
      <c r="D36" s="4"/>
      <c r="E36" s="4"/>
      <c r="F36" s="4"/>
      <c r="G36" s="4"/>
      <c r="H36" s="4"/>
      <c r="I36" s="1"/>
      <c r="J36" s="6"/>
      <c r="K36" s="5"/>
      <c r="L36" s="5"/>
      <c r="M36" s="5"/>
      <c r="X36" s="2"/>
      <c r="Y36" s="1"/>
    </row>
    <row r="37" spans="1:25" s="3" customFormat="1" x14ac:dyDescent="0.2">
      <c r="A37" s="4"/>
      <c r="B37" s="4"/>
      <c r="C37" s="4"/>
      <c r="D37" s="4"/>
      <c r="E37" s="4"/>
      <c r="F37" s="4"/>
      <c r="G37" s="4"/>
      <c r="H37" s="4"/>
      <c r="I37" s="1"/>
      <c r="J37" s="6"/>
      <c r="K37" s="5"/>
      <c r="L37" s="5"/>
      <c r="M37" s="5"/>
      <c r="X37" s="2"/>
      <c r="Y37" s="1"/>
    </row>
    <row r="38" spans="1:25" s="3" customFormat="1" x14ac:dyDescent="0.2">
      <c r="A38" s="4"/>
      <c r="B38" s="4"/>
      <c r="C38" s="4"/>
      <c r="D38" s="4"/>
      <c r="E38" s="4"/>
      <c r="F38" s="4"/>
      <c r="G38" s="4"/>
      <c r="H38" s="4"/>
      <c r="I38" s="1"/>
      <c r="J38" s="6"/>
      <c r="K38" s="5"/>
      <c r="L38" s="5"/>
      <c r="M38" s="5"/>
      <c r="X38" s="2"/>
      <c r="Y38" s="1"/>
    </row>
    <row r="39" spans="1:25" s="3" customFormat="1" x14ac:dyDescent="0.2">
      <c r="A39" s="4"/>
      <c r="B39" s="4"/>
      <c r="C39" s="4"/>
      <c r="D39" s="4"/>
      <c r="E39" s="4"/>
      <c r="F39" s="4"/>
      <c r="G39" s="4"/>
      <c r="H39" s="4"/>
      <c r="I39" s="1"/>
      <c r="J39" s="6"/>
      <c r="K39" s="5"/>
      <c r="L39" s="5"/>
      <c r="M39" s="5"/>
      <c r="X39" s="2"/>
      <c r="Y39" s="1"/>
    </row>
    <row r="40" spans="1:25" s="3" customFormat="1" x14ac:dyDescent="0.2">
      <c r="A40" s="4"/>
      <c r="B40" s="4"/>
      <c r="C40" s="4"/>
      <c r="D40" s="4"/>
      <c r="E40" s="4"/>
      <c r="F40" s="4"/>
      <c r="G40" s="4"/>
      <c r="H40" s="4"/>
      <c r="I40" s="1"/>
      <c r="J40" s="6"/>
      <c r="K40" s="5"/>
      <c r="L40" s="5"/>
      <c r="M40" s="5"/>
      <c r="X40" s="2"/>
      <c r="Y40" s="1"/>
    </row>
    <row r="41" spans="1:25" s="3" customFormat="1" x14ac:dyDescent="0.2">
      <c r="A41" s="4"/>
      <c r="B41" s="4"/>
      <c r="C41" s="4"/>
      <c r="D41" s="4"/>
      <c r="E41" s="4"/>
      <c r="F41" s="4"/>
      <c r="G41" s="4"/>
      <c r="H41" s="4"/>
      <c r="I41" s="1"/>
      <c r="J41" s="6"/>
      <c r="K41" s="5"/>
      <c r="L41" s="5"/>
      <c r="M41" s="5"/>
      <c r="X41" s="2"/>
      <c r="Y41" s="1"/>
    </row>
    <row r="42" spans="1:25" s="3" customFormat="1" x14ac:dyDescent="0.2">
      <c r="A42" s="4"/>
      <c r="B42" s="4"/>
      <c r="C42" s="4"/>
      <c r="D42" s="4"/>
      <c r="E42" s="4"/>
      <c r="F42" s="4"/>
      <c r="G42" s="4"/>
      <c r="H42" s="4"/>
      <c r="I42" s="1"/>
      <c r="J42" s="6"/>
      <c r="K42" s="5"/>
      <c r="L42" s="5"/>
      <c r="M42" s="5"/>
      <c r="X42" s="2"/>
      <c r="Y42" s="1"/>
    </row>
    <row r="43" spans="1:25" s="26" customFormat="1" ht="57" hidden="1" x14ac:dyDescent="0.2">
      <c r="A43" s="303">
        <v>9</v>
      </c>
      <c r="B43" s="45" t="s">
        <v>42</v>
      </c>
      <c r="C43" s="45">
        <v>2212</v>
      </c>
      <c r="D43" s="45">
        <v>6121</v>
      </c>
      <c r="E43" s="28">
        <v>61</v>
      </c>
      <c r="F43" s="44">
        <v>60004101004</v>
      </c>
      <c r="G43" s="49" t="s">
        <v>77</v>
      </c>
      <c r="H43" s="185" t="s">
        <v>78</v>
      </c>
      <c r="I43" s="45"/>
      <c r="J43" s="45" t="s">
        <v>43</v>
      </c>
      <c r="K43" s="50">
        <v>170187</v>
      </c>
      <c r="L43" s="342">
        <v>144000</v>
      </c>
      <c r="M43" s="342">
        <f>K43-L43</f>
        <v>26187</v>
      </c>
      <c r="N43" s="48" t="s">
        <v>79</v>
      </c>
      <c r="O43" s="40">
        <v>519</v>
      </c>
      <c r="P43" s="41">
        <f>Q43+T43</f>
        <v>0</v>
      </c>
      <c r="Q43" s="40">
        <f>SUM(R43:S43)</f>
        <v>0</v>
      </c>
      <c r="R43" s="311"/>
      <c r="S43" s="311"/>
      <c r="T43" s="300">
        <f>SUM(U43:V43)</f>
        <v>0</v>
      </c>
      <c r="U43" s="310"/>
      <c r="V43" s="310"/>
      <c r="W43" s="39">
        <f>K43-O43-P43</f>
        <v>169668</v>
      </c>
      <c r="X43" s="189" t="s">
        <v>112</v>
      </c>
    </row>
    <row r="44" spans="1:25" s="3" customFormat="1" x14ac:dyDescent="0.2">
      <c r="A44" s="4"/>
      <c r="B44" s="4"/>
      <c r="C44" s="4"/>
      <c r="D44" s="4"/>
      <c r="E44" s="4"/>
      <c r="F44" s="4"/>
      <c r="G44" s="4"/>
      <c r="H44" s="4"/>
      <c r="I44" s="1"/>
      <c r="J44" s="6"/>
      <c r="K44" s="5"/>
      <c r="L44" s="5"/>
      <c r="M44" s="5"/>
      <c r="X44" s="2"/>
      <c r="Y44" s="1"/>
    </row>
    <row r="45" spans="1:25" s="3" customFormat="1" x14ac:dyDescent="0.2">
      <c r="A45" s="4"/>
      <c r="B45" s="4"/>
      <c r="C45" s="4"/>
      <c r="D45" s="4"/>
      <c r="E45" s="4"/>
      <c r="F45" s="4"/>
      <c r="G45" s="4"/>
      <c r="H45" s="4"/>
      <c r="I45" s="1"/>
      <c r="J45" s="6"/>
      <c r="K45" s="5"/>
      <c r="L45" s="5"/>
      <c r="M45" s="5"/>
      <c r="X45" s="2"/>
      <c r="Y45" s="1"/>
    </row>
    <row r="46" spans="1:25" s="3" customFormat="1" x14ac:dyDescent="0.2">
      <c r="A46" s="4"/>
      <c r="B46" s="4"/>
      <c r="C46" s="4"/>
      <c r="D46" s="4"/>
      <c r="E46" s="4"/>
      <c r="F46" s="4"/>
      <c r="G46" s="4"/>
      <c r="H46" s="4"/>
      <c r="I46" s="1"/>
      <c r="J46" s="4"/>
      <c r="K46" s="5"/>
      <c r="L46" s="5"/>
      <c r="M46" s="5"/>
      <c r="X46" s="2"/>
      <c r="Y46" s="1"/>
    </row>
    <row r="47" spans="1:25" s="3" customFormat="1" x14ac:dyDescent="0.2">
      <c r="A47" s="4"/>
      <c r="B47" s="4"/>
      <c r="C47" s="4"/>
      <c r="D47" s="4"/>
      <c r="E47" s="4"/>
      <c r="F47" s="4"/>
      <c r="G47" s="4"/>
      <c r="H47" s="4"/>
      <c r="I47" s="1"/>
      <c r="J47" s="4"/>
      <c r="K47" s="5"/>
      <c r="L47" s="5"/>
      <c r="M47" s="5"/>
      <c r="X47" s="2"/>
      <c r="Y47" s="1"/>
    </row>
    <row r="48" spans="1:25" s="3" customFormat="1" x14ac:dyDescent="0.2">
      <c r="A48" s="4"/>
      <c r="B48" s="4"/>
      <c r="C48" s="4"/>
      <c r="D48" s="4"/>
      <c r="E48" s="4"/>
      <c r="F48" s="4"/>
      <c r="G48" s="4"/>
      <c r="H48" s="4"/>
      <c r="I48" s="1"/>
      <c r="J48" s="4"/>
      <c r="K48" s="5"/>
      <c r="L48" s="5"/>
      <c r="M48" s="5"/>
      <c r="X48" s="2"/>
      <c r="Y48" s="1"/>
    </row>
    <row r="49" spans="1:25" s="3" customFormat="1" x14ac:dyDescent="0.2">
      <c r="A49" s="4"/>
      <c r="B49" s="4"/>
      <c r="C49" s="4"/>
      <c r="D49" s="4"/>
      <c r="E49" s="4"/>
      <c r="F49" s="4"/>
      <c r="G49" s="4"/>
      <c r="H49" s="4"/>
      <c r="I49" s="1"/>
      <c r="J49" s="4"/>
      <c r="K49" s="5"/>
      <c r="L49" s="5"/>
      <c r="M49" s="5"/>
      <c r="X49" s="2"/>
      <c r="Y49" s="1"/>
    </row>
    <row r="50" spans="1:25" s="3" customFormat="1" x14ac:dyDescent="0.2">
      <c r="A50" s="4"/>
      <c r="B50" s="4"/>
      <c r="C50" s="4"/>
      <c r="D50" s="4"/>
      <c r="E50" s="4"/>
      <c r="F50" s="4"/>
      <c r="G50" s="4"/>
      <c r="H50" s="4"/>
      <c r="I50" s="1"/>
      <c r="J50" s="4"/>
      <c r="K50" s="5"/>
      <c r="L50" s="5"/>
      <c r="M50" s="5"/>
      <c r="X50" s="2"/>
      <c r="Y50" s="1"/>
    </row>
    <row r="51" spans="1:25" s="3" customFormat="1" x14ac:dyDescent="0.2">
      <c r="A51" s="4"/>
      <c r="B51" s="4"/>
      <c r="C51" s="4"/>
      <c r="D51" s="4"/>
      <c r="E51" s="4"/>
      <c r="F51" s="4"/>
      <c r="G51" s="4"/>
      <c r="H51" s="4"/>
      <c r="I51" s="1"/>
      <c r="J51" s="4"/>
      <c r="K51" s="5"/>
      <c r="L51" s="5"/>
      <c r="M51" s="5"/>
      <c r="X51" s="2"/>
      <c r="Y51" s="1"/>
    </row>
    <row r="52" spans="1:25" s="3" customFormat="1" x14ac:dyDescent="0.2">
      <c r="A52" s="4"/>
      <c r="B52" s="4"/>
      <c r="C52" s="4"/>
      <c r="D52" s="4"/>
      <c r="E52" s="4"/>
      <c r="F52" s="4"/>
      <c r="G52" s="4"/>
      <c r="H52" s="4"/>
      <c r="I52" s="1"/>
      <c r="J52" s="4"/>
      <c r="K52" s="5"/>
      <c r="L52" s="5"/>
      <c r="M52" s="5"/>
      <c r="X52" s="2"/>
      <c r="Y52" s="1"/>
    </row>
    <row r="53" spans="1:25" s="3" customFormat="1" x14ac:dyDescent="0.2">
      <c r="A53" s="4"/>
      <c r="B53" s="4"/>
      <c r="C53" s="4"/>
      <c r="D53" s="4"/>
      <c r="E53" s="4"/>
      <c r="F53" s="4"/>
      <c r="G53" s="4"/>
      <c r="H53" s="4"/>
      <c r="I53" s="1"/>
      <c r="J53" s="4"/>
      <c r="K53" s="5"/>
      <c r="L53" s="5"/>
      <c r="M53" s="5"/>
      <c r="X53" s="2"/>
      <c r="Y53" s="1"/>
    </row>
    <row r="54" spans="1:25" s="3" customFormat="1" x14ac:dyDescent="0.2">
      <c r="A54" s="4"/>
      <c r="B54" s="4"/>
      <c r="C54" s="4"/>
      <c r="D54" s="4"/>
      <c r="E54" s="4"/>
      <c r="F54" s="4"/>
      <c r="G54" s="4"/>
      <c r="H54" s="4"/>
      <c r="I54" s="1"/>
      <c r="J54" s="4"/>
      <c r="K54" s="5"/>
      <c r="L54" s="5"/>
      <c r="M54" s="5"/>
      <c r="X54" s="2"/>
      <c r="Y54" s="1"/>
    </row>
    <row r="55" spans="1:25" s="3" customFormat="1" x14ac:dyDescent="0.2">
      <c r="A55" s="4"/>
      <c r="B55" s="4"/>
      <c r="C55" s="4"/>
      <c r="D55" s="4"/>
      <c r="E55" s="4"/>
      <c r="F55" s="4"/>
      <c r="G55" s="4"/>
      <c r="H55" s="4"/>
      <c r="I55" s="1"/>
      <c r="J55" s="4"/>
      <c r="K55" s="5"/>
      <c r="L55" s="5"/>
      <c r="M55" s="5"/>
      <c r="X55" s="2"/>
      <c r="Y55" s="1"/>
    </row>
    <row r="56" spans="1:25" s="3" customFormat="1" x14ac:dyDescent="0.2">
      <c r="A56" s="4"/>
      <c r="B56" s="4"/>
      <c r="C56" s="4"/>
      <c r="D56" s="4"/>
      <c r="E56" s="4"/>
      <c r="F56" s="4"/>
      <c r="G56" s="4"/>
      <c r="H56" s="4"/>
      <c r="I56" s="1"/>
      <c r="J56" s="4"/>
      <c r="K56" s="5"/>
      <c r="L56" s="5"/>
      <c r="M56" s="5"/>
      <c r="X56" s="2"/>
      <c r="Y56" s="1"/>
    </row>
    <row r="57" spans="1:25" s="3" customFormat="1" x14ac:dyDescent="0.2">
      <c r="A57" s="1"/>
      <c r="B57" s="1"/>
      <c r="C57" s="1"/>
      <c r="D57" s="1"/>
      <c r="E57" s="1"/>
      <c r="F57" s="1"/>
      <c r="G57" s="1"/>
      <c r="H57" s="1"/>
      <c r="I57" s="1"/>
      <c r="J57" s="4"/>
      <c r="K57" s="5"/>
      <c r="L57" s="5"/>
      <c r="M57" s="5"/>
      <c r="X57" s="2"/>
      <c r="Y57" s="1"/>
    </row>
    <row r="58" spans="1:25" s="3" customFormat="1" x14ac:dyDescent="0.2">
      <c r="A58" s="1"/>
      <c r="B58" s="1"/>
      <c r="C58" s="1"/>
      <c r="D58" s="1"/>
      <c r="E58" s="1"/>
      <c r="F58" s="1"/>
      <c r="G58" s="1"/>
      <c r="H58" s="1"/>
      <c r="I58" s="1"/>
      <c r="J58" s="4"/>
      <c r="K58" s="5"/>
      <c r="L58" s="5"/>
      <c r="M58" s="5"/>
      <c r="X58" s="2"/>
      <c r="Y58" s="1"/>
    </row>
    <row r="59" spans="1:25" s="3" customFormat="1" x14ac:dyDescent="0.2">
      <c r="A59" s="1"/>
      <c r="B59" s="1"/>
      <c r="C59" s="1"/>
      <c r="D59" s="1"/>
      <c r="E59" s="1"/>
      <c r="F59" s="1"/>
      <c r="G59" s="1"/>
      <c r="H59" s="1"/>
      <c r="I59" s="1"/>
      <c r="J59" s="4"/>
      <c r="K59" s="5"/>
      <c r="L59" s="5"/>
      <c r="M59" s="5"/>
      <c r="X59" s="2"/>
      <c r="Y59" s="1"/>
    </row>
    <row r="60" spans="1:25" s="3" customFormat="1" x14ac:dyDescent="0.2">
      <c r="A60" s="1"/>
      <c r="B60" s="1"/>
      <c r="C60" s="1"/>
      <c r="D60" s="1"/>
      <c r="E60" s="1"/>
      <c r="F60" s="1"/>
      <c r="G60" s="1"/>
      <c r="H60" s="1"/>
      <c r="I60" s="1"/>
      <c r="J60" s="4"/>
      <c r="K60" s="5"/>
      <c r="L60" s="5"/>
      <c r="M60" s="5"/>
      <c r="X60" s="2"/>
      <c r="Y60" s="1"/>
    </row>
    <row r="61" spans="1:25" s="3" customFormat="1" x14ac:dyDescent="0.2">
      <c r="A61" s="1"/>
      <c r="B61" s="1"/>
      <c r="C61" s="1"/>
      <c r="D61" s="1"/>
      <c r="E61" s="1"/>
      <c r="F61" s="1"/>
      <c r="G61" s="1"/>
      <c r="H61" s="1"/>
      <c r="I61" s="1"/>
      <c r="J61" s="4"/>
      <c r="K61" s="5"/>
      <c r="L61" s="5"/>
      <c r="M61" s="5"/>
      <c r="X61" s="2"/>
      <c r="Y61" s="1"/>
    </row>
    <row r="62" spans="1:25" s="3" customFormat="1" x14ac:dyDescent="0.2">
      <c r="A62" s="1"/>
      <c r="B62" s="1"/>
      <c r="C62" s="1"/>
      <c r="D62" s="1"/>
      <c r="E62" s="1"/>
      <c r="F62" s="1"/>
      <c r="G62" s="1"/>
      <c r="H62" s="1"/>
      <c r="I62" s="1"/>
      <c r="J62" s="4"/>
      <c r="K62" s="5"/>
      <c r="L62" s="5"/>
      <c r="M62" s="5"/>
      <c r="X62" s="2"/>
      <c r="Y62" s="1"/>
    </row>
    <row r="63" spans="1:25" s="3" customFormat="1" x14ac:dyDescent="0.2">
      <c r="A63" s="1"/>
      <c r="B63" s="1"/>
      <c r="C63" s="1"/>
      <c r="D63" s="1"/>
      <c r="E63" s="1"/>
      <c r="F63" s="1"/>
      <c r="G63" s="1"/>
      <c r="H63" s="1"/>
      <c r="I63" s="1"/>
      <c r="J63" s="4"/>
      <c r="K63" s="5"/>
      <c r="L63" s="5"/>
      <c r="M63" s="5"/>
      <c r="X63" s="2"/>
      <c r="Y63" s="1"/>
    </row>
    <row r="64" spans="1:25" s="3" customFormat="1" x14ac:dyDescent="0.2">
      <c r="A64" s="1"/>
      <c r="B64" s="1"/>
      <c r="C64" s="1"/>
      <c r="D64" s="1"/>
      <c r="E64" s="1"/>
      <c r="F64" s="1"/>
      <c r="G64" s="1"/>
      <c r="H64" s="1"/>
      <c r="I64" s="1"/>
      <c r="J64" s="4"/>
      <c r="K64" s="5"/>
      <c r="L64" s="5"/>
      <c r="M64" s="5"/>
      <c r="X64" s="2"/>
      <c r="Y64" s="1"/>
    </row>
    <row r="65" spans="1:25" s="3" customFormat="1" x14ac:dyDescent="0.2">
      <c r="A65" s="1"/>
      <c r="B65" s="1"/>
      <c r="C65" s="1"/>
      <c r="D65" s="1"/>
      <c r="E65" s="1"/>
      <c r="F65" s="1"/>
      <c r="G65" s="1"/>
      <c r="H65" s="1"/>
      <c r="I65" s="1"/>
      <c r="J65" s="4"/>
      <c r="K65" s="5"/>
      <c r="L65" s="5"/>
      <c r="M65" s="5"/>
      <c r="X65" s="2"/>
      <c r="Y65" s="1"/>
    </row>
    <row r="66" spans="1:25" s="3" customFormat="1" x14ac:dyDescent="0.2">
      <c r="A66" s="1"/>
      <c r="B66" s="1"/>
      <c r="C66" s="1"/>
      <c r="D66" s="1"/>
      <c r="E66" s="1"/>
      <c r="F66" s="1"/>
      <c r="G66" s="1"/>
      <c r="H66" s="1"/>
      <c r="I66" s="1"/>
      <c r="J66" s="4"/>
      <c r="K66" s="5"/>
      <c r="L66" s="5"/>
      <c r="M66" s="5"/>
      <c r="X66" s="2"/>
      <c r="Y66" s="1"/>
    </row>
    <row r="67" spans="1:25" s="3" customFormat="1" x14ac:dyDescent="0.2">
      <c r="A67" s="1"/>
      <c r="B67" s="1"/>
      <c r="C67" s="1"/>
      <c r="D67" s="1"/>
      <c r="E67" s="1"/>
      <c r="F67" s="1"/>
      <c r="G67" s="1"/>
      <c r="H67" s="1"/>
      <c r="I67" s="1"/>
      <c r="J67" s="4"/>
      <c r="K67" s="5"/>
      <c r="L67" s="5"/>
      <c r="M67" s="5"/>
      <c r="X67" s="2"/>
      <c r="Y67" s="1"/>
    </row>
    <row r="68" spans="1:25" s="3" customFormat="1" x14ac:dyDescent="0.2">
      <c r="A68" s="1"/>
      <c r="B68" s="1"/>
      <c r="C68" s="1"/>
      <c r="D68" s="1"/>
      <c r="E68" s="1"/>
      <c r="F68" s="1"/>
      <c r="G68" s="1"/>
      <c r="H68" s="1"/>
      <c r="I68" s="1"/>
      <c r="J68" s="4"/>
      <c r="K68" s="5"/>
      <c r="L68" s="5"/>
      <c r="M68" s="5"/>
      <c r="X68" s="2"/>
      <c r="Y68" s="1"/>
    </row>
    <row r="69" spans="1:25" s="3" customFormat="1" x14ac:dyDescent="0.2">
      <c r="A69" s="1"/>
      <c r="B69" s="1"/>
      <c r="C69" s="1"/>
      <c r="D69" s="1"/>
      <c r="E69" s="1"/>
      <c r="F69" s="1"/>
      <c r="G69" s="1"/>
      <c r="H69" s="1"/>
      <c r="I69" s="1"/>
      <c r="J69" s="4"/>
      <c r="K69" s="5"/>
      <c r="L69" s="5"/>
      <c r="M69" s="5"/>
      <c r="X69" s="2"/>
      <c r="Y69" s="1"/>
    </row>
    <row r="70" spans="1:25" s="3" customFormat="1" x14ac:dyDescent="0.2">
      <c r="A70" s="1"/>
      <c r="B70" s="1"/>
      <c r="C70" s="1"/>
      <c r="D70" s="1"/>
      <c r="E70" s="1"/>
      <c r="F70" s="1"/>
      <c r="G70" s="1"/>
      <c r="H70" s="1"/>
      <c r="I70" s="1"/>
      <c r="J70" s="4"/>
      <c r="K70" s="5"/>
      <c r="L70" s="5"/>
      <c r="M70" s="5"/>
      <c r="X70" s="2"/>
      <c r="Y70" s="1"/>
    </row>
    <row r="71" spans="1:25" s="3" customFormat="1" x14ac:dyDescent="0.2">
      <c r="A71" s="1"/>
      <c r="B71" s="1"/>
      <c r="C71" s="1"/>
      <c r="D71" s="1"/>
      <c r="E71" s="1"/>
      <c r="F71" s="1"/>
      <c r="G71" s="1"/>
      <c r="H71" s="1"/>
      <c r="I71" s="1"/>
      <c r="J71" s="4"/>
      <c r="K71" s="5"/>
      <c r="L71" s="5"/>
      <c r="M71" s="5"/>
      <c r="X71" s="2"/>
      <c r="Y71" s="1"/>
    </row>
    <row r="72" spans="1:25" s="3" customFormat="1" x14ac:dyDescent="0.2">
      <c r="A72" s="1"/>
      <c r="B72" s="1"/>
      <c r="C72" s="1"/>
      <c r="D72" s="1"/>
      <c r="E72" s="1"/>
      <c r="F72" s="1"/>
      <c r="G72" s="1"/>
      <c r="H72" s="1"/>
      <c r="I72" s="1"/>
      <c r="J72" s="4"/>
      <c r="K72" s="5"/>
      <c r="L72" s="5"/>
      <c r="M72" s="5"/>
      <c r="X72" s="2"/>
      <c r="Y72" s="1"/>
    </row>
    <row r="73" spans="1:25" s="3" customFormat="1" x14ac:dyDescent="0.2">
      <c r="A73" s="1"/>
      <c r="B73" s="1"/>
      <c r="C73" s="1"/>
      <c r="D73" s="1"/>
      <c r="E73" s="1"/>
      <c r="F73" s="1"/>
      <c r="G73" s="1"/>
      <c r="H73" s="1"/>
      <c r="I73" s="1"/>
      <c r="J73" s="4"/>
      <c r="K73" s="5"/>
      <c r="L73" s="5"/>
      <c r="M73" s="5"/>
      <c r="X73" s="2"/>
      <c r="Y73" s="1"/>
    </row>
    <row r="74" spans="1:25" s="3" customFormat="1" x14ac:dyDescent="0.2">
      <c r="A74" s="1"/>
      <c r="B74" s="1"/>
      <c r="C74" s="1"/>
      <c r="D74" s="1"/>
      <c r="E74" s="1"/>
      <c r="F74" s="1"/>
      <c r="G74" s="1"/>
      <c r="H74" s="1"/>
      <c r="I74" s="1"/>
      <c r="J74" s="4"/>
      <c r="K74" s="5"/>
      <c r="L74" s="5"/>
      <c r="M74" s="5"/>
      <c r="X74" s="2"/>
      <c r="Y74" s="1"/>
    </row>
    <row r="75" spans="1:25" s="3" customFormat="1" x14ac:dyDescent="0.2">
      <c r="A75" s="1"/>
      <c r="B75" s="1"/>
      <c r="C75" s="1"/>
      <c r="D75" s="1"/>
      <c r="E75" s="1"/>
      <c r="F75" s="1"/>
      <c r="G75" s="1"/>
      <c r="H75" s="1"/>
      <c r="I75" s="1"/>
      <c r="J75" s="4"/>
      <c r="K75" s="5"/>
      <c r="L75" s="5"/>
      <c r="M75" s="5"/>
      <c r="X75" s="2"/>
      <c r="Y75" s="1"/>
    </row>
    <row r="76" spans="1:25" s="3" customFormat="1" x14ac:dyDescent="0.2">
      <c r="A76" s="1"/>
      <c r="B76" s="1"/>
      <c r="C76" s="1"/>
      <c r="D76" s="1"/>
      <c r="E76" s="1"/>
      <c r="F76" s="1"/>
      <c r="G76" s="1"/>
      <c r="H76" s="1"/>
      <c r="I76" s="1"/>
      <c r="J76" s="4"/>
      <c r="K76" s="5"/>
      <c r="L76" s="5"/>
      <c r="M76" s="5"/>
      <c r="X76" s="2"/>
      <c r="Y76" s="1"/>
    </row>
    <row r="77" spans="1:25" s="3" customFormat="1" x14ac:dyDescent="0.2">
      <c r="A77" s="1"/>
      <c r="B77" s="1"/>
      <c r="C77" s="1"/>
      <c r="D77" s="1"/>
      <c r="E77" s="1"/>
      <c r="F77" s="1"/>
      <c r="G77" s="1"/>
      <c r="H77" s="1"/>
      <c r="I77" s="1"/>
      <c r="J77" s="4"/>
      <c r="K77" s="5"/>
      <c r="L77" s="5"/>
      <c r="M77" s="5"/>
      <c r="X77" s="2"/>
      <c r="Y77" s="1"/>
    </row>
    <row r="78" spans="1:25" s="3" customFormat="1" x14ac:dyDescent="0.2">
      <c r="A78" s="1"/>
      <c r="B78" s="1"/>
      <c r="C78" s="1"/>
      <c r="D78" s="1"/>
      <c r="E78" s="1"/>
      <c r="F78" s="1"/>
      <c r="G78" s="1"/>
      <c r="H78" s="1"/>
      <c r="I78" s="1"/>
      <c r="J78" s="4"/>
      <c r="K78" s="5"/>
      <c r="L78" s="5"/>
      <c r="M78" s="5"/>
      <c r="X78" s="2"/>
      <c r="Y78" s="1"/>
    </row>
    <row r="79" spans="1:25" s="3" customFormat="1" x14ac:dyDescent="0.2">
      <c r="A79" s="1"/>
      <c r="B79" s="1"/>
      <c r="C79" s="1"/>
      <c r="D79" s="1"/>
      <c r="E79" s="1"/>
      <c r="F79" s="1"/>
      <c r="G79" s="1"/>
      <c r="H79" s="1"/>
      <c r="I79" s="1"/>
      <c r="J79" s="4"/>
      <c r="K79" s="5"/>
      <c r="L79" s="5"/>
      <c r="M79" s="5"/>
      <c r="X79" s="2"/>
      <c r="Y79" s="1"/>
    </row>
    <row r="80" spans="1:25" s="3" customFormat="1" x14ac:dyDescent="0.2">
      <c r="A80" s="1"/>
      <c r="B80" s="1"/>
      <c r="C80" s="1"/>
      <c r="D80" s="1"/>
      <c r="E80" s="1"/>
      <c r="F80" s="1"/>
      <c r="G80" s="1"/>
      <c r="H80" s="1"/>
      <c r="I80" s="1"/>
      <c r="J80" s="4"/>
      <c r="K80" s="5"/>
      <c r="L80" s="5"/>
      <c r="M80" s="5"/>
      <c r="X80" s="2"/>
      <c r="Y80" s="1"/>
    </row>
    <row r="81" spans="1:25" s="3" customFormat="1" x14ac:dyDescent="0.2">
      <c r="A81" s="1"/>
      <c r="B81" s="1"/>
      <c r="C81" s="1"/>
      <c r="D81" s="1"/>
      <c r="E81" s="1"/>
      <c r="F81" s="1"/>
      <c r="G81" s="1"/>
      <c r="H81" s="1"/>
      <c r="I81" s="1"/>
      <c r="J81" s="4"/>
      <c r="K81" s="5"/>
      <c r="L81" s="5"/>
      <c r="M81" s="5"/>
      <c r="X81" s="2"/>
      <c r="Y81" s="1"/>
    </row>
    <row r="82" spans="1:25" s="3" customFormat="1" x14ac:dyDescent="0.2">
      <c r="A82" s="1"/>
      <c r="B82" s="1"/>
      <c r="C82" s="1"/>
      <c r="D82" s="1"/>
      <c r="E82" s="1"/>
      <c r="F82" s="1"/>
      <c r="G82" s="1"/>
      <c r="H82" s="1"/>
      <c r="I82" s="1"/>
      <c r="J82" s="4"/>
      <c r="K82" s="5"/>
      <c r="L82" s="5"/>
      <c r="M82" s="5"/>
      <c r="X82" s="2"/>
      <c r="Y82" s="1"/>
    </row>
    <row r="83" spans="1:25" s="3" customFormat="1" x14ac:dyDescent="0.2">
      <c r="A83" s="1"/>
      <c r="B83" s="1"/>
      <c r="C83" s="1"/>
      <c r="D83" s="1"/>
      <c r="E83" s="1"/>
      <c r="F83" s="1"/>
      <c r="G83" s="1"/>
      <c r="H83" s="1"/>
      <c r="I83" s="1"/>
      <c r="J83" s="4"/>
      <c r="K83" s="5"/>
      <c r="L83" s="5"/>
      <c r="M83" s="5"/>
      <c r="X83" s="2"/>
      <c r="Y83" s="1"/>
    </row>
    <row r="84" spans="1:25" s="3" customFormat="1" x14ac:dyDescent="0.2">
      <c r="A84" s="1"/>
      <c r="B84" s="1"/>
      <c r="C84" s="1"/>
      <c r="D84" s="1"/>
      <c r="E84" s="1"/>
      <c r="F84" s="1"/>
      <c r="G84" s="1"/>
      <c r="H84" s="1"/>
      <c r="I84" s="1"/>
      <c r="J84" s="4"/>
      <c r="K84" s="5"/>
      <c r="L84" s="5"/>
      <c r="M84" s="5"/>
      <c r="X84" s="2"/>
      <c r="Y84" s="1"/>
    </row>
    <row r="85" spans="1:25" s="3" customFormat="1" x14ac:dyDescent="0.2">
      <c r="A85" s="1"/>
      <c r="B85" s="1"/>
      <c r="C85" s="1"/>
      <c r="D85" s="1"/>
      <c r="E85" s="1"/>
      <c r="F85" s="1"/>
      <c r="G85" s="1"/>
      <c r="H85" s="1"/>
      <c r="I85" s="1"/>
      <c r="J85" s="4"/>
      <c r="K85" s="5"/>
      <c r="L85" s="5"/>
      <c r="M85" s="5"/>
      <c r="X85" s="2"/>
      <c r="Y85" s="1"/>
    </row>
    <row r="86" spans="1:25" s="3" customFormat="1" x14ac:dyDescent="0.2">
      <c r="A86" s="1"/>
      <c r="B86" s="1"/>
      <c r="C86" s="1"/>
      <c r="D86" s="1"/>
      <c r="E86" s="1"/>
      <c r="F86" s="1"/>
      <c r="G86" s="1"/>
      <c r="H86" s="1"/>
      <c r="I86" s="1"/>
      <c r="J86" s="4"/>
      <c r="K86" s="5"/>
      <c r="L86" s="5"/>
      <c r="M86" s="5"/>
      <c r="X86" s="2"/>
      <c r="Y86" s="1"/>
    </row>
    <row r="87" spans="1:25" s="3" customFormat="1" x14ac:dyDescent="0.2">
      <c r="A87" s="1"/>
      <c r="B87" s="1"/>
      <c r="C87" s="1"/>
      <c r="D87" s="1"/>
      <c r="E87" s="1"/>
      <c r="F87" s="1"/>
      <c r="G87" s="1"/>
      <c r="H87" s="1"/>
      <c r="I87" s="1"/>
      <c r="J87" s="4"/>
      <c r="K87" s="5"/>
      <c r="L87" s="5"/>
      <c r="M87" s="5"/>
      <c r="X87" s="2"/>
      <c r="Y87" s="1"/>
    </row>
    <row r="88" spans="1:25" s="3" customFormat="1" x14ac:dyDescent="0.2">
      <c r="A88" s="1"/>
      <c r="B88" s="1"/>
      <c r="C88" s="1"/>
      <c r="D88" s="1"/>
      <c r="E88" s="1"/>
      <c r="F88" s="1"/>
      <c r="G88" s="1"/>
      <c r="H88" s="1"/>
      <c r="I88" s="1"/>
      <c r="J88" s="4"/>
      <c r="K88" s="5"/>
      <c r="L88" s="5"/>
      <c r="M88" s="5"/>
      <c r="X88" s="2"/>
      <c r="Y88" s="1"/>
    </row>
    <row r="89" spans="1:25" s="3" customFormat="1" x14ac:dyDescent="0.2">
      <c r="A89" s="1"/>
      <c r="B89" s="1"/>
      <c r="C89" s="1"/>
      <c r="D89" s="1"/>
      <c r="E89" s="1"/>
      <c r="F89" s="1"/>
      <c r="G89" s="1"/>
      <c r="H89" s="1"/>
      <c r="I89" s="1"/>
      <c r="J89" s="4"/>
      <c r="K89" s="5"/>
      <c r="L89" s="5"/>
      <c r="M89" s="5"/>
      <c r="X89" s="2"/>
      <c r="Y89" s="1"/>
    </row>
    <row r="90" spans="1:25" s="3" customFormat="1" x14ac:dyDescent="0.2">
      <c r="A90" s="1"/>
      <c r="B90" s="1"/>
      <c r="C90" s="1"/>
      <c r="D90" s="1"/>
      <c r="E90" s="1"/>
      <c r="F90" s="1"/>
      <c r="G90" s="1"/>
      <c r="H90" s="1"/>
      <c r="I90" s="1"/>
      <c r="J90" s="4"/>
      <c r="K90" s="5"/>
      <c r="L90" s="5"/>
      <c r="M90" s="5"/>
      <c r="X90" s="2"/>
      <c r="Y90" s="1"/>
    </row>
    <row r="91" spans="1:25" s="3" customFormat="1" x14ac:dyDescent="0.2">
      <c r="A91" s="1"/>
      <c r="B91" s="1"/>
      <c r="C91" s="1"/>
      <c r="D91" s="1"/>
      <c r="E91" s="1"/>
      <c r="F91" s="1"/>
      <c r="G91" s="1"/>
      <c r="H91" s="1"/>
      <c r="I91" s="1"/>
      <c r="J91" s="4"/>
      <c r="K91" s="5"/>
      <c r="L91" s="5"/>
      <c r="M91" s="5"/>
      <c r="X91" s="2"/>
      <c r="Y91" s="1"/>
    </row>
    <row r="92" spans="1:25" s="3" customFormat="1" x14ac:dyDescent="0.2">
      <c r="A92" s="1"/>
      <c r="B92" s="1"/>
      <c r="C92" s="1"/>
      <c r="D92" s="1"/>
      <c r="E92" s="1"/>
      <c r="F92" s="1"/>
      <c r="G92" s="1"/>
      <c r="H92" s="1"/>
      <c r="I92" s="1"/>
      <c r="J92" s="4"/>
      <c r="K92" s="5"/>
      <c r="L92" s="5"/>
      <c r="M92" s="5"/>
      <c r="X92" s="2"/>
      <c r="Y92" s="1"/>
    </row>
    <row r="93" spans="1:25" s="3" customFormat="1" x14ac:dyDescent="0.2">
      <c r="A93" s="1"/>
      <c r="B93" s="1"/>
      <c r="C93" s="1"/>
      <c r="D93" s="1"/>
      <c r="E93" s="1"/>
      <c r="F93" s="1"/>
      <c r="G93" s="1"/>
      <c r="H93" s="1"/>
      <c r="I93" s="1"/>
      <c r="J93" s="4"/>
      <c r="K93" s="5"/>
      <c r="L93" s="5"/>
      <c r="M93" s="5"/>
      <c r="X93" s="2"/>
      <c r="Y93" s="1"/>
    </row>
    <row r="94" spans="1:25" s="3" customFormat="1" x14ac:dyDescent="0.2">
      <c r="A94" s="1"/>
      <c r="B94" s="1"/>
      <c r="C94" s="1"/>
      <c r="D94" s="1"/>
      <c r="E94" s="1"/>
      <c r="F94" s="1"/>
      <c r="G94" s="1"/>
      <c r="H94" s="1"/>
      <c r="I94" s="1"/>
      <c r="J94" s="4"/>
      <c r="K94" s="5"/>
      <c r="L94" s="5"/>
      <c r="M94" s="5"/>
      <c r="X94" s="2"/>
      <c r="Y94" s="1"/>
    </row>
    <row r="95" spans="1:25" s="3" customFormat="1" x14ac:dyDescent="0.2">
      <c r="A95" s="1"/>
      <c r="B95" s="1"/>
      <c r="C95" s="1"/>
      <c r="D95" s="1"/>
      <c r="E95" s="1"/>
      <c r="F95" s="1"/>
      <c r="G95" s="1"/>
      <c r="H95" s="1"/>
      <c r="I95" s="1"/>
      <c r="J95" s="4"/>
      <c r="K95" s="5"/>
      <c r="L95" s="5"/>
      <c r="M95" s="5"/>
      <c r="X95" s="2"/>
      <c r="Y95" s="1"/>
    </row>
    <row r="96" spans="1:25" s="3" customFormat="1" x14ac:dyDescent="0.2">
      <c r="A96" s="1"/>
      <c r="B96" s="1"/>
      <c r="C96" s="1"/>
      <c r="D96" s="1"/>
      <c r="E96" s="1"/>
      <c r="F96" s="1"/>
      <c r="G96" s="1"/>
      <c r="H96" s="1"/>
      <c r="I96" s="1"/>
      <c r="J96" s="4"/>
      <c r="K96" s="5"/>
      <c r="L96" s="5"/>
      <c r="M96" s="5"/>
      <c r="X96" s="2"/>
      <c r="Y96" s="1"/>
    </row>
    <row r="97" spans="1:25" s="3" customFormat="1" x14ac:dyDescent="0.2">
      <c r="A97" s="1"/>
      <c r="B97" s="1"/>
      <c r="C97" s="1"/>
      <c r="D97" s="1"/>
      <c r="E97" s="1"/>
      <c r="F97" s="1"/>
      <c r="G97" s="1"/>
      <c r="H97" s="1"/>
      <c r="I97" s="1"/>
      <c r="J97" s="4"/>
      <c r="K97" s="5"/>
      <c r="L97" s="5"/>
      <c r="M97" s="5"/>
      <c r="X97" s="2"/>
      <c r="Y97" s="1"/>
    </row>
    <row r="98" spans="1:25" s="3" customFormat="1" x14ac:dyDescent="0.2">
      <c r="A98" s="1"/>
      <c r="B98" s="1"/>
      <c r="C98" s="1"/>
      <c r="D98" s="1"/>
      <c r="E98" s="1"/>
      <c r="F98" s="1"/>
      <c r="G98" s="1"/>
      <c r="H98" s="1"/>
      <c r="I98" s="1"/>
      <c r="J98" s="4"/>
      <c r="K98" s="5"/>
      <c r="L98" s="5"/>
      <c r="M98" s="5"/>
      <c r="X98" s="2"/>
      <c r="Y98" s="1"/>
    </row>
    <row r="99" spans="1:25" s="3" customFormat="1" x14ac:dyDescent="0.2">
      <c r="A99" s="1"/>
      <c r="B99" s="1"/>
      <c r="C99" s="1"/>
      <c r="D99" s="1"/>
      <c r="E99" s="1"/>
      <c r="F99" s="1"/>
      <c r="G99" s="1"/>
      <c r="H99" s="1"/>
      <c r="I99" s="1"/>
      <c r="J99" s="4"/>
      <c r="K99" s="5"/>
      <c r="L99" s="5"/>
      <c r="M99" s="5"/>
      <c r="X99" s="2"/>
      <c r="Y99" s="1"/>
    </row>
    <row r="100" spans="1:25" s="3" customFormat="1" x14ac:dyDescent="0.2">
      <c r="A100" s="1"/>
      <c r="B100" s="1"/>
      <c r="C100" s="1"/>
      <c r="D100" s="1"/>
      <c r="E100" s="1"/>
      <c r="F100" s="1"/>
      <c r="G100" s="1"/>
      <c r="H100" s="1"/>
      <c r="I100" s="1"/>
      <c r="J100" s="4"/>
      <c r="K100" s="5"/>
      <c r="L100" s="5"/>
      <c r="M100" s="5"/>
      <c r="X100" s="2"/>
      <c r="Y100" s="1"/>
    </row>
    <row r="101" spans="1:25" s="3" customFormat="1" x14ac:dyDescent="0.2">
      <c r="A101" s="1"/>
      <c r="B101" s="1"/>
      <c r="C101" s="1"/>
      <c r="D101" s="1"/>
      <c r="E101" s="1"/>
      <c r="F101" s="1"/>
      <c r="G101" s="1"/>
      <c r="H101" s="1"/>
      <c r="I101" s="1"/>
      <c r="J101" s="4"/>
      <c r="K101" s="5"/>
      <c r="L101" s="5"/>
      <c r="M101" s="5"/>
      <c r="X101" s="2"/>
      <c r="Y101" s="1"/>
    </row>
    <row r="102" spans="1:25" s="3" customFormat="1" x14ac:dyDescent="0.2">
      <c r="A102" s="1"/>
      <c r="B102" s="1"/>
      <c r="C102" s="1"/>
      <c r="D102" s="1"/>
      <c r="E102" s="1"/>
      <c r="F102" s="1"/>
      <c r="G102" s="1"/>
      <c r="H102" s="1"/>
      <c r="I102" s="1"/>
      <c r="J102" s="4"/>
      <c r="K102" s="5"/>
      <c r="L102" s="5"/>
      <c r="M102" s="5"/>
      <c r="X102" s="2"/>
      <c r="Y102" s="1"/>
    </row>
    <row r="103" spans="1:25" s="3" customFormat="1" x14ac:dyDescent="0.2">
      <c r="A103" s="1"/>
      <c r="B103" s="1"/>
      <c r="C103" s="1"/>
      <c r="D103" s="1"/>
      <c r="E103" s="1"/>
      <c r="F103" s="1"/>
      <c r="G103" s="1"/>
      <c r="H103" s="1"/>
      <c r="I103" s="1"/>
      <c r="J103" s="4"/>
      <c r="K103" s="5"/>
      <c r="L103" s="5"/>
      <c r="M103" s="5"/>
      <c r="X103" s="2"/>
      <c r="Y103" s="1"/>
    </row>
    <row r="104" spans="1:25" s="3" customFormat="1" x14ac:dyDescent="0.2">
      <c r="A104" s="1"/>
      <c r="B104" s="1"/>
      <c r="C104" s="1"/>
      <c r="D104" s="1"/>
      <c r="E104" s="1"/>
      <c r="F104" s="1"/>
      <c r="G104" s="1"/>
      <c r="H104" s="1"/>
      <c r="I104" s="1"/>
      <c r="J104" s="4"/>
      <c r="K104" s="5"/>
      <c r="L104" s="5"/>
      <c r="M104" s="5"/>
      <c r="X104" s="2"/>
      <c r="Y104" s="1"/>
    </row>
    <row r="105" spans="1:25" s="3" customFormat="1" x14ac:dyDescent="0.2">
      <c r="A105" s="1"/>
      <c r="B105" s="1"/>
      <c r="C105" s="1"/>
      <c r="D105" s="1"/>
      <c r="E105" s="1"/>
      <c r="F105" s="1"/>
      <c r="G105" s="1"/>
      <c r="H105" s="1"/>
      <c r="I105" s="1"/>
      <c r="J105" s="4"/>
      <c r="K105" s="5"/>
      <c r="L105" s="5"/>
      <c r="M105" s="5"/>
      <c r="X105" s="2"/>
      <c r="Y105" s="1"/>
    </row>
    <row r="106" spans="1:25" s="3" customFormat="1" x14ac:dyDescent="0.2">
      <c r="A106" s="1"/>
      <c r="B106" s="1"/>
      <c r="C106" s="1"/>
      <c r="D106" s="1"/>
      <c r="E106" s="1"/>
      <c r="F106" s="1"/>
      <c r="G106" s="1"/>
      <c r="H106" s="1"/>
      <c r="I106" s="1"/>
      <c r="J106" s="4"/>
      <c r="K106" s="5"/>
      <c r="L106" s="5"/>
      <c r="M106" s="5"/>
      <c r="X106" s="2"/>
      <c r="Y106" s="1"/>
    </row>
    <row r="107" spans="1:25" s="3" customFormat="1" x14ac:dyDescent="0.2">
      <c r="A107" s="1"/>
      <c r="B107" s="1"/>
      <c r="C107" s="1"/>
      <c r="D107" s="1"/>
      <c r="E107" s="1"/>
      <c r="F107" s="1"/>
      <c r="G107" s="1"/>
      <c r="H107" s="1"/>
      <c r="I107" s="1"/>
      <c r="J107" s="4"/>
      <c r="K107" s="5"/>
      <c r="L107" s="5"/>
      <c r="M107" s="5"/>
      <c r="X107" s="2"/>
      <c r="Y107" s="1"/>
    </row>
    <row r="108" spans="1:25" s="3" customFormat="1" x14ac:dyDescent="0.2">
      <c r="A108" s="1"/>
      <c r="B108" s="1"/>
      <c r="C108" s="1"/>
      <c r="D108" s="1"/>
      <c r="E108" s="1"/>
      <c r="F108" s="1"/>
      <c r="G108" s="1"/>
      <c r="H108" s="1"/>
      <c r="I108" s="1"/>
      <c r="J108" s="4"/>
      <c r="K108" s="5"/>
      <c r="L108" s="5"/>
      <c r="M108" s="5"/>
      <c r="X108" s="2"/>
      <c r="Y108" s="1"/>
    </row>
  </sheetData>
  <sortState ref="F8:W25">
    <sortCondition ref="F8"/>
  </sortState>
  <mergeCells count="22">
    <mergeCell ref="X7:X8"/>
    <mergeCell ref="P7:P8"/>
    <mergeCell ref="Q7:Q8"/>
    <mergeCell ref="T7:T8"/>
    <mergeCell ref="A5:W5"/>
    <mergeCell ref="F7:F8"/>
    <mergeCell ref="C7:C8"/>
    <mergeCell ref="D7:D8"/>
    <mergeCell ref="P6:T6"/>
    <mergeCell ref="A6:A8"/>
    <mergeCell ref="B6:B8"/>
    <mergeCell ref="E6:E8"/>
    <mergeCell ref="G6:G8"/>
    <mergeCell ref="M6:M8"/>
    <mergeCell ref="N6:N8"/>
    <mergeCell ref="O6:O8"/>
    <mergeCell ref="W6:W8"/>
    <mergeCell ref="H6:H8"/>
    <mergeCell ref="I6:I8"/>
    <mergeCell ref="J6:J8"/>
    <mergeCell ref="K6:K8"/>
    <mergeCell ref="L6:L8"/>
  </mergeCells>
  <printOptions horizontalCentered="1"/>
  <pageMargins left="0.78740157480314965" right="0.78740157480314965" top="0.6692913385826772" bottom="0.86614173228346458" header="0.27559055118110237" footer="0.39370078740157483"/>
  <pageSetup paperSize="9" scale="39" firstPageNumber="116"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00B0F0"/>
  </sheetPr>
  <dimension ref="A1:V17"/>
  <sheetViews>
    <sheetView showGridLines="0" view="pageBreakPreview" zoomScale="80" zoomScaleNormal="70" zoomScaleSheetLayoutView="80" workbookViewId="0">
      <selection activeCell="I36" sqref="I36"/>
    </sheetView>
  </sheetViews>
  <sheetFormatPr defaultRowHeight="12.75" x14ac:dyDescent="0.2"/>
  <cols>
    <col min="1" max="1" width="5.5703125" style="119" customWidth="1"/>
    <col min="2" max="2" width="5.85546875" style="119" customWidth="1"/>
    <col min="3" max="3" width="15.28515625" style="119" hidden="1" customWidth="1"/>
    <col min="4" max="5" width="9.140625" style="119" hidden="1" customWidth="1"/>
    <col min="6" max="6" width="7.5703125" style="119" customWidth="1"/>
    <col min="7" max="7" width="9.140625" style="119" hidden="1" customWidth="1"/>
    <col min="8" max="8" width="54.140625" style="119" customWidth="1"/>
    <col min="9" max="9" width="18.42578125" style="119" customWidth="1"/>
    <col min="10" max="10" width="9.140625" style="119"/>
    <col min="11" max="11" width="13.28515625" style="119" customWidth="1"/>
    <col min="12" max="14" width="14.7109375" style="119" customWidth="1"/>
    <col min="15" max="16" width="12.7109375" style="119" customWidth="1"/>
    <col min="17" max="18" width="16.7109375" style="119" customWidth="1"/>
    <col min="19" max="19" width="18" style="119" customWidth="1"/>
    <col min="20" max="20" width="13.140625" style="119" hidden="1" customWidth="1"/>
    <col min="21" max="21" width="13.7109375" style="119" hidden="1" customWidth="1"/>
    <col min="22" max="22" width="16.7109375" style="119" customWidth="1"/>
    <col min="23" max="16384" width="9.140625" style="119"/>
  </cols>
  <sheetData>
    <row r="1" spans="1:22" ht="18" x14ac:dyDescent="0.25">
      <c r="A1" s="112" t="s">
        <v>104</v>
      </c>
      <c r="B1" s="113"/>
      <c r="C1" s="113"/>
      <c r="D1" s="113"/>
      <c r="E1" s="113"/>
      <c r="F1" s="113"/>
      <c r="G1" s="113"/>
      <c r="H1" s="114"/>
      <c r="I1" s="113"/>
      <c r="J1" s="115"/>
      <c r="K1" s="116"/>
      <c r="L1" s="117"/>
      <c r="M1" s="117"/>
      <c r="N1" s="116"/>
      <c r="O1" s="117"/>
      <c r="P1" s="117"/>
      <c r="Q1" s="117"/>
      <c r="R1" s="118"/>
      <c r="S1" s="118"/>
      <c r="T1" s="118"/>
      <c r="U1" s="118"/>
      <c r="V1" s="118"/>
    </row>
    <row r="2" spans="1:22" ht="15" x14ac:dyDescent="0.25">
      <c r="A2" s="223" t="s">
        <v>129</v>
      </c>
      <c r="B2" s="113"/>
      <c r="C2" s="228"/>
      <c r="D2" s="113"/>
      <c r="E2" s="113"/>
      <c r="F2" s="113"/>
      <c r="G2" s="113"/>
      <c r="H2" s="120" t="s">
        <v>105</v>
      </c>
      <c r="I2" s="168" t="s">
        <v>106</v>
      </c>
      <c r="J2" s="115"/>
      <c r="K2" s="116"/>
      <c r="L2" s="117"/>
      <c r="M2" s="117"/>
      <c r="N2" s="116"/>
      <c r="O2" s="117"/>
      <c r="P2" s="117"/>
      <c r="Q2" s="117"/>
      <c r="R2" s="121"/>
      <c r="S2" s="121"/>
      <c r="T2" s="121"/>
      <c r="U2" s="121"/>
      <c r="V2" s="121"/>
    </row>
    <row r="3" spans="1:22" ht="23.25" x14ac:dyDescent="0.35">
      <c r="A3" s="122"/>
      <c r="B3" s="113"/>
      <c r="D3" s="113"/>
      <c r="E3" s="113"/>
      <c r="F3" s="113"/>
      <c r="G3" s="113"/>
      <c r="H3" s="221" t="s">
        <v>18</v>
      </c>
      <c r="I3" s="114"/>
      <c r="J3" s="115"/>
      <c r="K3" s="116"/>
      <c r="L3" s="117"/>
      <c r="M3" s="117"/>
      <c r="N3" s="116"/>
      <c r="O3" s="117"/>
      <c r="P3" s="117"/>
      <c r="Q3" s="117"/>
      <c r="R3" s="121"/>
      <c r="S3" s="121"/>
      <c r="T3" s="121"/>
      <c r="U3" s="121"/>
      <c r="V3" s="121"/>
    </row>
    <row r="4" spans="1:22" ht="14.25" x14ac:dyDescent="0.2">
      <c r="A4" s="123"/>
      <c r="B4" s="123"/>
      <c r="C4" s="123"/>
      <c r="D4" s="123"/>
      <c r="E4" s="123"/>
      <c r="F4" s="123"/>
      <c r="G4" s="123"/>
      <c r="H4" s="124"/>
      <c r="I4" s="123"/>
      <c r="J4" s="115"/>
      <c r="K4" s="116"/>
      <c r="L4" s="125"/>
      <c r="M4" s="125"/>
      <c r="N4" s="116"/>
      <c r="O4" s="125"/>
      <c r="P4" s="125"/>
      <c r="Q4" s="125"/>
      <c r="R4" s="121"/>
      <c r="S4" s="121"/>
      <c r="T4" s="121"/>
      <c r="U4" s="121"/>
      <c r="V4" s="121" t="s">
        <v>46</v>
      </c>
    </row>
    <row r="5" spans="1:22" ht="23.25" x14ac:dyDescent="0.2">
      <c r="A5" s="513" t="s">
        <v>323</v>
      </c>
      <c r="B5" s="514"/>
      <c r="C5" s="514"/>
      <c r="D5" s="514"/>
      <c r="E5" s="514"/>
      <c r="F5" s="514"/>
      <c r="G5" s="514"/>
      <c r="H5" s="514"/>
      <c r="I5" s="514"/>
      <c r="J5" s="514"/>
      <c r="K5" s="514"/>
      <c r="L5" s="514"/>
      <c r="M5" s="514"/>
      <c r="N5" s="514"/>
      <c r="O5" s="514"/>
      <c r="P5" s="514"/>
      <c r="Q5" s="514"/>
      <c r="R5" s="514"/>
      <c r="S5" s="514"/>
      <c r="T5" s="514"/>
      <c r="U5" s="514"/>
      <c r="V5" s="514"/>
    </row>
    <row r="6" spans="1:22" ht="23.25" x14ac:dyDescent="0.2">
      <c r="A6" s="549" t="s">
        <v>17</v>
      </c>
      <c r="B6" s="549" t="s">
        <v>16</v>
      </c>
      <c r="C6" s="450"/>
      <c r="D6" s="450"/>
      <c r="E6" s="450"/>
      <c r="F6" s="550" t="s">
        <v>114</v>
      </c>
      <c r="G6" s="450"/>
      <c r="H6" s="550" t="s">
        <v>12</v>
      </c>
      <c r="I6" s="543" t="s">
        <v>11</v>
      </c>
      <c r="J6" s="551" t="s">
        <v>10</v>
      </c>
      <c r="K6" s="543" t="s">
        <v>9</v>
      </c>
      <c r="L6" s="543" t="s">
        <v>8</v>
      </c>
      <c r="M6" s="543" t="s">
        <v>7</v>
      </c>
      <c r="N6" s="543" t="s">
        <v>6</v>
      </c>
      <c r="O6" s="543" t="s">
        <v>5</v>
      </c>
      <c r="P6" s="544" t="s">
        <v>206</v>
      </c>
      <c r="Q6" s="517">
        <v>2019</v>
      </c>
      <c r="R6" s="518"/>
      <c r="S6" s="519"/>
      <c r="T6" s="468"/>
      <c r="U6" s="468"/>
      <c r="V6" s="546" t="s">
        <v>207</v>
      </c>
    </row>
    <row r="7" spans="1:22" ht="24" customHeight="1" x14ac:dyDescent="0.2">
      <c r="A7" s="506"/>
      <c r="B7" s="506"/>
      <c r="C7" s="545" t="s">
        <v>15</v>
      </c>
      <c r="D7" s="545" t="s">
        <v>14</v>
      </c>
      <c r="E7" s="545" t="s">
        <v>13</v>
      </c>
      <c r="F7" s="506"/>
      <c r="G7" s="545" t="s">
        <v>107</v>
      </c>
      <c r="H7" s="506"/>
      <c r="I7" s="506"/>
      <c r="J7" s="506"/>
      <c r="K7" s="506"/>
      <c r="L7" s="506"/>
      <c r="M7" s="506"/>
      <c r="N7" s="506"/>
      <c r="O7" s="506"/>
      <c r="P7" s="506"/>
      <c r="Q7" s="541" t="s">
        <v>3</v>
      </c>
      <c r="R7" s="511" t="s">
        <v>357</v>
      </c>
      <c r="S7" s="541" t="s">
        <v>310</v>
      </c>
      <c r="T7" s="469"/>
      <c r="U7" s="469"/>
      <c r="V7" s="547"/>
    </row>
    <row r="8" spans="1:22" ht="58.7" customHeight="1" x14ac:dyDescent="0.2">
      <c r="A8" s="507"/>
      <c r="B8" s="507"/>
      <c r="C8" s="545"/>
      <c r="D8" s="545"/>
      <c r="E8" s="545"/>
      <c r="F8" s="507"/>
      <c r="G8" s="545"/>
      <c r="H8" s="507"/>
      <c r="I8" s="507"/>
      <c r="J8" s="507"/>
      <c r="K8" s="507"/>
      <c r="L8" s="507"/>
      <c r="M8" s="507"/>
      <c r="N8" s="507"/>
      <c r="O8" s="507"/>
      <c r="P8" s="507"/>
      <c r="Q8" s="542"/>
      <c r="R8" s="512"/>
      <c r="S8" s="542"/>
      <c r="T8" s="470">
        <v>896</v>
      </c>
      <c r="U8" s="470">
        <v>897</v>
      </c>
      <c r="V8" s="548"/>
    </row>
    <row r="9" spans="1:22" ht="20.25" x14ac:dyDescent="0.2">
      <c r="A9" s="206" t="s">
        <v>1</v>
      </c>
      <c r="B9" s="207"/>
      <c r="C9" s="207"/>
      <c r="D9" s="207"/>
      <c r="E9" s="207"/>
      <c r="F9" s="207"/>
      <c r="G9" s="207"/>
      <c r="H9" s="207"/>
      <c r="I9" s="207"/>
      <c r="J9" s="207"/>
      <c r="K9" s="207"/>
      <c r="L9" s="126">
        <f>SUM(L10:L12)</f>
        <v>254374</v>
      </c>
      <c r="M9" s="126">
        <f t="shared" ref="M9:V9" si="0">SUM(M10:M12)</f>
        <v>221703</v>
      </c>
      <c r="N9" s="126">
        <f t="shared" si="0"/>
        <v>32671</v>
      </c>
      <c r="O9" s="126"/>
      <c r="P9" s="126">
        <f t="shared" si="0"/>
        <v>0</v>
      </c>
      <c r="Q9" s="126">
        <f t="shared" si="0"/>
        <v>230713</v>
      </c>
      <c r="R9" s="126">
        <f t="shared" si="0"/>
        <v>200768</v>
      </c>
      <c r="S9" s="126">
        <f t="shared" si="0"/>
        <v>29945</v>
      </c>
      <c r="T9" s="126">
        <f t="shared" si="0"/>
        <v>27703</v>
      </c>
      <c r="U9" s="126">
        <f t="shared" si="0"/>
        <v>2242</v>
      </c>
      <c r="V9" s="126">
        <f t="shared" si="0"/>
        <v>23661</v>
      </c>
    </row>
    <row r="10" spans="1:22" ht="35.1" customHeight="1" x14ac:dyDescent="0.2">
      <c r="A10" s="127">
        <v>1</v>
      </c>
      <c r="B10" s="127" t="s">
        <v>26</v>
      </c>
      <c r="C10" s="128">
        <v>66012001600</v>
      </c>
      <c r="D10" s="129">
        <v>2212</v>
      </c>
      <c r="E10" s="129">
        <v>6351</v>
      </c>
      <c r="F10" s="129">
        <v>63</v>
      </c>
      <c r="G10" s="129" t="s">
        <v>239</v>
      </c>
      <c r="H10" s="130" t="s">
        <v>237</v>
      </c>
      <c r="I10" s="442"/>
      <c r="J10" s="129"/>
      <c r="K10" s="129" t="s">
        <v>0</v>
      </c>
      <c r="L10" s="132">
        <v>52985</v>
      </c>
      <c r="M10" s="132">
        <v>47523</v>
      </c>
      <c r="N10" s="132">
        <f>L10-M10</f>
        <v>5462</v>
      </c>
      <c r="O10" s="133">
        <v>2019</v>
      </c>
      <c r="P10" s="443">
        <v>0</v>
      </c>
      <c r="Q10" s="135">
        <f>SUM(R10:S10)</f>
        <v>52985</v>
      </c>
      <c r="R10" s="134">
        <v>47523</v>
      </c>
      <c r="S10" s="488">
        <f>SUM(T10:U10)</f>
        <v>5462</v>
      </c>
      <c r="T10" s="136">
        <v>4462</v>
      </c>
      <c r="U10" s="136">
        <v>1000</v>
      </c>
      <c r="V10" s="136">
        <f>L10-P10-Q10</f>
        <v>0</v>
      </c>
    </row>
    <row r="11" spans="1:22" ht="35.1" customHeight="1" x14ac:dyDescent="0.2">
      <c r="A11" s="127">
        <v>2</v>
      </c>
      <c r="B11" s="137" t="s">
        <v>23</v>
      </c>
      <c r="C11" s="128">
        <v>66012001600</v>
      </c>
      <c r="D11" s="129">
        <v>2212</v>
      </c>
      <c r="E11" s="129">
        <v>6351</v>
      </c>
      <c r="F11" s="129">
        <v>63</v>
      </c>
      <c r="G11" s="129" t="s">
        <v>239</v>
      </c>
      <c r="H11" s="130" t="s">
        <v>238</v>
      </c>
      <c r="I11" s="442"/>
      <c r="J11" s="138"/>
      <c r="K11" s="129" t="s">
        <v>0</v>
      </c>
      <c r="L11" s="132">
        <v>160074</v>
      </c>
      <c r="M11" s="132">
        <v>137574</v>
      </c>
      <c r="N11" s="132">
        <f>L11-M11</f>
        <v>22500</v>
      </c>
      <c r="O11" s="133">
        <v>2019</v>
      </c>
      <c r="P11" s="443">
        <v>0</v>
      </c>
      <c r="Q11" s="135">
        <f>SUM(R11:S11)</f>
        <v>160074</v>
      </c>
      <c r="R11" s="134">
        <v>137574</v>
      </c>
      <c r="S11" s="488">
        <f t="shared" ref="S11:S12" si="1">SUM(T11:U11)</f>
        <v>22500</v>
      </c>
      <c r="T11" s="136">
        <v>21500</v>
      </c>
      <c r="U11" s="136">
        <v>1000</v>
      </c>
      <c r="V11" s="136">
        <f>L11-P11-Q11</f>
        <v>0</v>
      </c>
    </row>
    <row r="12" spans="1:22" ht="35.1" customHeight="1" x14ac:dyDescent="0.2">
      <c r="A12" s="127">
        <v>3</v>
      </c>
      <c r="B12" s="139" t="s">
        <v>42</v>
      </c>
      <c r="C12" s="128">
        <v>66012001600</v>
      </c>
      <c r="D12" s="129">
        <v>2212</v>
      </c>
      <c r="E12" s="129">
        <v>6351</v>
      </c>
      <c r="F12" s="129">
        <v>63</v>
      </c>
      <c r="G12" s="129" t="s">
        <v>239</v>
      </c>
      <c r="H12" s="140" t="s">
        <v>315</v>
      </c>
      <c r="I12" s="131"/>
      <c r="J12" s="138"/>
      <c r="K12" s="129" t="s">
        <v>0</v>
      </c>
      <c r="L12" s="132">
        <v>41315</v>
      </c>
      <c r="M12" s="132">
        <v>36606</v>
      </c>
      <c r="N12" s="132">
        <f>L12-M12</f>
        <v>4709</v>
      </c>
      <c r="O12" s="133" t="s">
        <v>79</v>
      </c>
      <c r="P12" s="134">
        <v>0</v>
      </c>
      <c r="Q12" s="135">
        <f>SUM(R12:S12)</f>
        <v>17654</v>
      </c>
      <c r="R12" s="134">
        <v>15671</v>
      </c>
      <c r="S12" s="488">
        <f t="shared" si="1"/>
        <v>1983</v>
      </c>
      <c r="T12" s="136">
        <v>1741</v>
      </c>
      <c r="U12" s="136">
        <v>242</v>
      </c>
      <c r="V12" s="136">
        <f>L12-P12-Q12</f>
        <v>23661</v>
      </c>
    </row>
    <row r="13" spans="1:22" ht="23.25" x14ac:dyDescent="0.2">
      <c r="A13" s="141" t="s">
        <v>192</v>
      </c>
      <c r="B13" s="142"/>
      <c r="C13" s="142"/>
      <c r="D13" s="142"/>
      <c r="E13" s="142"/>
      <c r="F13" s="142"/>
      <c r="G13" s="142"/>
      <c r="H13" s="142"/>
      <c r="I13" s="142"/>
      <c r="J13" s="142"/>
      <c r="K13" s="142"/>
      <c r="L13" s="23">
        <f>SUM(L10:L12)</f>
        <v>254374</v>
      </c>
      <c r="M13" s="23">
        <f>SUM(M10:M12)</f>
        <v>221703</v>
      </c>
      <c r="N13" s="23">
        <f>SUM(N10:N12)</f>
        <v>32671</v>
      </c>
      <c r="O13" s="23"/>
      <c r="P13" s="23">
        <f>SUM(P10:P12)</f>
        <v>0</v>
      </c>
      <c r="Q13" s="23">
        <f>SUM(Q10:Q12)</f>
        <v>230713</v>
      </c>
      <c r="R13" s="23">
        <f>SUM(R10:R12)</f>
        <v>200768</v>
      </c>
      <c r="S13" s="23">
        <f>SUM(S10:S12)</f>
        <v>29945</v>
      </c>
      <c r="T13" s="23"/>
      <c r="U13" s="23"/>
      <c r="V13" s="23">
        <f>SUM(V10:V12)</f>
        <v>23661</v>
      </c>
    </row>
    <row r="14" spans="1:22" x14ac:dyDescent="0.2">
      <c r="A14" s="143"/>
      <c r="B14" s="143"/>
      <c r="C14" s="143"/>
      <c r="D14" s="143"/>
      <c r="E14" s="143"/>
      <c r="F14" s="143"/>
      <c r="G14" s="143"/>
      <c r="H14" s="144"/>
      <c r="I14" s="143"/>
      <c r="J14" s="145"/>
      <c r="K14" s="146"/>
      <c r="L14" s="147"/>
      <c r="M14" s="147"/>
      <c r="N14" s="147"/>
      <c r="O14" s="148"/>
      <c r="P14" s="148"/>
      <c r="Q14" s="149"/>
      <c r="R14" s="149"/>
      <c r="S14" s="149"/>
      <c r="T14" s="149"/>
      <c r="U14" s="149"/>
      <c r="V14" s="149"/>
    </row>
    <row r="15" spans="1:22" x14ac:dyDescent="0.2">
      <c r="A15" s="143"/>
      <c r="B15" s="143"/>
      <c r="C15" s="143"/>
      <c r="D15" s="143"/>
      <c r="E15" s="143"/>
      <c r="F15" s="143"/>
      <c r="G15" s="143"/>
      <c r="H15" s="143"/>
      <c r="I15" s="143"/>
      <c r="J15" s="150"/>
      <c r="K15" s="151"/>
      <c r="L15" s="152"/>
      <c r="M15" s="152"/>
      <c r="N15" s="152"/>
      <c r="O15" s="149"/>
      <c r="P15" s="149"/>
      <c r="Q15" s="149"/>
      <c r="R15" s="149"/>
      <c r="S15" s="149"/>
      <c r="T15" s="149"/>
      <c r="U15" s="149"/>
      <c r="V15" s="149"/>
    </row>
    <row r="16" spans="1:22" x14ac:dyDescent="0.2">
      <c r="A16" s="143"/>
      <c r="B16" s="143"/>
      <c r="C16" s="143"/>
      <c r="D16" s="143"/>
      <c r="E16" s="143"/>
      <c r="F16" s="143"/>
      <c r="G16" s="143"/>
      <c r="H16" s="143"/>
      <c r="I16" s="143"/>
      <c r="J16" s="150"/>
      <c r="K16" s="151"/>
      <c r="L16" s="152"/>
      <c r="M16" s="152"/>
      <c r="N16" s="152"/>
      <c r="O16" s="149"/>
      <c r="P16" s="149"/>
      <c r="Q16" s="149"/>
      <c r="R16" s="149"/>
      <c r="S16" s="149"/>
      <c r="T16" s="149"/>
      <c r="U16" s="149"/>
      <c r="V16" s="149"/>
    </row>
    <row r="17" spans="1:22" ht="15" x14ac:dyDescent="0.2">
      <c r="A17" s="153"/>
      <c r="B17" s="153"/>
      <c r="C17" s="153"/>
      <c r="D17" s="154"/>
      <c r="E17" s="153"/>
      <c r="F17" s="153"/>
      <c r="G17" s="153"/>
      <c r="H17" s="153"/>
      <c r="I17" s="153"/>
      <c r="J17" s="155"/>
      <c r="K17" s="156"/>
      <c r="L17" s="157"/>
      <c r="M17" s="157"/>
      <c r="N17" s="157"/>
      <c r="O17" s="158"/>
      <c r="P17" s="158"/>
      <c r="Q17" s="158"/>
      <c r="R17" s="158"/>
      <c r="S17" s="158"/>
      <c r="T17" s="158"/>
      <c r="U17" s="158"/>
      <c r="V17" s="158"/>
    </row>
  </sheetData>
  <mergeCells count="22">
    <mergeCell ref="A5:V5"/>
    <mergeCell ref="C7:C8"/>
    <mergeCell ref="D7:D8"/>
    <mergeCell ref="E7:E8"/>
    <mergeCell ref="G7:G8"/>
    <mergeCell ref="Q7:Q8"/>
    <mergeCell ref="R7:R8"/>
    <mergeCell ref="V6:V8"/>
    <mergeCell ref="Q6:S6"/>
    <mergeCell ref="A6:A8"/>
    <mergeCell ref="B6:B8"/>
    <mergeCell ref="F6:F8"/>
    <mergeCell ref="H6:H8"/>
    <mergeCell ref="I6:I8"/>
    <mergeCell ref="J6:J8"/>
    <mergeCell ref="K6:K8"/>
    <mergeCell ref="S7:S8"/>
    <mergeCell ref="L6:L8"/>
    <mergeCell ref="M6:M8"/>
    <mergeCell ref="N6:N8"/>
    <mergeCell ref="O6:O8"/>
    <mergeCell ref="P6:P8"/>
  </mergeCells>
  <printOptions horizontalCentered="1"/>
  <pageMargins left="0.78740157480314965" right="0.78740157480314965" top="0.6692913385826772" bottom="0.86614173228346458" header="0.27559055118110237" footer="0.39370078740157483"/>
  <pageSetup paperSize="9" scale="50" firstPageNumber="118" orientation="landscape" useFirstPageNumber="1" r:id="rId1"/>
  <headerFooter alignWithMargins="0">
    <oddFooter xml:space="preserve">&amp;L&amp;"Arial,Kurzíva"Zastupitelstvo Olomouckého kraje 17-12-2018
6. - Rozpočet Olomouckého kraje 2019 - návrh rozpočtu
Příloha č. 5b): Projekty spolufinancované z evropských fondů a národních fondů&amp;R&amp;"Arial,Kurzíva"&amp;11Strana &amp;P (Celkem 179)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23</vt:i4>
      </vt:variant>
      <vt:variant>
        <vt:lpstr>Pojmenované oblasti</vt:lpstr>
      </vt:variant>
      <vt:variant>
        <vt:i4>36</vt:i4>
      </vt:variant>
    </vt:vector>
  </HeadingPairs>
  <TitlesOfParts>
    <vt:vector size="59" baseType="lpstr">
      <vt:lpstr>Souhrn</vt:lpstr>
      <vt:lpstr>Školství - ORJ 52 </vt:lpstr>
      <vt:lpstr>Školství - ORJ 19</vt:lpstr>
      <vt:lpstr>Školství - ORJ 19 </vt:lpstr>
      <vt:lpstr>Sociální - ORJ 52</vt:lpstr>
      <vt:lpstr>Sociální - ORJ 19</vt:lpstr>
      <vt:lpstr>Sociální - ORJ 19 </vt:lpstr>
      <vt:lpstr>Doprava - ORJ 50</vt:lpstr>
      <vt:lpstr>Doprava - SSOK</vt:lpstr>
      <vt:lpstr>Kultura - ORJ 52</vt:lpstr>
      <vt:lpstr>Zdravotnictví - ORJ 52 </vt:lpstr>
      <vt:lpstr>Kultura - ORJ 19</vt:lpstr>
      <vt:lpstr>Zdravotnictví - ORJ 52  SMN</vt:lpstr>
      <vt:lpstr>Zdravotnictví - ORJ 19 </vt:lpstr>
      <vt:lpstr>IT - ORJ 59</vt:lpstr>
      <vt:lpstr>krizové řízení - ORJ 59</vt:lpstr>
      <vt:lpstr>Evropské programy - ORJ 59</vt:lpstr>
      <vt:lpstr>Evropské programy - ORJ 60</vt:lpstr>
      <vt:lpstr>Evropské programy - ORJ 64</vt:lpstr>
      <vt:lpstr>Evropské programy - ORJ 74</vt:lpstr>
      <vt:lpstr>Evropské programy - ORJ 76</vt:lpstr>
      <vt:lpstr>Projektová příprava - ORJ 30</vt:lpstr>
      <vt:lpstr>Zdravotnictví - ORJ 19</vt:lpstr>
      <vt:lpstr>'Doprava - ORJ 50'!Názvy_tisku</vt:lpstr>
      <vt:lpstr>'Evropské programy - ORJ 74'!Názvy_tisku</vt:lpstr>
      <vt:lpstr>'Kultura - ORJ 19'!Názvy_tisku</vt:lpstr>
      <vt:lpstr>'Kultura - ORJ 52'!Názvy_tisku</vt:lpstr>
      <vt:lpstr>'Sociální - ORJ 19'!Názvy_tisku</vt:lpstr>
      <vt:lpstr>'Sociální - ORJ 19 '!Názvy_tisku</vt:lpstr>
      <vt:lpstr>'Sociální - ORJ 52'!Názvy_tisku</vt:lpstr>
      <vt:lpstr>'Školství - ORJ 19'!Názvy_tisku</vt:lpstr>
      <vt:lpstr>'Školství - ORJ 19 '!Názvy_tisku</vt:lpstr>
      <vt:lpstr>'Školství - ORJ 52 '!Názvy_tisku</vt:lpstr>
      <vt:lpstr>'Zdravotnictví - ORJ 19'!Názvy_tisku</vt:lpstr>
      <vt:lpstr>'Zdravotnictví - ORJ 19 '!Názvy_tisku</vt:lpstr>
      <vt:lpstr>'Zdravotnictví - ORJ 52 '!Názvy_tisku</vt:lpstr>
      <vt:lpstr>'Zdravotnictví - ORJ 52  SMN'!Názvy_tisku</vt:lpstr>
      <vt:lpstr>'Doprava - ORJ 50'!Oblast_tisku</vt:lpstr>
      <vt:lpstr>'Evropské programy - ORJ 59'!Oblast_tisku</vt:lpstr>
      <vt:lpstr>'Evropské programy - ORJ 60'!Oblast_tisku</vt:lpstr>
      <vt:lpstr>'Evropské programy - ORJ 64'!Oblast_tisku</vt:lpstr>
      <vt:lpstr>'Evropské programy - ORJ 74'!Oblast_tisku</vt:lpstr>
      <vt:lpstr>'Evropské programy - ORJ 76'!Oblast_tisku</vt:lpstr>
      <vt:lpstr>'IT - ORJ 59'!Oblast_tisku</vt:lpstr>
      <vt:lpstr>'krizové řízení - ORJ 59'!Oblast_tisku</vt:lpstr>
      <vt:lpstr>'Kultura - ORJ 19'!Oblast_tisku</vt:lpstr>
      <vt:lpstr>'Kultura - ORJ 52'!Oblast_tisku</vt:lpstr>
      <vt:lpstr>'Projektová příprava - ORJ 30'!Oblast_tisku</vt:lpstr>
      <vt:lpstr>'Sociální - ORJ 19'!Oblast_tisku</vt:lpstr>
      <vt:lpstr>'Sociální - ORJ 19 '!Oblast_tisku</vt:lpstr>
      <vt:lpstr>'Sociální - ORJ 52'!Oblast_tisku</vt:lpstr>
      <vt:lpstr>Souhrn!Oblast_tisku</vt:lpstr>
      <vt:lpstr>'Školství - ORJ 19'!Oblast_tisku</vt:lpstr>
      <vt:lpstr>'Školství - ORJ 19 '!Oblast_tisku</vt:lpstr>
      <vt:lpstr>'Školství - ORJ 52 '!Oblast_tisku</vt:lpstr>
      <vt:lpstr>'Zdravotnictví - ORJ 19'!Oblast_tisku</vt:lpstr>
      <vt:lpstr>'Zdravotnictví - ORJ 19 '!Oblast_tisku</vt:lpstr>
      <vt:lpstr>'Zdravotnictví - ORJ 52 '!Oblast_tisku</vt:lpstr>
      <vt:lpstr>'Zdravotnictví - ORJ 52  SMN'!Oblast_tisku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Balabuch Petr</cp:lastModifiedBy>
  <cp:lastPrinted>2018-11-26T10:01:40Z</cp:lastPrinted>
  <dcterms:created xsi:type="dcterms:W3CDTF">2016-08-30T04:34:57Z</dcterms:created>
  <dcterms:modified xsi:type="dcterms:W3CDTF">2018-11-26T13:53:59Z</dcterms:modified>
</cp:coreProperties>
</file>