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SMLOUVA O ÚVĚRU (100 mil. Kč)\15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úvěru'!$B$1:$AP$9</definedName>
  </definedNames>
  <calcPr calcId="162913"/>
</workbook>
</file>

<file path=xl/calcChain.xml><?xml version="1.0" encoding="utf-8"?>
<calcChain xmlns="http://schemas.openxmlformats.org/spreadsheetml/2006/main">
  <c r="I4" i="6" l="1"/>
  <c r="J8" i="6"/>
  <c r="I8" i="6"/>
  <c r="AN8" i="6" l="1"/>
  <c r="AN7" i="6"/>
  <c r="AN6" i="6"/>
  <c r="AN4" i="6"/>
  <c r="AM8" i="6"/>
  <c r="AM7" i="6"/>
  <c r="AM6" i="6"/>
  <c r="AM4" i="6"/>
  <c r="I9" i="6"/>
  <c r="K9" i="6" l="1"/>
  <c r="N4" i="6" l="1"/>
  <c r="M4" i="6"/>
  <c r="M9" i="6" l="1"/>
  <c r="P4" i="6" l="1"/>
  <c r="O4" i="6" l="1"/>
  <c r="AO4" i="6" l="1"/>
  <c r="O6" i="6" l="1"/>
  <c r="F7" i="6"/>
  <c r="G6" i="6"/>
  <c r="O8" i="6"/>
  <c r="O7" i="6"/>
  <c r="P8" i="6"/>
  <c r="P7" i="6"/>
  <c r="AN5" i="6" l="1"/>
  <c r="O9" i="6"/>
  <c r="AM5" i="6"/>
  <c r="Q9" i="6" l="1"/>
  <c r="S9" i="6" l="1"/>
  <c r="G7" i="6" l="1"/>
  <c r="H7" i="6" l="1"/>
  <c r="AP7" i="6"/>
  <c r="U4" i="6" l="1"/>
  <c r="V7" i="6" l="1"/>
  <c r="U7" i="6"/>
  <c r="V6" i="6"/>
  <c r="U6" i="6"/>
  <c r="U8" i="6" l="1"/>
  <c r="U9" i="6" l="1"/>
  <c r="AO8" i="6" l="1"/>
  <c r="H4" i="6"/>
  <c r="W7" i="6" l="1"/>
  <c r="W4" i="6" l="1"/>
  <c r="AP8" i="6" l="1"/>
  <c r="X8" i="6"/>
  <c r="W8" i="6" l="1"/>
  <c r="W9" i="6"/>
  <c r="Y4" i="6" l="1"/>
  <c r="Y9" i="6" l="1"/>
  <c r="AA9" i="6" l="1"/>
  <c r="AC7" i="6" l="1"/>
  <c r="AC4" i="6" l="1"/>
  <c r="AC6" i="6" l="1"/>
  <c r="AC8" i="6"/>
  <c r="AC9" i="6" l="1"/>
  <c r="AF4" i="6" l="1"/>
  <c r="AP4" i="6" l="1"/>
  <c r="AE9" i="6"/>
  <c r="AG9" i="6" l="1"/>
  <c r="AP5" i="6" l="1"/>
  <c r="AP6" i="6"/>
  <c r="AO5" i="6"/>
  <c r="AO6" i="6"/>
  <c r="AO7" i="6"/>
  <c r="AM9" i="6"/>
  <c r="AK9" i="6"/>
  <c r="AI9" i="6"/>
  <c r="AO9" i="6" l="1"/>
  <c r="H5" i="6"/>
  <c r="H6" i="6"/>
  <c r="H8" i="6"/>
  <c r="H9" i="6" l="1"/>
  <c r="G9" i="6"/>
  <c r="F9" i="6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sharedStrings.xml><?xml version="1.0" encoding="utf-8"?>
<sst xmlns="http://schemas.openxmlformats.org/spreadsheetml/2006/main" count="118" uniqueCount="57">
  <si>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</si>
  <si>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</si>
  <si>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</si>
  <si>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</si>
  <si>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</si>
  <si>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</si>
  <si>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</si>
  <si>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</si>
  <si>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</si>
  <si>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</si>
  <si>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</si>
  <si>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</si>
  <si>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</si>
  <si>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</si>
  <si>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</si>
  <si>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</si>
  <si>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</si>
  <si>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</si>
  <si>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</si>
  <si>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</si>
  <si>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</si>
  <si>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</si>
  <si>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</si>
  <si>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</si>
  <si>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</si>
  <si>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</si>
  <si>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</si>
  <si>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</si>
  <si>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II/433 Prostějov - Mořice</t>
  </si>
  <si>
    <t>Přehled čerpání uvěru</t>
  </si>
  <si>
    <t>II/447 Strukov - Šternberk</t>
  </si>
  <si>
    <t>Uznatelné náklady</t>
  </si>
  <si>
    <t>Neuznatelné náklady</t>
  </si>
  <si>
    <t>II/449 Křiž. II/366 - MÚK Unčovice</t>
  </si>
  <si>
    <t>II/444 Medlov - průtah</t>
  </si>
  <si>
    <t>Čerpání úvěru KB celkem</t>
  </si>
  <si>
    <t>Zůstatek úvěru KB k čerpání celkem</t>
  </si>
  <si>
    <t>II/441 Křiž. R35 - hr. Kraje Moravskoslezského</t>
  </si>
  <si>
    <t>Rozpočet OK 2018</t>
  </si>
  <si>
    <t>Realizátor</t>
  </si>
  <si>
    <t>Olomoucký kraj</t>
  </si>
  <si>
    <t>Správa silnic Olomouckého kraje</t>
  </si>
  <si>
    <t>11. dílčí čerpání úvěru KB                  (17. 9. 2018)</t>
  </si>
  <si>
    <t>10. dílčí čerpání úvěru KB                                   (10. 9. 2018)</t>
  </si>
  <si>
    <t>9. dílčí čerpání úvěru KB                                   (27. 8. 2018)</t>
  </si>
  <si>
    <t>8. dílčí čerpání úvěru KB                                                   (23. 7. 2018)</t>
  </si>
  <si>
    <t>7. dílčí čerpání úvěru KB                                 (25. 6. 2018)</t>
  </si>
  <si>
    <t>6. dílčí čerpání úvěru KB                     (18. 6. 2018)</t>
  </si>
  <si>
    <t>5. dílčí čerpání úvěru KB                   (4. 6. 2018)</t>
  </si>
  <si>
    <t>4. dílčí čerpání úvěru KB                      (10. 5. 2018)</t>
  </si>
  <si>
    <t>3. dílčí čerpání úvěru KB                   (16. 4. 2018)</t>
  </si>
  <si>
    <t>2. dílčí čerpání úvěru KB                       (19. 2. 2018)</t>
  </si>
  <si>
    <t>1. dílčí čerpání úvěru KB                   (5. 2. 2018)</t>
  </si>
  <si>
    <t>12. dílčí čerpání úvěru KB                 (15. 10. 2018)</t>
  </si>
  <si>
    <t>13. dílčí čerpání úvěru KB                                    (29. 10. 2018)</t>
  </si>
  <si>
    <t>14. dílčí čerpání úvěru KB                                    (12. 11. 2018)</t>
  </si>
  <si>
    <t>15. dílčí čerpání úvěru KB                                    (26. 11.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</si>
</sst>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37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4" fontId="4" fillId="0" borderId="28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6" fillId="3" borderId="3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7" fillId="0" borderId="0" xfId="0" applyNumberFormat="1" applyFont="1"/>
    <xf numFmtId="0" fontId="16" fillId="3" borderId="36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8" fillId="0" borderId="0" xfId="0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vertical="center" wrapText="1"/>
    </xf>
    <xf numFmtId="4" fontId="5" fillId="0" borderId="43" xfId="0" applyNumberFormat="1" applyFont="1" applyFill="1" applyBorder="1" applyAlignment="1">
      <alignment horizontal="right" vertical="center"/>
    </xf>
    <xf numFmtId="4" fontId="0" fillId="0" borderId="43" xfId="0" applyNumberFormat="1" applyBorder="1"/>
    <xf numFmtId="4" fontId="0" fillId="0" borderId="44" xfId="0" applyNumberFormat="1" applyBorder="1"/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vertical="center" wrapText="1"/>
    </xf>
    <xf numFmtId="4" fontId="5" fillId="0" borderId="46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0" fontId="0" fillId="0" borderId="46" xfId="0" applyBorder="1"/>
    <xf numFmtId="4" fontId="0" fillId="0" borderId="47" xfId="0" applyNumberFormat="1" applyFont="1" applyBorder="1"/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horizontal="right" vertical="center"/>
    </xf>
    <xf numFmtId="4" fontId="0" fillId="0" borderId="49" xfId="0" applyNumberFormat="1" applyBorder="1"/>
    <xf numFmtId="4" fontId="0" fillId="0" borderId="50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4" fillId="0" borderId="34" xfId="0" applyNumberFormat="1" applyFont="1" applyFill="1" applyBorder="1" applyAlignment="1">
      <alignment horizontal="center" vertical="center"/>
    </xf>
    <xf numFmtId="4" fontId="4" fillId="0" borderId="38" xfId="0" applyNumberFormat="1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4" fontId="4" fillId="0" borderId="39" xfId="0" applyNumberFormat="1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/>
    </xf>
    <xf numFmtId="4" fontId="4" fillId="0" borderId="41" xfId="0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11"/>
  <sheetViews>
    <sheetView tabSelected="1" zoomScale="90" zoomScaleNormal="90" zoomScaleSheetLayoutView="100" workbookViewId="0">
      <selection activeCell="AU14" sqref="AU14"/>
    </sheetView>
  </sheetViews>
  <sheetFormatPr defaultRowHeight="15" x14ac:dyDescent="0.25"/>
  <cols>
    <col min="1" max="1" width="1.5703125" customWidth="1"/>
    <col min="2" max="2" width="5.140625" customWidth="1"/>
    <col min="3" max="3" width="8.42578125" customWidth="1"/>
    <col min="4" max="4" width="31" customWidth="1"/>
    <col min="5" max="5" width="42.5703125" customWidth="1"/>
    <col min="6" max="6" width="17.140625" customWidth="1"/>
    <col min="7" max="7" width="19.7109375" customWidth="1"/>
    <col min="8" max="8" width="16.42578125" customWidth="1"/>
    <col min="9" max="10" width="16.42578125" hidden="1" customWidth="1"/>
    <col min="11" max="11" width="16.28515625" hidden="1" customWidth="1"/>
    <col min="12" max="14" width="16.42578125" hidden="1" customWidth="1"/>
    <col min="15" max="38" width="13.7109375" hidden="1" customWidth="1"/>
    <col min="39" max="39" width="16.28515625" customWidth="1"/>
    <col min="40" max="40" width="16.42578125" customWidth="1"/>
    <col min="41" max="41" width="16" customWidth="1"/>
    <col min="42" max="42" width="15.5703125" customWidth="1"/>
  </cols>
  <sheetData>
    <row r="1" spans="2:42" ht="19.5" thickBot="1" x14ac:dyDescent="0.35">
      <c r="B1" s="109" t="s">
        <v>29</v>
      </c>
      <c r="C1" s="109"/>
      <c r="D1" s="109"/>
      <c r="E1" s="109"/>
      <c r="F1" s="109"/>
      <c r="G1" s="58"/>
      <c r="H1" s="58"/>
      <c r="I1" s="101"/>
      <c r="J1" s="101"/>
      <c r="K1" s="100"/>
      <c r="L1" s="100"/>
      <c r="M1" s="99"/>
      <c r="N1" s="99"/>
      <c r="O1" s="75"/>
      <c r="P1" s="75"/>
      <c r="Q1" s="74"/>
      <c r="R1" s="74"/>
      <c r="S1" s="73"/>
      <c r="T1" s="73"/>
      <c r="U1" s="71"/>
      <c r="V1" s="71"/>
      <c r="W1" s="70"/>
      <c r="X1" s="70"/>
      <c r="Y1" s="69"/>
      <c r="Z1" s="69"/>
      <c r="AA1" s="68"/>
      <c r="AB1" s="68"/>
      <c r="AC1" s="67"/>
      <c r="AD1" s="67"/>
      <c r="AE1" s="66"/>
      <c r="AF1" s="66"/>
      <c r="AG1" s="65"/>
      <c r="AH1" s="65"/>
      <c r="AI1" s="61"/>
      <c r="AJ1" s="60"/>
      <c r="AK1" s="61"/>
      <c r="AL1" s="54"/>
      <c r="AM1" s="54"/>
      <c r="AP1" s="1" t="s">
        <v>27</v>
      </c>
    </row>
    <row r="2" spans="2:42" ht="33.75" customHeight="1" thickTop="1" x14ac:dyDescent="0.25">
      <c r="B2" s="112" t="s">
        <v>5</v>
      </c>
      <c r="C2" s="110" t="s">
        <v>0</v>
      </c>
      <c r="D2" s="110" t="s">
        <v>39</v>
      </c>
      <c r="E2" s="110" t="s">
        <v>1</v>
      </c>
      <c r="F2" s="106" t="s">
        <v>38</v>
      </c>
      <c r="G2" s="107"/>
      <c r="H2" s="108"/>
      <c r="I2" s="104" t="s">
        <v>56</v>
      </c>
      <c r="J2" s="105"/>
      <c r="K2" s="104" t="s">
        <v>55</v>
      </c>
      <c r="L2" s="105"/>
      <c r="M2" s="104" t="s">
        <v>54</v>
      </c>
      <c r="N2" s="105"/>
      <c r="O2" s="104" t="s">
        <v>53</v>
      </c>
      <c r="P2" s="105"/>
      <c r="Q2" s="104" t="s">
        <v>42</v>
      </c>
      <c r="R2" s="105"/>
      <c r="S2" s="104" t="s">
        <v>43</v>
      </c>
      <c r="T2" s="105"/>
      <c r="U2" s="104" t="s">
        <v>44</v>
      </c>
      <c r="V2" s="105"/>
      <c r="W2" s="104" t="s">
        <v>45</v>
      </c>
      <c r="X2" s="105"/>
      <c r="Y2" s="104" t="s">
        <v>46</v>
      </c>
      <c r="Z2" s="105"/>
      <c r="AA2" s="104" t="s">
        <v>47</v>
      </c>
      <c r="AB2" s="105"/>
      <c r="AC2" s="104" t="s">
        <v>48</v>
      </c>
      <c r="AD2" s="105"/>
      <c r="AE2" s="104" t="s">
        <v>49</v>
      </c>
      <c r="AF2" s="105"/>
      <c r="AG2" s="104" t="s">
        <v>50</v>
      </c>
      <c r="AH2" s="105"/>
      <c r="AI2" s="104" t="s">
        <v>51</v>
      </c>
      <c r="AJ2" s="105"/>
      <c r="AK2" s="104" t="s">
        <v>52</v>
      </c>
      <c r="AL2" s="105"/>
      <c r="AM2" s="114" t="s">
        <v>35</v>
      </c>
      <c r="AN2" s="117"/>
      <c r="AO2" s="114" t="s">
        <v>36</v>
      </c>
      <c r="AP2" s="115"/>
    </row>
    <row r="3" spans="2:42" ht="30.75" customHeight="1" thickBot="1" x14ac:dyDescent="0.3">
      <c r="B3" s="113"/>
      <c r="C3" s="111"/>
      <c r="D3" s="111"/>
      <c r="E3" s="111"/>
      <c r="F3" s="59" t="s">
        <v>31</v>
      </c>
      <c r="G3" s="59" t="s">
        <v>32</v>
      </c>
      <c r="H3" s="59" t="s">
        <v>2</v>
      </c>
      <c r="I3" s="59" t="s">
        <v>31</v>
      </c>
      <c r="J3" s="59" t="s">
        <v>32</v>
      </c>
      <c r="K3" s="59" t="s">
        <v>31</v>
      </c>
      <c r="L3" s="59" t="s">
        <v>32</v>
      </c>
      <c r="M3" s="59" t="s">
        <v>31</v>
      </c>
      <c r="N3" s="59" t="s">
        <v>32</v>
      </c>
      <c r="O3" s="59" t="s">
        <v>31</v>
      </c>
      <c r="P3" s="59" t="s">
        <v>32</v>
      </c>
      <c r="Q3" s="59" t="s">
        <v>31</v>
      </c>
      <c r="R3" s="59" t="s">
        <v>32</v>
      </c>
      <c r="S3" s="59" t="s">
        <v>31</v>
      </c>
      <c r="T3" s="59" t="s">
        <v>32</v>
      </c>
      <c r="U3" s="59" t="s">
        <v>31</v>
      </c>
      <c r="V3" s="59" t="s">
        <v>32</v>
      </c>
      <c r="W3" s="59" t="s">
        <v>31</v>
      </c>
      <c r="X3" s="59" t="s">
        <v>32</v>
      </c>
      <c r="Y3" s="59" t="s">
        <v>31</v>
      </c>
      <c r="Z3" s="59" t="s">
        <v>32</v>
      </c>
      <c r="AA3" s="59" t="s">
        <v>31</v>
      </c>
      <c r="AB3" s="59" t="s">
        <v>32</v>
      </c>
      <c r="AC3" s="59" t="s">
        <v>31</v>
      </c>
      <c r="AD3" s="59" t="s">
        <v>32</v>
      </c>
      <c r="AE3" s="59" t="s">
        <v>31</v>
      </c>
      <c r="AF3" s="59" t="s">
        <v>32</v>
      </c>
      <c r="AG3" s="59" t="s">
        <v>31</v>
      </c>
      <c r="AH3" s="59" t="s">
        <v>32</v>
      </c>
      <c r="AI3" s="59" t="s">
        <v>31</v>
      </c>
      <c r="AJ3" s="59" t="s">
        <v>32</v>
      </c>
      <c r="AK3" s="59" t="s">
        <v>31</v>
      </c>
      <c r="AL3" s="59" t="s">
        <v>32</v>
      </c>
      <c r="AM3" s="63" t="s">
        <v>31</v>
      </c>
      <c r="AN3" s="63" t="s">
        <v>32</v>
      </c>
      <c r="AO3" s="63" t="s">
        <v>31</v>
      </c>
      <c r="AP3" s="64" t="s">
        <v>32</v>
      </c>
    </row>
    <row r="4" spans="2:42" ht="22.5" customHeight="1" thickTop="1" x14ac:dyDescent="0.25">
      <c r="B4" s="76">
        <v>50</v>
      </c>
      <c r="C4" s="77">
        <v>100913</v>
      </c>
      <c r="D4" s="78" t="s">
        <v>40</v>
      </c>
      <c r="E4" s="79" t="s">
        <v>28</v>
      </c>
      <c r="F4" s="80">
        <v>17790000</v>
      </c>
      <c r="G4" s="80">
        <v>14015000</v>
      </c>
      <c r="H4" s="80">
        <f>F4+G4</f>
        <v>31805000</v>
      </c>
      <c r="I4" s="80">
        <f>1064.8+8549.86</f>
        <v>9614.66</v>
      </c>
      <c r="J4" s="80"/>
      <c r="K4" s="80"/>
      <c r="L4" s="80">
        <v>537240</v>
      </c>
      <c r="M4" s="80">
        <f>10055.1+1064.8+64222.47+405666.07</f>
        <v>481008.44</v>
      </c>
      <c r="N4" s="80">
        <f>204623.1+2435310.31</f>
        <v>2639933.41</v>
      </c>
      <c r="O4" s="80">
        <f>1027714.58+10890+1064.8</f>
        <v>1039669.38</v>
      </c>
      <c r="P4" s="80">
        <f>136004+32186</f>
        <v>168190</v>
      </c>
      <c r="Q4" s="80"/>
      <c r="R4" s="80"/>
      <c r="S4" s="80"/>
      <c r="T4" s="80"/>
      <c r="U4" s="80">
        <f>1749269.5+10890+1064.8</f>
        <v>1761224.3</v>
      </c>
      <c r="V4" s="80">
        <v>12977.25</v>
      </c>
      <c r="W4" s="80">
        <f>3390172.97+1064.8+10890</f>
        <v>3402127.77</v>
      </c>
      <c r="X4" s="80">
        <v>2991219.17</v>
      </c>
      <c r="Y4" s="80">
        <f>10890+1064.8</f>
        <v>11954.8</v>
      </c>
      <c r="Z4" s="80">
        <v>33033</v>
      </c>
      <c r="AA4" s="80">
        <v>2697982.3</v>
      </c>
      <c r="AB4" s="80">
        <v>555626.86</v>
      </c>
      <c r="AC4" s="80">
        <f>4237396.75+12705+1064.8</f>
        <v>4251166.55</v>
      </c>
      <c r="AD4" s="80">
        <v>1639880.39</v>
      </c>
      <c r="AE4" s="80">
        <v>3563957.34</v>
      </c>
      <c r="AF4" s="80">
        <f>50820+2059531.44</f>
        <v>2110351.44</v>
      </c>
      <c r="AG4" s="80"/>
      <c r="AH4" s="80"/>
      <c r="AI4" s="80"/>
      <c r="AJ4" s="80"/>
      <c r="AK4" s="80"/>
      <c r="AL4" s="80">
        <v>532.4</v>
      </c>
      <c r="AM4" s="80">
        <f>AK4+AI4+AG4+AE4+AC4+AA4+Y4+W4+U4+S4+Q4+O4+M4+K4+I4</f>
        <v>17218705.540000003</v>
      </c>
      <c r="AN4" s="80">
        <f>AL4+AJ4+AH4+AF4+AD4+AB4+Z4+X4+V4+T4+R4+P4+N4+L4+J4</f>
        <v>10688983.92</v>
      </c>
      <c r="AO4" s="81">
        <f t="shared" ref="AO4:AP8" si="0">F4-AM4</f>
        <v>571294.45999999717</v>
      </c>
      <c r="AP4" s="82">
        <f t="shared" si="0"/>
        <v>3326016.08</v>
      </c>
    </row>
    <row r="5" spans="2:42" ht="22.5" hidden="1" customHeight="1" x14ac:dyDescent="0.25">
      <c r="B5" s="83">
        <v>50</v>
      </c>
      <c r="C5" s="84">
        <v>100919</v>
      </c>
      <c r="D5" s="85" t="s">
        <v>40</v>
      </c>
      <c r="E5" s="86" t="s">
        <v>30</v>
      </c>
      <c r="F5" s="87"/>
      <c r="G5" s="87"/>
      <c r="H5" s="87">
        <f>F5+G5</f>
        <v>0</v>
      </c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>
        <f t="shared" ref="AM5:AN5" si="1">AK5+AI5+AG5+AE5+AC5+AA5+Y5+W5+U5+S5+Q5+O5</f>
        <v>0</v>
      </c>
      <c r="AN5" s="87">
        <f t="shared" si="1"/>
        <v>0</v>
      </c>
      <c r="AO5" s="88">
        <f t="shared" si="0"/>
        <v>0</v>
      </c>
      <c r="AP5" s="89">
        <f t="shared" si="0"/>
        <v>0</v>
      </c>
    </row>
    <row r="6" spans="2:42" ht="22.5" customHeight="1" x14ac:dyDescent="0.25">
      <c r="B6" s="83">
        <v>12</v>
      </c>
      <c r="C6" s="84" t="s">
        <v>20</v>
      </c>
      <c r="D6" s="85" t="s">
        <v>41</v>
      </c>
      <c r="E6" s="86" t="s">
        <v>33</v>
      </c>
      <c r="F6" s="87">
        <v>9200000</v>
      </c>
      <c r="G6" s="87">
        <f>1800000-591000</f>
        <v>1209000</v>
      </c>
      <c r="H6" s="87">
        <f>F6+G6</f>
        <v>10409000</v>
      </c>
      <c r="I6" s="87"/>
      <c r="J6" s="87"/>
      <c r="K6" s="87"/>
      <c r="L6" s="87"/>
      <c r="M6" s="87"/>
      <c r="N6" s="87"/>
      <c r="O6" s="87">
        <f>5771.7+242+1713133.57</f>
        <v>1719147.27</v>
      </c>
      <c r="P6" s="87">
        <v>211376.53</v>
      </c>
      <c r="Q6" s="87"/>
      <c r="R6" s="87"/>
      <c r="S6" s="87">
        <v>605</v>
      </c>
      <c r="T6" s="87"/>
      <c r="U6" s="87">
        <f>484+1923953.76+2296640.87</f>
        <v>4221078.63</v>
      </c>
      <c r="V6" s="87">
        <f>73447+190635.39+162620.91</f>
        <v>426703.30000000005</v>
      </c>
      <c r="W6" s="87">
        <v>605</v>
      </c>
      <c r="X6" s="87"/>
      <c r="Y6" s="87"/>
      <c r="Z6" s="87"/>
      <c r="AA6" s="87">
        <v>1275454.6299999999</v>
      </c>
      <c r="AB6" s="87">
        <v>231663.53</v>
      </c>
      <c r="AC6" s="87">
        <f>396707.31+242</f>
        <v>396949.31</v>
      </c>
      <c r="AD6" s="87">
        <v>273567.65000000002</v>
      </c>
      <c r="AE6" s="87"/>
      <c r="AF6" s="87"/>
      <c r="AG6" s="87">
        <v>53674.1</v>
      </c>
      <c r="AH6" s="87"/>
      <c r="AI6" s="87">
        <v>1504636.83</v>
      </c>
      <c r="AJ6" s="87">
        <v>65144.34</v>
      </c>
      <c r="AK6" s="87"/>
      <c r="AL6" s="90"/>
      <c r="AM6" s="87">
        <f t="shared" ref="AM6:AN8" si="2">AK6+AI6+AG6+AE6+AC6+AA6+Y6+W6+U6+S6+Q6+O6+M6+K6+I6</f>
        <v>9172150.7699999996</v>
      </c>
      <c r="AN6" s="87">
        <f t="shared" si="2"/>
        <v>1208455.3500000001</v>
      </c>
      <c r="AO6" s="88">
        <f t="shared" si="0"/>
        <v>27849.230000000447</v>
      </c>
      <c r="AP6" s="89">
        <f t="shared" si="0"/>
        <v>544.64999999990687</v>
      </c>
    </row>
    <row r="7" spans="2:42" ht="22.5" customHeight="1" x14ac:dyDescent="0.25">
      <c r="B7" s="83">
        <v>12</v>
      </c>
      <c r="C7" s="84" t="s">
        <v>20</v>
      </c>
      <c r="D7" s="85" t="s">
        <v>41</v>
      </c>
      <c r="E7" s="86" t="s">
        <v>37</v>
      </c>
      <c r="F7" s="87">
        <f>16646000-1746000+591000</f>
        <v>15491000</v>
      </c>
      <c r="G7" s="87">
        <f>3254000+1746000</f>
        <v>5000000</v>
      </c>
      <c r="H7" s="87">
        <f>F7+G7</f>
        <v>20491000</v>
      </c>
      <c r="I7" s="87"/>
      <c r="J7" s="87"/>
      <c r="K7" s="87">
        <v>7550.4</v>
      </c>
      <c r="L7" s="87"/>
      <c r="M7" s="87"/>
      <c r="N7" s="87"/>
      <c r="O7" s="87">
        <f>121+605+865.2+1885682.03+342145.83</f>
        <v>2229419.06</v>
      </c>
      <c r="P7" s="87">
        <f>446033.46+43963.74</f>
        <v>489997.2</v>
      </c>
      <c r="Q7" s="87"/>
      <c r="R7" s="87"/>
      <c r="S7" s="87">
        <v>484</v>
      </c>
      <c r="T7" s="87"/>
      <c r="U7" s="87">
        <f>484+3312968.8+2983263.79</f>
        <v>6296716.5899999999</v>
      </c>
      <c r="V7" s="87">
        <f>564051.18+632294.66</f>
        <v>1196345.8400000001</v>
      </c>
      <c r="W7" s="87">
        <f>2947551.7+605</f>
        <v>2948156.7</v>
      </c>
      <c r="X7" s="87">
        <v>1732105.75</v>
      </c>
      <c r="Y7" s="87"/>
      <c r="Z7" s="87"/>
      <c r="AA7" s="87"/>
      <c r="AB7" s="87"/>
      <c r="AC7" s="87">
        <f>4366.7+605+1933870.89+1095.1</f>
        <v>1939937.69</v>
      </c>
      <c r="AD7" s="87">
        <v>537892.19999999995</v>
      </c>
      <c r="AE7" s="87">
        <v>1993800.33</v>
      </c>
      <c r="AF7" s="87">
        <v>890024.15</v>
      </c>
      <c r="AG7" s="87"/>
      <c r="AH7" s="87"/>
      <c r="AI7" s="87"/>
      <c r="AJ7" s="87"/>
      <c r="AK7" s="87"/>
      <c r="AL7" s="87"/>
      <c r="AM7" s="87">
        <f t="shared" si="2"/>
        <v>15416064.770000001</v>
      </c>
      <c r="AN7" s="87">
        <f t="shared" si="2"/>
        <v>4846365.1400000006</v>
      </c>
      <c r="AO7" s="88">
        <f t="shared" si="0"/>
        <v>74935.229999998584</v>
      </c>
      <c r="AP7" s="91">
        <f t="shared" si="0"/>
        <v>153634.8599999994</v>
      </c>
    </row>
    <row r="8" spans="2:42" ht="22.5" customHeight="1" thickBot="1" x14ac:dyDescent="0.3">
      <c r="B8" s="92">
        <v>12</v>
      </c>
      <c r="C8" s="93" t="s">
        <v>20</v>
      </c>
      <c r="D8" s="94" t="s">
        <v>41</v>
      </c>
      <c r="E8" s="95" t="s">
        <v>34</v>
      </c>
      <c r="F8" s="96">
        <v>4654000</v>
      </c>
      <c r="G8" s="96">
        <v>911000</v>
      </c>
      <c r="H8" s="96">
        <f>F8+G8</f>
        <v>5565000</v>
      </c>
      <c r="I8" s="96">
        <f>91500.87+617554.17+5195.74+121+484</f>
        <v>714855.78</v>
      </c>
      <c r="J8" s="96">
        <f>2197.89+1758.31+9438</f>
        <v>13394.2</v>
      </c>
      <c r="K8" s="96"/>
      <c r="L8" s="96"/>
      <c r="M8" s="96"/>
      <c r="N8" s="96"/>
      <c r="O8" s="96">
        <f>883833.55+2006.65+484+302408.02</f>
        <v>1188732.2200000002</v>
      </c>
      <c r="P8" s="96">
        <f>5099.11+9922.03</f>
        <v>15021.14</v>
      </c>
      <c r="Q8" s="96">
        <v>105043.21</v>
      </c>
      <c r="R8" s="96">
        <v>4134.18</v>
      </c>
      <c r="S8" s="96">
        <v>396167.7</v>
      </c>
      <c r="T8" s="96">
        <v>6611.22</v>
      </c>
      <c r="U8" s="96">
        <f>738.1+376022.95</f>
        <v>376761.05</v>
      </c>
      <c r="V8" s="96">
        <v>12344.63</v>
      </c>
      <c r="W8" s="96">
        <f>478249.1+605</f>
        <v>478854.1</v>
      </c>
      <c r="X8" s="96">
        <f>2637.46+37075</f>
        <v>39712.46</v>
      </c>
      <c r="Y8" s="96"/>
      <c r="Z8" s="96"/>
      <c r="AA8" s="96">
        <v>1559.33</v>
      </c>
      <c r="AB8" s="96"/>
      <c r="AC8" s="96">
        <f>121+195715.06</f>
        <v>195836.06</v>
      </c>
      <c r="AD8" s="96">
        <v>61892.5</v>
      </c>
      <c r="AE8" s="96"/>
      <c r="AF8" s="96"/>
      <c r="AG8" s="96"/>
      <c r="AH8" s="96"/>
      <c r="AI8" s="96"/>
      <c r="AJ8" s="96"/>
      <c r="AK8" s="96"/>
      <c r="AL8" s="96"/>
      <c r="AM8" s="96">
        <f t="shared" si="2"/>
        <v>3457809.45</v>
      </c>
      <c r="AN8" s="96">
        <f t="shared" si="2"/>
        <v>153110.33000000002</v>
      </c>
      <c r="AO8" s="97">
        <f t="shared" si="0"/>
        <v>1196190.5499999998</v>
      </c>
      <c r="AP8" s="98">
        <f t="shared" si="0"/>
        <v>757889.66999999993</v>
      </c>
    </row>
    <row r="9" spans="2:42" ht="20.100000000000001" customHeight="1" thickTop="1" thickBot="1" x14ac:dyDescent="0.3">
      <c r="B9" s="55"/>
      <c r="C9" s="56"/>
      <c r="D9" s="56"/>
      <c r="E9" s="56"/>
      <c r="F9" s="57">
        <f t="shared" ref="F9:H9" si="3">SUM(F4:F8)</f>
        <v>47135000</v>
      </c>
      <c r="G9" s="57">
        <f t="shared" si="3"/>
        <v>21135000</v>
      </c>
      <c r="H9" s="57">
        <f t="shared" si="3"/>
        <v>68270000</v>
      </c>
      <c r="I9" s="102">
        <f>SUM(I4:J8)</f>
        <v>737864.64</v>
      </c>
      <c r="J9" s="103"/>
      <c r="K9" s="102">
        <f>SUM(K4:L8)</f>
        <v>544790.4</v>
      </c>
      <c r="L9" s="103"/>
      <c r="M9" s="102">
        <f>SUM(M4:N8)</f>
        <v>3120941.85</v>
      </c>
      <c r="N9" s="103"/>
      <c r="O9" s="102">
        <f>SUM(O4:P8)</f>
        <v>7061552.7999999998</v>
      </c>
      <c r="P9" s="103"/>
      <c r="Q9" s="102">
        <f>SUM(Q4:R8)</f>
        <v>109177.39000000001</v>
      </c>
      <c r="R9" s="103"/>
      <c r="S9" s="102">
        <f>SUM(S4:T8)</f>
        <v>403867.92</v>
      </c>
      <c r="T9" s="103"/>
      <c r="U9" s="102">
        <f>SUM(U4:V8)</f>
        <v>14304151.590000002</v>
      </c>
      <c r="V9" s="103"/>
      <c r="W9" s="102">
        <f>SUM(W4:X8)</f>
        <v>11592780.950000001</v>
      </c>
      <c r="X9" s="103"/>
      <c r="Y9" s="102">
        <f>SUM(Y4:Z8)</f>
        <v>44987.8</v>
      </c>
      <c r="Z9" s="103"/>
      <c r="AA9" s="102">
        <f>SUM(AA4:AB8)</f>
        <v>4762286.6499999994</v>
      </c>
      <c r="AB9" s="103"/>
      <c r="AC9" s="102">
        <f>SUM(AC4:AD8)</f>
        <v>9297122.3499999996</v>
      </c>
      <c r="AD9" s="103"/>
      <c r="AE9" s="102">
        <f>SUM(AE4:AF8)</f>
        <v>8558133.2599999998</v>
      </c>
      <c r="AF9" s="103"/>
      <c r="AG9" s="102">
        <f>SUM(AG4:AH8)</f>
        <v>53674.1</v>
      </c>
      <c r="AH9" s="103"/>
      <c r="AI9" s="102">
        <f>SUM(AI4:AJ8)</f>
        <v>1569781.1700000002</v>
      </c>
      <c r="AJ9" s="103"/>
      <c r="AK9" s="102">
        <f>SUM(AK4:AL8)</f>
        <v>532.4</v>
      </c>
      <c r="AL9" s="103"/>
      <c r="AM9" s="102">
        <f>SUM(AM4:AN8)</f>
        <v>62161645.270000011</v>
      </c>
      <c r="AN9" s="118"/>
      <c r="AO9" s="102">
        <f>SUM(AO4:AP8)</f>
        <v>6108354.7299999949</v>
      </c>
      <c r="AP9" s="116"/>
    </row>
    <row r="10" spans="2:42" ht="15.75" thickTop="1" x14ac:dyDescent="0.25">
      <c r="F10" s="72"/>
      <c r="G10" s="72"/>
      <c r="AP10" s="72"/>
    </row>
    <row r="11" spans="2:42" x14ac:dyDescent="0.25">
      <c r="AN11" s="62"/>
    </row>
  </sheetData>
  <mergeCells count="40">
    <mergeCell ref="AG2:AH2"/>
    <mergeCell ref="AG9:AH9"/>
    <mergeCell ref="AE2:AF2"/>
    <mergeCell ref="AE9:AF9"/>
    <mergeCell ref="AC2:AD2"/>
    <mergeCell ref="AC9:AD9"/>
    <mergeCell ref="AO2:AP2"/>
    <mergeCell ref="AO9:AP9"/>
    <mergeCell ref="AM2:AN2"/>
    <mergeCell ref="AI2:AJ2"/>
    <mergeCell ref="AK2:AL2"/>
    <mergeCell ref="AI9:AJ9"/>
    <mergeCell ref="AK9:AL9"/>
    <mergeCell ref="AM9:AN9"/>
    <mergeCell ref="B1:F1"/>
    <mergeCell ref="C2:C3"/>
    <mergeCell ref="E2:E3"/>
    <mergeCell ref="B2:B3"/>
    <mergeCell ref="W9:X9"/>
    <mergeCell ref="U2:V2"/>
    <mergeCell ref="U9:V9"/>
    <mergeCell ref="S2:T2"/>
    <mergeCell ref="S9:T9"/>
    <mergeCell ref="Q2:R2"/>
    <mergeCell ref="Q9:R9"/>
    <mergeCell ref="D2:D3"/>
    <mergeCell ref="K2:L2"/>
    <mergeCell ref="K9:L9"/>
    <mergeCell ref="I2:J2"/>
    <mergeCell ref="I9:J9"/>
    <mergeCell ref="AA9:AB9"/>
    <mergeCell ref="Y2:Z2"/>
    <mergeCell ref="Y9:Z9"/>
    <mergeCell ref="W2:X2"/>
    <mergeCell ref="F2:H2"/>
    <mergeCell ref="AA2:AB2"/>
    <mergeCell ref="O2:P2"/>
    <mergeCell ref="O9:P9"/>
    <mergeCell ref="M2:N2"/>
    <mergeCell ref="M9:N9"/>
  </mergeCells>
  <pageMargins left="0.70866141732283472" right="0.70866141732283472" top="0.39370078740157483" bottom="0.39370078740157483" header="0.31496062992125984" footer="0.31496062992125984"/>
  <pageSetup paperSize="9" scale="63" firstPageNumber="13" fitToHeight="0" orientation="landscape" useFirstPageNumber="1" r:id="rId1"/>
  <headerFooter>
    <oddFooter>&amp;LZastupitelstvo Olomouckého kraje 17. 12. 2018                                                                   
5.4. - Rozpočet Olomouckého kraje 2018 - čerpání úvěru KB
Příloha č. 6 - přehled čerpání úvěru&amp;RStrana &amp;P (celkem 13)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36" t="s">
        <v>25</v>
      </c>
      <c r="B1" s="136"/>
      <c r="C1" s="136"/>
      <c r="D1" s="136"/>
      <c r="E1" s="136"/>
      <c r="F1" s="136"/>
      <c r="G1" s="136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19" t="s">
        <v>0</v>
      </c>
      <c r="B4" s="121" t="s">
        <v>5</v>
      </c>
      <c r="C4" s="121" t="s">
        <v>6</v>
      </c>
      <c r="D4" s="123" t="s">
        <v>10</v>
      </c>
      <c r="E4" s="123" t="s">
        <v>1</v>
      </c>
      <c r="F4" s="131" t="s">
        <v>4</v>
      </c>
      <c r="G4" s="123" t="s">
        <v>7</v>
      </c>
      <c r="H4" s="127" t="s">
        <v>3</v>
      </c>
      <c r="I4" s="123" t="s">
        <v>9</v>
      </c>
      <c r="J4" s="123" t="s">
        <v>12</v>
      </c>
      <c r="K4" s="123" t="s">
        <v>8</v>
      </c>
      <c r="L4" s="129" t="s">
        <v>13</v>
      </c>
      <c r="M4" s="125" t="s">
        <v>14</v>
      </c>
    </row>
    <row r="5" spans="1:13" ht="39" customHeight="1" thickBot="1" x14ac:dyDescent="0.25">
      <c r="A5" s="120"/>
      <c r="B5" s="122"/>
      <c r="C5" s="122"/>
      <c r="D5" s="124"/>
      <c r="E5" s="124"/>
      <c r="F5" s="132"/>
      <c r="G5" s="124"/>
      <c r="H5" s="128"/>
      <c r="I5" s="124"/>
      <c r="J5" s="124"/>
      <c r="K5" s="124"/>
      <c r="L5" s="130"/>
      <c r="M5" s="126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33" t="s">
        <v>2</v>
      </c>
      <c r="B11" s="134"/>
      <c r="C11" s="134"/>
      <c r="D11" s="134"/>
      <c r="E11" s="134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19" t="s">
        <v>0</v>
      </c>
      <c r="B13" s="121" t="s">
        <v>5</v>
      </c>
      <c r="C13" s="121" t="s">
        <v>6</v>
      </c>
      <c r="D13" s="123" t="s">
        <v>10</v>
      </c>
      <c r="E13" s="123" t="s">
        <v>1</v>
      </c>
      <c r="F13" s="131" t="s">
        <v>4</v>
      </c>
      <c r="G13" s="123" t="s">
        <v>7</v>
      </c>
      <c r="H13" s="127" t="s">
        <v>3</v>
      </c>
      <c r="I13" s="123" t="s">
        <v>9</v>
      </c>
      <c r="J13" s="123" t="s">
        <v>12</v>
      </c>
      <c r="K13" s="123" t="s">
        <v>8</v>
      </c>
      <c r="L13" s="129" t="s">
        <v>13</v>
      </c>
      <c r="M13" s="125" t="s">
        <v>14</v>
      </c>
    </row>
    <row r="14" spans="1:13" ht="39" customHeight="1" thickBot="1" x14ac:dyDescent="0.25">
      <c r="A14" s="120"/>
      <c r="B14" s="122"/>
      <c r="C14" s="122"/>
      <c r="D14" s="124"/>
      <c r="E14" s="124"/>
      <c r="F14" s="132"/>
      <c r="G14" s="124"/>
      <c r="H14" s="128"/>
      <c r="I14" s="124"/>
      <c r="J14" s="124"/>
      <c r="K14" s="124"/>
      <c r="L14" s="130"/>
      <c r="M14" s="126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33" t="s">
        <v>26</v>
      </c>
      <c r="B19" s="134"/>
      <c r="C19" s="134"/>
      <c r="D19" s="134"/>
      <c r="E19" s="134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33" t="s">
        <v>2</v>
      </c>
      <c r="B21" s="134"/>
      <c r="C21" s="134"/>
      <c r="D21" s="134"/>
      <c r="E21" s="134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35"/>
      <c r="L22" s="135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2018-11-28T07:56:37Z</cp:lastPrinted>
  <dcterms:created xsi:type="dcterms:W3CDTF">2013-11-04T07:24:03Z</dcterms:created>
  <dcterms:modified xsi:type="dcterms:W3CDTF">2018-11-28T07:56:59Z</dcterms:modified>
</cp:coreProperties>
</file>