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8\Zastupitelstvo\ZOK 17.9.2018\"/>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9" r:id="rId6"/>
    <sheet name="Příloha  č. 7" sheetId="5" r:id="rId7"/>
  </sheets>
  <definedNames>
    <definedName name="_xlnm.Print_Area" localSheetId="0">'Příloha č. 1'!$A$1:$E$745</definedName>
    <definedName name="_xlnm.Print_Area" localSheetId="1">'Příloha č. 2'!$A$1:$E$1922</definedName>
    <definedName name="_xlnm.Print_Area" localSheetId="2">'Příloha č. 3'!$A$1:$E$675</definedName>
    <definedName name="_xlnm.Print_Area" localSheetId="3">'Příloha č. 4'!$A$1:$E$2349</definedName>
    <definedName name="_xlnm.Print_Area" localSheetId="4">'Příloha č. 5'!$A$1:$E$48</definedName>
    <definedName name="_xlnm.Print_Area" localSheetId="5">'Příloha č. 6'!$A$1:$E$77</definedName>
  </definedNames>
  <calcPr calcId="162913"/>
</workbook>
</file>

<file path=xl/calcChain.xml><?xml version="1.0" encoding="utf-8"?>
<calcChain xmlns="http://schemas.openxmlformats.org/spreadsheetml/2006/main">
  <c r="B53" i="5" l="1"/>
  <c r="C52" i="5"/>
  <c r="C51" i="5"/>
  <c r="C53" i="5" s="1"/>
  <c r="C47" i="5"/>
  <c r="B46" i="5"/>
  <c r="B48" i="5" s="1"/>
  <c r="B56" i="5" s="1"/>
  <c r="C44" i="5"/>
  <c r="C43" i="5"/>
  <c r="C41" i="5"/>
  <c r="C39" i="5"/>
  <c r="C35" i="5"/>
  <c r="C34" i="5"/>
  <c r="C33" i="5"/>
  <c r="C46" i="5" s="1"/>
  <c r="C48" i="5" s="1"/>
  <c r="C56" i="5" s="1"/>
  <c r="C32" i="5"/>
  <c r="C31" i="5"/>
  <c r="B28" i="5"/>
  <c r="B55" i="5" s="1"/>
  <c r="C27" i="5"/>
  <c r="B26" i="5"/>
  <c r="C25" i="5"/>
  <c r="C23" i="5"/>
  <c r="C21" i="5"/>
  <c r="C20" i="5"/>
  <c r="C17" i="5"/>
  <c r="C13" i="5"/>
  <c r="C12" i="5"/>
  <c r="C8" i="5"/>
  <c r="C26" i="5" s="1"/>
  <c r="C28" i="5" s="1"/>
  <c r="C55" i="5" s="1"/>
  <c r="E75" i="9"/>
  <c r="E76" i="9" s="1"/>
  <c r="E69" i="9"/>
  <c r="E68" i="9"/>
  <c r="E47" i="9"/>
  <c r="E40" i="9"/>
  <c r="E21" i="9"/>
  <c r="E14" i="9"/>
  <c r="E2348" i="8"/>
  <c r="E2317" i="8"/>
  <c r="E2295" i="8"/>
  <c r="E2284" i="8"/>
  <c r="E2263" i="8"/>
  <c r="E2256" i="8"/>
  <c r="E2235" i="8"/>
  <c r="E2228" i="8"/>
  <c r="E2206" i="8"/>
  <c r="G2203" i="8"/>
  <c r="E2176" i="8"/>
  <c r="G2173" i="8"/>
  <c r="E2153" i="8"/>
  <c r="E2124" i="8"/>
  <c r="E2101" i="8"/>
  <c r="E2072" i="8"/>
  <c r="E2049" i="8"/>
  <c r="E2018" i="8"/>
  <c r="E1996" i="8"/>
  <c r="E1975" i="8"/>
  <c r="E1954" i="8"/>
  <c r="E1932" i="8"/>
  <c r="E1905" i="8"/>
  <c r="E1898" i="8"/>
  <c r="E1880" i="8"/>
  <c r="E1881" i="8" s="1"/>
  <c r="E1879" i="8"/>
  <c r="E1857" i="8"/>
  <c r="E1856" i="8"/>
  <c r="E1837" i="8"/>
  <c r="E1836" i="8"/>
  <c r="E1811" i="8"/>
  <c r="E1804" i="8"/>
  <c r="E1786" i="8"/>
  <c r="E1759" i="8"/>
  <c r="E1738" i="8"/>
  <c r="E1737" i="8"/>
  <c r="E1707" i="8"/>
  <c r="E1702" i="8"/>
  <c r="E1701" i="8"/>
  <c r="E1700" i="8"/>
  <c r="E1699" i="8"/>
  <c r="E1698" i="8"/>
  <c r="E1697" i="8"/>
  <c r="E1696" i="8"/>
  <c r="E1695" i="8"/>
  <c r="E1694" i="8"/>
  <c r="G1694" i="8" s="1"/>
  <c r="E1693" i="8"/>
  <c r="E1690" i="8"/>
  <c r="E1672" i="8"/>
  <c r="G1641" i="8"/>
  <c r="E1639" i="8"/>
  <c r="E1646" i="8" s="1"/>
  <c r="E1620" i="8"/>
  <c r="E1597" i="8"/>
  <c r="E1578" i="8"/>
  <c r="E1577" i="8"/>
  <c r="E1559" i="8"/>
  <c r="E1540" i="8"/>
  <c r="E1533" i="8"/>
  <c r="E1526" i="8"/>
  <c r="E1498" i="8"/>
  <c r="E1491" i="8"/>
  <c r="E1470" i="8"/>
  <c r="E1463" i="8"/>
  <c r="E1440" i="8"/>
  <c r="E1433" i="8"/>
  <c r="E1413" i="8"/>
  <c r="E1411" i="8"/>
  <c r="E1410" i="8"/>
  <c r="E1398" i="8"/>
  <c r="E1378" i="8"/>
  <c r="E1371" i="8"/>
  <c r="E1349" i="8"/>
  <c r="E1342" i="8"/>
  <c r="E1320" i="8"/>
  <c r="E1322" i="8" s="1"/>
  <c r="G1322" i="8" s="1"/>
  <c r="E1314" i="8"/>
  <c r="E1307" i="8"/>
  <c r="E1288" i="8"/>
  <c r="E1281" i="8"/>
  <c r="E1260" i="8"/>
  <c r="E1261" i="8" s="1"/>
  <c r="E1253" i="8"/>
  <c r="E1254" i="8" s="1"/>
  <c r="E1235" i="8"/>
  <c r="G1232" i="8"/>
  <c r="E1225" i="8"/>
  <c r="E1203" i="8"/>
  <c r="E1194" i="8"/>
  <c r="E1176" i="8"/>
  <c r="E1169" i="8"/>
  <c r="E1151" i="8"/>
  <c r="E1142" i="8"/>
  <c r="E1124" i="8"/>
  <c r="E1117" i="8"/>
  <c r="E1099" i="8"/>
  <c r="E1090" i="8"/>
  <c r="E1072" i="8"/>
  <c r="E1065" i="8"/>
  <c r="E1047" i="8"/>
  <c r="E1037" i="8"/>
  <c r="E1020" i="8"/>
  <c r="E1013" i="8"/>
  <c r="E995" i="8"/>
  <c r="E985" i="8"/>
  <c r="E966" i="8"/>
  <c r="E962" i="8"/>
  <c r="E955" i="8"/>
  <c r="E932" i="8"/>
  <c r="E924" i="8"/>
  <c r="G932" i="8" s="1"/>
  <c r="E917" i="8"/>
  <c r="E898" i="8"/>
  <c r="E891" i="8"/>
  <c r="E872" i="8"/>
  <c r="E865" i="8"/>
  <c r="E846" i="8"/>
  <c r="E839" i="8"/>
  <c r="E813" i="8"/>
  <c r="E805" i="8"/>
  <c r="E806" i="8" s="1"/>
  <c r="E787" i="8"/>
  <c r="E778" i="8"/>
  <c r="E779" i="8" s="1"/>
  <c r="E760" i="8"/>
  <c r="E752" i="8"/>
  <c r="E753" i="8" s="1"/>
  <c r="E734" i="8"/>
  <c r="E727" i="8"/>
  <c r="E708" i="8"/>
  <c r="E701" i="8"/>
  <c r="E682" i="8"/>
  <c r="E675" i="8"/>
  <c r="E656" i="8"/>
  <c r="E648" i="8"/>
  <c r="E649" i="8" s="1"/>
  <c r="E631" i="8"/>
  <c r="E622" i="8"/>
  <c r="E623" i="8" s="1"/>
  <c r="E604" i="8"/>
  <c r="E597" i="8"/>
  <c r="E578" i="8"/>
  <c r="E570" i="8"/>
  <c r="E571" i="8" s="1"/>
  <c r="E552" i="8"/>
  <c r="E544" i="8"/>
  <c r="E545" i="8" s="1"/>
  <c r="E527" i="8"/>
  <c r="E518" i="8"/>
  <c r="E519" i="8" s="1"/>
  <c r="E501" i="8"/>
  <c r="E494" i="8"/>
  <c r="E475" i="8"/>
  <c r="E468" i="8"/>
  <c r="E449" i="8"/>
  <c r="E442" i="8"/>
  <c r="E441" i="8"/>
  <c r="E422" i="8"/>
  <c r="E411" i="8"/>
  <c r="E412" i="8" s="1"/>
  <c r="E391" i="8"/>
  <c r="E390" i="8"/>
  <c r="E384" i="8"/>
  <c r="E364" i="8"/>
  <c r="E357" i="8"/>
  <c r="E353" i="8"/>
  <c r="E346" i="8"/>
  <c r="E339" i="8"/>
  <c r="E318" i="8"/>
  <c r="E311" i="8"/>
  <c r="E291" i="8"/>
  <c r="E287" i="8"/>
  <c r="E280" i="8"/>
  <c r="E249" i="8"/>
  <c r="E245" i="8"/>
  <c r="E238" i="8"/>
  <c r="E218" i="8"/>
  <c r="E207" i="8"/>
  <c r="E184" i="8"/>
  <c r="E176" i="8"/>
  <c r="E156" i="8"/>
  <c r="E148" i="8"/>
  <c r="E130" i="8"/>
  <c r="E123" i="8"/>
  <c r="E102" i="8"/>
  <c r="E103" i="8" s="1"/>
  <c r="E99" i="8"/>
  <c r="E92" i="8"/>
  <c r="E75" i="8"/>
  <c r="E68" i="8"/>
  <c r="E48" i="8"/>
  <c r="E40" i="8"/>
  <c r="E14" i="8"/>
  <c r="E15" i="8" s="1"/>
  <c r="E1838" i="8" l="1"/>
  <c r="E1858" i="8"/>
  <c r="G345" i="8"/>
  <c r="G352" i="8"/>
  <c r="E393" i="8"/>
  <c r="E1414" i="8"/>
  <c r="E1703" i="8"/>
  <c r="G103" i="8"/>
  <c r="G1533" i="8"/>
  <c r="G1700" i="8"/>
  <c r="E1739" i="8"/>
  <c r="E674" i="7"/>
  <c r="E666" i="7"/>
  <c r="E648" i="7"/>
  <c r="E641" i="7"/>
  <c r="E623" i="7"/>
  <c r="E622" i="7"/>
  <c r="E624" i="7" s="1"/>
  <c r="E604" i="7"/>
  <c r="E585" i="7"/>
  <c r="E578" i="7"/>
  <c r="E554" i="7"/>
  <c r="G554" i="7" s="1"/>
  <c r="E547" i="7"/>
  <c r="E540" i="7"/>
  <c r="E520" i="7"/>
  <c r="E512" i="7"/>
  <c r="E493" i="7"/>
  <c r="E486" i="7"/>
  <c r="E466" i="7"/>
  <c r="E467" i="7" s="1"/>
  <c r="E460" i="7"/>
  <c r="E459" i="7"/>
  <c r="E441" i="7"/>
  <c r="E434" i="7"/>
  <c r="E415" i="7"/>
  <c r="E407" i="7"/>
  <c r="E408" i="7" s="1"/>
  <c r="E389" i="7"/>
  <c r="E388" i="7"/>
  <c r="E381" i="7"/>
  <c r="E382" i="7" s="1"/>
  <c r="E362" i="7"/>
  <c r="E355" i="7"/>
  <c r="E337" i="7"/>
  <c r="E330" i="7"/>
  <c r="E309" i="7"/>
  <c r="E308" i="7"/>
  <c r="E302" i="7"/>
  <c r="E283" i="7"/>
  <c r="E284" i="7" s="1"/>
  <c r="E277" i="7"/>
  <c r="E256" i="7"/>
  <c r="E257" i="7" s="1"/>
  <c r="E250" i="7"/>
  <c r="E249" i="7"/>
  <c r="E232" i="7"/>
  <c r="E225" i="7"/>
  <c r="E207" i="7"/>
  <c r="E206" i="7"/>
  <c r="E199" i="7"/>
  <c r="E200" i="7" s="1"/>
  <c r="E182" i="7"/>
  <c r="E181" i="7"/>
  <c r="E174" i="7"/>
  <c r="E175" i="7" s="1"/>
  <c r="E155" i="7"/>
  <c r="E147" i="7"/>
  <c r="E148" i="7" s="1"/>
  <c r="E128" i="7"/>
  <c r="E129" i="7" s="1"/>
  <c r="E122" i="7"/>
  <c r="E121" i="7"/>
  <c r="E103" i="7"/>
  <c r="E96" i="7"/>
  <c r="E76" i="7"/>
  <c r="E69" i="7"/>
  <c r="E51" i="7"/>
  <c r="E44" i="7"/>
  <c r="E24" i="7"/>
  <c r="E16" i="7"/>
  <c r="E47" i="4" l="1"/>
  <c r="E40" i="4"/>
  <c r="E22" i="4"/>
  <c r="E15" i="4"/>
  <c r="E1921" i="6" l="1"/>
  <c r="E1914" i="6"/>
  <c r="E1888" i="6"/>
  <c r="E1881" i="6"/>
  <c r="E1851" i="6"/>
  <c r="E1842" i="6"/>
  <c r="E1809" i="6"/>
  <c r="E1788" i="6"/>
  <c r="E1757" i="6"/>
  <c r="E1736" i="6"/>
  <c r="E1706" i="6"/>
  <c r="E1685" i="6"/>
  <c r="E1656" i="6"/>
  <c r="E1634" i="6"/>
  <c r="E1607" i="6"/>
  <c r="E1606" i="6"/>
  <c r="E1608" i="6" s="1"/>
  <c r="E1588" i="6"/>
  <c r="E1587" i="6"/>
  <c r="E1568" i="6"/>
  <c r="E1549" i="6"/>
  <c r="E1529" i="6"/>
  <c r="E1525" i="6"/>
  <c r="E1501" i="6"/>
  <c r="E1477" i="6"/>
  <c r="E1478" i="6" s="1"/>
  <c r="E1447" i="6"/>
  <c r="E1422" i="6"/>
  <c r="E1421" i="6"/>
  <c r="E1420" i="6"/>
  <c r="E1403" i="6"/>
  <c r="E1396" i="6"/>
  <c r="E1377" i="6"/>
  <c r="E1370" i="6"/>
  <c r="E1352" i="6"/>
  <c r="E1345" i="6"/>
  <c r="E1325" i="6"/>
  <c r="E1318" i="6"/>
  <c r="E1289" i="6"/>
  <c r="E1291" i="6" s="1"/>
  <c r="E1283" i="6"/>
  <c r="E1262" i="6"/>
  <c r="E1255" i="6"/>
  <c r="G1232" i="6"/>
  <c r="E1232" i="6"/>
  <c r="E1223" i="6"/>
  <c r="E1222" i="6"/>
  <c r="E1216" i="6"/>
  <c r="E1193" i="6"/>
  <c r="G1193" i="6" s="1"/>
  <c r="E1186" i="6"/>
  <c r="E1179" i="6"/>
  <c r="E1158" i="6"/>
  <c r="E1151" i="6"/>
  <c r="E1130" i="6"/>
  <c r="E1123" i="6"/>
  <c r="E1105" i="6"/>
  <c r="E1098" i="6"/>
  <c r="E1080" i="6"/>
  <c r="E1073" i="6"/>
  <c r="E1053" i="6"/>
  <c r="E1054" i="6" s="1"/>
  <c r="E1046" i="6"/>
  <c r="E1047" i="6" s="1"/>
  <c r="E1028" i="6"/>
  <c r="E1021" i="6"/>
  <c r="E1001" i="6"/>
  <c r="E1002" i="6" s="1"/>
  <c r="E994" i="6"/>
  <c r="E995" i="6" s="1"/>
  <c r="E976" i="6"/>
  <c r="E969" i="6"/>
  <c r="E950" i="6"/>
  <c r="E943" i="6"/>
  <c r="E924" i="6"/>
  <c r="E917" i="6"/>
  <c r="E897" i="6"/>
  <c r="E898" i="6" s="1"/>
  <c r="E890" i="6"/>
  <c r="E891" i="6" s="1"/>
  <c r="E871" i="6"/>
  <c r="E872" i="6" s="1"/>
  <c r="E864" i="6"/>
  <c r="E865" i="6" s="1"/>
  <c r="E845" i="6"/>
  <c r="E846" i="6" s="1"/>
  <c r="E838" i="6"/>
  <c r="E839" i="6" s="1"/>
  <c r="E818" i="6"/>
  <c r="E819" i="6" s="1"/>
  <c r="E811" i="6"/>
  <c r="E812" i="6" s="1"/>
  <c r="E794" i="6"/>
  <c r="E787" i="6"/>
  <c r="E767" i="6"/>
  <c r="E768" i="6" s="1"/>
  <c r="E760" i="6"/>
  <c r="E761" i="6" s="1"/>
  <c r="E741" i="6"/>
  <c r="E742" i="6" s="1"/>
  <c r="E734" i="6"/>
  <c r="E735" i="6" s="1"/>
  <c r="E715" i="6"/>
  <c r="E716" i="6" s="1"/>
  <c r="E709" i="6"/>
  <c r="E690" i="6"/>
  <c r="E683" i="6"/>
  <c r="E664" i="6"/>
  <c r="E657" i="6"/>
  <c r="E638" i="6"/>
  <c r="E631" i="6"/>
  <c r="E612" i="6"/>
  <c r="E605" i="6"/>
  <c r="E586" i="6"/>
  <c r="E579" i="6"/>
  <c r="E560" i="6"/>
  <c r="E553" i="6"/>
  <c r="E533" i="6"/>
  <c r="E526" i="6"/>
  <c r="E504" i="6"/>
  <c r="E503" i="6"/>
  <c r="E502" i="6"/>
  <c r="E495" i="6"/>
  <c r="E494" i="6"/>
  <c r="E496" i="6" s="1"/>
  <c r="E475" i="6"/>
  <c r="E467" i="6"/>
  <c r="E448" i="6"/>
  <c r="E440" i="6"/>
  <c r="E441" i="6" s="1"/>
  <c r="E422" i="6"/>
  <c r="E414" i="6"/>
  <c r="E395" i="6"/>
  <c r="E388" i="6"/>
  <c r="E371" i="6"/>
  <c r="E363" i="6"/>
  <c r="E345" i="6"/>
  <c r="E338" i="6"/>
  <c r="E319" i="6"/>
  <c r="E309" i="6"/>
  <c r="E285" i="6"/>
  <c r="E268" i="6"/>
  <c r="E266" i="6"/>
  <c r="E259" i="6"/>
  <c r="E239" i="6"/>
  <c r="E232" i="6"/>
  <c r="G212" i="6"/>
  <c r="E212" i="6"/>
  <c r="E211" i="6"/>
  <c r="E223" i="6" s="1"/>
  <c r="E210" i="6"/>
  <c r="G223" i="6" s="1"/>
  <c r="G232" i="6" s="1"/>
  <c r="E207" i="6"/>
  <c r="G225" i="6" s="1"/>
  <c r="E200" i="6"/>
  <c r="G197" i="6"/>
  <c r="E189" i="6"/>
  <c r="G180" i="6"/>
  <c r="E180" i="6"/>
  <c r="E177" i="6"/>
  <c r="G176" i="6"/>
  <c r="E173" i="6"/>
  <c r="E172" i="6"/>
  <c r="E181" i="6" s="1"/>
  <c r="G189" i="6" s="1"/>
  <c r="E166" i="6"/>
  <c r="E149" i="6"/>
  <c r="E141" i="6"/>
  <c r="E134" i="6"/>
  <c r="E132" i="6"/>
  <c r="E126" i="6"/>
  <c r="E118" i="6"/>
  <c r="E117" i="6"/>
  <c r="E119" i="6" s="1"/>
  <c r="G127" i="6" s="1"/>
  <c r="E111" i="6"/>
  <c r="E102" i="6"/>
  <c r="E103" i="6" s="1"/>
  <c r="E94" i="6"/>
  <c r="E93" i="6"/>
  <c r="E87" i="6"/>
  <c r="E80" i="6"/>
  <c r="E73" i="6"/>
  <c r="E66" i="6"/>
  <c r="E58" i="6"/>
  <c r="E57" i="6"/>
  <c r="E59" i="6" s="1"/>
  <c r="E49" i="6"/>
  <c r="E41" i="6"/>
  <c r="E33" i="6"/>
  <c r="E25" i="6"/>
  <c r="G87" i="6" s="1"/>
  <c r="G88" i="6" s="1"/>
  <c r="G94" i="6" s="1"/>
  <c r="E18" i="6"/>
  <c r="G102" i="6" l="1"/>
  <c r="G126" i="6"/>
  <c r="G222" i="6"/>
  <c r="G118" i="6"/>
  <c r="G173" i="6"/>
  <c r="E744" i="1" l="1"/>
  <c r="E737" i="1"/>
  <c r="E707" i="1"/>
  <c r="E700" i="1"/>
  <c r="E663" i="1"/>
  <c r="E656" i="1"/>
  <c r="E631" i="1"/>
  <c r="E618" i="1"/>
  <c r="E598" i="1"/>
  <c r="E591" i="1"/>
  <c r="E561" i="1"/>
  <c r="E554" i="1"/>
  <c r="E534" i="1"/>
  <c r="E527" i="1"/>
  <c r="E507" i="1"/>
  <c r="E500" i="1"/>
  <c r="E481" i="1"/>
  <c r="E474" i="1"/>
  <c r="E450" i="1"/>
  <c r="E443" i="1"/>
  <c r="E423" i="1"/>
  <c r="E415" i="1"/>
  <c r="E397" i="1"/>
  <c r="E378" i="1"/>
  <c r="E371" i="1"/>
  <c r="E350" i="1"/>
  <c r="E330" i="1"/>
  <c r="E310" i="1"/>
  <c r="E303" i="1"/>
  <c r="E286" i="1"/>
  <c r="E279" i="1"/>
  <c r="E257" i="1"/>
  <c r="E258" i="1" s="1"/>
  <c r="E251" i="1"/>
  <c r="E231" i="1"/>
  <c r="E232" i="1" s="1"/>
  <c r="E225" i="1"/>
  <c r="E206" i="1"/>
  <c r="E199" i="1"/>
  <c r="E179" i="1"/>
  <c r="E180" i="1" s="1"/>
  <c r="E173" i="1"/>
  <c r="E153" i="1"/>
  <c r="E154" i="1" s="1"/>
  <c r="E147" i="1"/>
  <c r="E129" i="1"/>
  <c r="E128" i="1"/>
  <c r="E122" i="1"/>
  <c r="E103" i="1"/>
  <c r="E104" i="1" s="1"/>
  <c r="E97" i="1"/>
  <c r="E77" i="1"/>
  <c r="E76" i="1"/>
  <c r="E78" i="1" s="1"/>
  <c r="E70" i="1"/>
  <c r="E47" i="1"/>
  <c r="E39" i="1"/>
  <c r="E15" i="1"/>
</calcChain>
</file>

<file path=xl/comments1.xml><?xml version="1.0" encoding="utf-8"?>
<comments xmlns="http://schemas.openxmlformats.org/spreadsheetml/2006/main">
  <authors>
    <author>Navrátilová Lenka</author>
  </authors>
  <commentList>
    <comment ref="C3" authorId="0" shapeId="0">
      <text>
        <r>
          <rPr>
            <b/>
            <sz val="10"/>
            <color indexed="81"/>
            <rFont val="Tahoma"/>
            <family val="2"/>
            <charset val="238"/>
          </rPr>
          <t xml:space="preserve">Navrátilová Lenka:
</t>
        </r>
        <r>
          <rPr>
            <sz val="8"/>
            <color indexed="81"/>
            <rFont val="Tahoma"/>
            <family val="2"/>
            <charset val="238"/>
          </rPr>
          <t>323+11177 daň z příjmu pr. osob</t>
        </r>
      </text>
    </comment>
    <comment ref="C5" authorId="0" shapeId="0">
      <text>
        <r>
          <rPr>
            <sz val="8"/>
            <color indexed="81"/>
            <rFont val="Tahoma"/>
            <family val="2"/>
            <charset val="238"/>
          </rPr>
          <t xml:space="preserve">Navrátilová Lenka:
168+1210
</t>
        </r>
      </text>
    </comment>
    <comment ref="C6" authorId="0" shapeId="0">
      <text>
        <r>
          <rPr>
            <b/>
            <sz val="10"/>
            <color indexed="81"/>
            <rFont val="Tahoma"/>
            <family val="2"/>
            <charset val="238"/>
          </rPr>
          <t xml:space="preserve">Navrátilová Lenka:
</t>
        </r>
        <r>
          <rPr>
            <sz val="8"/>
            <color indexed="81"/>
            <rFont val="Tahoma"/>
            <family val="2"/>
            <charset val="238"/>
          </rPr>
          <t>33-181</t>
        </r>
        <r>
          <rPr>
            <b/>
            <sz val="10"/>
            <color indexed="81"/>
            <rFont val="Tahoma"/>
            <family val="2"/>
            <charset val="238"/>
          </rPr>
          <t xml:space="preserve">
</t>
        </r>
        <r>
          <rPr>
            <sz val="8"/>
            <color indexed="81"/>
            <rFont val="Tahoma"/>
            <family val="2"/>
            <charset val="238"/>
          </rPr>
          <t>84+6</t>
        </r>
        <r>
          <rPr>
            <b/>
            <sz val="10"/>
            <color indexed="81"/>
            <rFont val="Tahoma"/>
            <family val="2"/>
            <charset val="238"/>
          </rPr>
          <t xml:space="preserve">
</t>
        </r>
        <r>
          <rPr>
            <sz val="8"/>
            <color indexed="81"/>
            <rFont val="Tahoma"/>
            <family val="2"/>
            <charset val="238"/>
          </rPr>
          <t>170+290</t>
        </r>
        <r>
          <rPr>
            <b/>
            <sz val="10"/>
            <color indexed="81"/>
            <rFont val="Tahoma"/>
            <family val="2"/>
            <charset val="238"/>
          </rPr>
          <t xml:space="preserve">
</t>
        </r>
      </text>
    </comment>
    <comment ref="C7" authorId="0" shapeId="0">
      <text>
        <r>
          <rPr>
            <b/>
            <sz val="10"/>
            <color indexed="81"/>
            <rFont val="Tahoma"/>
            <family val="2"/>
            <charset val="238"/>
          </rPr>
          <t xml:space="preserve">Navrátilová Lenka:
</t>
        </r>
        <r>
          <rPr>
            <sz val="8"/>
            <color indexed="81"/>
            <rFont val="Tahoma"/>
            <family val="2"/>
            <charset val="238"/>
          </rPr>
          <t>324+71</t>
        </r>
        <r>
          <rPr>
            <b/>
            <sz val="10"/>
            <color indexed="81"/>
            <rFont val="Tahoma"/>
            <family val="2"/>
            <charset val="238"/>
          </rPr>
          <t xml:space="preserve">
</t>
        </r>
        <r>
          <rPr>
            <sz val="8"/>
            <color indexed="81"/>
            <rFont val="Tahoma"/>
            <family val="2"/>
            <charset val="238"/>
          </rPr>
          <t>387+28</t>
        </r>
        <r>
          <rPr>
            <b/>
            <sz val="10"/>
            <color indexed="81"/>
            <rFont val="Tahoma"/>
            <family val="2"/>
            <charset val="238"/>
          </rPr>
          <t xml:space="preserve">
</t>
        </r>
      </text>
    </comment>
    <comment ref="C8" authorId="0" shapeId="0">
      <text>
        <r>
          <rPr>
            <b/>
            <sz val="10"/>
            <color indexed="81"/>
            <rFont val="Tahoma"/>
            <family val="2"/>
            <charset val="238"/>
          </rPr>
          <t xml:space="preserve">Navrátilová Lenka:
</t>
        </r>
        <r>
          <rPr>
            <sz val="8"/>
            <color indexed="81"/>
            <rFont val="Tahoma"/>
            <family val="2"/>
            <charset val="238"/>
          </rPr>
          <t xml:space="preserve">4+10 poj z
5+837 poj k+rez
39+42 poj š
57+47 poj k
58+83 poj š
83+380 dary ples oth
93+60 poj š
112+38 poj z
132+4 poj z
133+226 poj š
169+1022
200+16
207+15
208+2
209+18
210+761 poj k
211+61 poj š
254+80 poj š
287+17 poj oko
288+50 poj k
338+7 poj okř
388+40
429+13 výzva
482+23
546+64 poj
547+44 poj
548+102 poj
549+52 poj
550+78 poj
551+572 poj
552+7
596+105
</t>
        </r>
      </text>
    </comment>
    <comment ref="C12"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391-248
420+81298
430-285
510+61539
512+735
513+187
</t>
        </r>
        <r>
          <rPr>
            <b/>
            <sz val="10"/>
            <color indexed="81"/>
            <rFont val="Tahoma"/>
            <family val="2"/>
            <charset val="238"/>
          </rPr>
          <t xml:space="preserve">
</t>
        </r>
      </text>
    </comment>
    <comment ref="C13" authorId="0" shapeId="0">
      <text>
        <r>
          <rPr>
            <b/>
            <sz val="10"/>
            <color indexed="81"/>
            <rFont val="Tahoma"/>
            <family val="2"/>
            <charset val="238"/>
          </rPr>
          <t xml:space="preserve">Navrátilová Lenka:
</t>
        </r>
        <r>
          <rPr>
            <sz val="8"/>
            <color indexed="81"/>
            <rFont val="Tahoma"/>
            <family val="2"/>
            <charset val="238"/>
          </rPr>
          <t>35+1118752</t>
        </r>
        <r>
          <rPr>
            <b/>
            <sz val="10"/>
            <color indexed="81"/>
            <rFont val="Tahoma"/>
            <family val="2"/>
            <charset val="238"/>
          </rPr>
          <t xml:space="preserve">
</t>
        </r>
        <r>
          <rPr>
            <sz val="8"/>
            <color indexed="81"/>
            <rFont val="Tahoma"/>
            <family val="2"/>
            <charset val="238"/>
          </rPr>
          <t xml:space="preserve">54+3000 s+z
229+3000 s+z
330+419
521+2500 s+z
</t>
        </r>
      </text>
    </comment>
    <comment ref="C14" authorId="0" shapeId="0">
      <text>
        <r>
          <rPr>
            <b/>
            <sz val="10"/>
            <color indexed="81"/>
            <rFont val="Tahoma"/>
            <family val="2"/>
            <charset val="238"/>
          </rPr>
          <t xml:space="preserve">Navrátilová Lenka:
</t>
        </r>
        <r>
          <rPr>
            <sz val="8"/>
            <color indexed="81"/>
            <rFont val="Tahoma"/>
            <family val="2"/>
            <charset val="238"/>
          </rPr>
          <t>252+10</t>
        </r>
        <r>
          <rPr>
            <b/>
            <sz val="10"/>
            <color indexed="81"/>
            <rFont val="Tahoma"/>
            <family val="2"/>
            <charset val="238"/>
          </rPr>
          <t xml:space="preserve">
</t>
        </r>
        <r>
          <rPr>
            <sz val="8"/>
            <color indexed="81"/>
            <rFont val="Tahoma"/>
            <family val="2"/>
            <charset val="238"/>
          </rPr>
          <t>276+82</t>
        </r>
        <r>
          <rPr>
            <b/>
            <sz val="10"/>
            <color indexed="81"/>
            <rFont val="Tahoma"/>
            <family val="2"/>
            <charset val="238"/>
          </rPr>
          <t xml:space="preserve">
</t>
        </r>
        <r>
          <rPr>
            <sz val="8"/>
            <color indexed="81"/>
            <rFont val="Tahoma"/>
            <family val="2"/>
            <charset val="238"/>
          </rPr>
          <t>280+539</t>
        </r>
        <r>
          <rPr>
            <b/>
            <sz val="10"/>
            <color indexed="81"/>
            <rFont val="Tahoma"/>
            <family val="2"/>
            <charset val="238"/>
          </rPr>
          <t xml:space="preserve">
</t>
        </r>
        <r>
          <rPr>
            <sz val="8"/>
            <color indexed="81"/>
            <rFont val="Tahoma"/>
            <family val="2"/>
            <charset val="238"/>
          </rPr>
          <t xml:space="preserve">335+80
336+44
337+84
424+15
425+76
426+206
</t>
        </r>
        <r>
          <rPr>
            <b/>
            <sz val="10"/>
            <color indexed="81"/>
            <rFont val="Tahoma"/>
            <family val="2"/>
            <charset val="238"/>
          </rPr>
          <t xml:space="preserve">
</t>
        </r>
      </text>
    </comment>
    <comment ref="C15" authorId="0" shapeId="0">
      <text>
        <r>
          <rPr>
            <b/>
            <sz val="10"/>
            <color indexed="81"/>
            <rFont val="Tahoma"/>
            <family val="2"/>
            <charset val="238"/>
          </rPr>
          <t xml:space="preserve">Navrátilová Lenka:
</t>
        </r>
        <r>
          <rPr>
            <sz val="8"/>
            <color indexed="81"/>
            <rFont val="Tahoma"/>
            <family val="2"/>
            <charset val="238"/>
          </rPr>
          <t>427+221505</t>
        </r>
        <r>
          <rPr>
            <b/>
            <sz val="10"/>
            <color indexed="81"/>
            <rFont val="Tahoma"/>
            <family val="2"/>
            <charset val="238"/>
          </rPr>
          <t xml:space="preserve">
</t>
        </r>
      </text>
    </comment>
    <comment ref="C16" authorId="0" shapeId="0">
      <text>
        <r>
          <rPr>
            <b/>
            <sz val="10"/>
            <color indexed="81"/>
            <rFont val="Tahoma"/>
            <family val="2"/>
            <charset val="238"/>
          </rPr>
          <t xml:space="preserve">Navrátilová Lenka:
</t>
        </r>
        <r>
          <rPr>
            <sz val="8"/>
            <color indexed="81"/>
            <rFont val="Tahoma"/>
            <family val="2"/>
            <charset val="238"/>
          </rPr>
          <t>281+1000</t>
        </r>
        <r>
          <rPr>
            <b/>
            <sz val="10"/>
            <color indexed="81"/>
            <rFont val="Tahoma"/>
            <family val="2"/>
            <charset val="238"/>
          </rPr>
          <t xml:space="preserve">
</t>
        </r>
        <r>
          <rPr>
            <sz val="8"/>
            <color indexed="81"/>
            <rFont val="Tahoma"/>
            <family val="2"/>
            <charset val="238"/>
          </rPr>
          <t>422+2928</t>
        </r>
        <r>
          <rPr>
            <b/>
            <sz val="10"/>
            <color indexed="81"/>
            <rFont val="Tahoma"/>
            <family val="2"/>
            <charset val="238"/>
          </rPr>
          <t xml:space="preserve">
</t>
        </r>
      </text>
    </comment>
    <comment ref="C17" authorId="0" shapeId="0">
      <text>
        <r>
          <rPr>
            <b/>
            <sz val="10"/>
            <color indexed="81"/>
            <rFont val="Tahoma"/>
            <family val="2"/>
            <charset val="238"/>
          </rPr>
          <t xml:space="preserve">Navrátilová Lenka:
</t>
        </r>
        <r>
          <rPr>
            <sz val="8"/>
            <color indexed="81"/>
            <rFont val="Tahoma"/>
            <family val="2"/>
            <charset val="238"/>
          </rPr>
          <t>275+18</t>
        </r>
        <r>
          <rPr>
            <b/>
            <sz val="10"/>
            <color indexed="81"/>
            <rFont val="Tahoma"/>
            <family val="2"/>
            <charset val="238"/>
          </rPr>
          <t xml:space="preserve">
</t>
        </r>
        <r>
          <rPr>
            <sz val="8"/>
            <color indexed="81"/>
            <rFont val="Tahoma"/>
            <family val="2"/>
            <charset val="238"/>
          </rPr>
          <t xml:space="preserve">327+89
328+12
329+40
423+70
514+187
</t>
        </r>
        <r>
          <rPr>
            <b/>
            <sz val="10"/>
            <color indexed="81"/>
            <rFont val="Tahoma"/>
            <family val="2"/>
            <charset val="238"/>
          </rPr>
          <t xml:space="preserve">
</t>
        </r>
      </text>
    </comment>
    <comment ref="C18" authorId="0" shapeId="0">
      <text>
        <r>
          <rPr>
            <b/>
            <sz val="10"/>
            <color indexed="81"/>
            <rFont val="Tahoma"/>
            <family val="2"/>
            <charset val="238"/>
          </rPr>
          <t xml:space="preserve">Navrátilová Lenka:
</t>
        </r>
        <r>
          <rPr>
            <sz val="8"/>
            <color indexed="81"/>
            <rFont val="Tahoma"/>
            <family val="2"/>
            <charset val="238"/>
          </rPr>
          <t xml:space="preserve">3+200
95+150
204+436
</t>
        </r>
      </text>
    </comment>
    <comment ref="C19" authorId="0" shapeId="0">
      <text>
        <r>
          <rPr>
            <b/>
            <sz val="8"/>
            <color indexed="81"/>
            <rFont val="Tahoma"/>
            <family val="2"/>
            <charset val="238"/>
          </rPr>
          <t xml:space="preserve">Navrátilová Lenka:
</t>
        </r>
        <r>
          <rPr>
            <sz val="8"/>
            <color indexed="81"/>
            <rFont val="Tahoma"/>
            <family val="2"/>
            <charset val="238"/>
          </rPr>
          <t>120+3448</t>
        </r>
        <r>
          <rPr>
            <b/>
            <sz val="10"/>
            <color indexed="81"/>
            <rFont val="Tahoma"/>
            <family val="2"/>
            <charset val="238"/>
          </rPr>
          <t xml:space="preserve">
</t>
        </r>
      </text>
    </comment>
    <comment ref="C20" authorId="0" shapeId="0">
      <text>
        <r>
          <rPr>
            <b/>
            <sz val="10"/>
            <color indexed="81"/>
            <rFont val="Tahoma"/>
            <family val="2"/>
            <charset val="238"/>
          </rPr>
          <t xml:space="preserve">Navrátilová Lenka:
</t>
        </r>
        <r>
          <rPr>
            <sz val="8"/>
            <color indexed="81"/>
            <rFont val="Tahoma"/>
            <family val="2"/>
            <charset val="238"/>
          </rPr>
          <t>6+5008 š do rez</t>
        </r>
        <r>
          <rPr>
            <b/>
            <sz val="10"/>
            <color indexed="81"/>
            <rFont val="Tahoma"/>
            <family val="2"/>
            <charset val="238"/>
          </rPr>
          <t xml:space="preserve">
</t>
        </r>
        <r>
          <rPr>
            <sz val="8"/>
            <color indexed="81"/>
            <rFont val="Tahoma"/>
            <family val="2"/>
            <charset val="238"/>
          </rPr>
          <t>339+81579 odvod d (celkem 85664)</t>
        </r>
        <r>
          <rPr>
            <b/>
            <sz val="10"/>
            <color indexed="81"/>
            <rFont val="Tahoma"/>
            <family val="2"/>
            <charset val="238"/>
          </rPr>
          <t xml:space="preserve">
</t>
        </r>
        <r>
          <rPr>
            <sz val="8"/>
            <color indexed="81"/>
            <rFont val="Tahoma"/>
            <family val="2"/>
            <charset val="238"/>
          </rPr>
          <t>418+6112 (celkem 291844)</t>
        </r>
        <r>
          <rPr>
            <b/>
            <sz val="10"/>
            <color indexed="81"/>
            <rFont val="Tahoma"/>
            <family val="2"/>
            <charset val="238"/>
          </rPr>
          <t xml:space="preserve">
</t>
        </r>
        <r>
          <rPr>
            <sz val="8"/>
            <color indexed="81"/>
            <rFont val="Tahoma"/>
            <family val="2"/>
            <charset val="238"/>
          </rPr>
          <t>542+19030
543+1771
544+6</t>
        </r>
        <r>
          <rPr>
            <b/>
            <sz val="10"/>
            <color indexed="81"/>
            <rFont val="Tahoma"/>
            <family val="2"/>
            <charset val="238"/>
          </rPr>
          <t xml:space="preserve">
</t>
        </r>
      </text>
    </comment>
    <comment ref="C21" authorId="0" shapeId="0">
      <text>
        <r>
          <rPr>
            <b/>
            <sz val="10"/>
            <color indexed="81"/>
            <rFont val="Tahoma"/>
            <family val="2"/>
            <charset val="238"/>
          </rPr>
          <t xml:space="preserve">Navrátilová Lenka:
</t>
        </r>
        <r>
          <rPr>
            <sz val="8"/>
            <color indexed="81"/>
            <rFont val="Tahoma"/>
            <family val="2"/>
            <charset val="238"/>
          </rPr>
          <t xml:space="preserve">120+150 Fond SP
483+183
594+40
</t>
        </r>
      </text>
    </comment>
    <comment ref="C23" authorId="0" shapeId="0">
      <text>
        <r>
          <rPr>
            <b/>
            <sz val="10"/>
            <color indexed="81"/>
            <rFont val="Tahoma"/>
            <family val="2"/>
            <charset val="238"/>
          </rPr>
          <t xml:space="preserve">Navrátilová Lenka:
</t>
        </r>
        <r>
          <rPr>
            <sz val="8"/>
            <color indexed="81"/>
            <rFont val="Tahoma"/>
            <family val="2"/>
            <charset val="238"/>
          </rPr>
          <t>8+37903 (celkem 114503)
37+286
49+4661
55+9
56+152
82+1799
87+675
91+298
92+83350</t>
        </r>
        <r>
          <rPr>
            <b/>
            <sz val="10"/>
            <color indexed="81"/>
            <rFont val="Tahoma"/>
            <family val="2"/>
            <charset val="238"/>
          </rPr>
          <t xml:space="preserve">
</t>
        </r>
        <r>
          <rPr>
            <sz val="8"/>
            <color indexed="81"/>
            <rFont val="Tahoma"/>
            <family val="2"/>
            <charset val="238"/>
          </rPr>
          <t>113+124</t>
        </r>
        <r>
          <rPr>
            <b/>
            <sz val="10"/>
            <color indexed="81"/>
            <rFont val="Tahoma"/>
            <family val="2"/>
            <charset val="238"/>
          </rPr>
          <t xml:space="preserve">
</t>
        </r>
        <r>
          <rPr>
            <sz val="8"/>
            <color indexed="81"/>
            <rFont val="Tahoma"/>
            <family val="2"/>
            <charset val="238"/>
          </rPr>
          <t xml:space="preserve">124+1878
127+424
128+426
129+796
130+841
131+820
166+1380
171+618
177+893
178+2849
179+31519
180+48948
203+6263
205+267
253+18830
274+439
279+1355
282+636
283+12
284-453
286+165
326+1301
331+81579
332+39178
333+105
334+720
392+5203
393+197
421+526
428+1425
484+24
503+8021
509+173
511+3271
515+131
516+19030
517+1809
518+4820
519+1862
520+74348
522+1721
</t>
        </r>
        <r>
          <rPr>
            <sz val="10"/>
            <color indexed="81"/>
            <rFont val="Tahoma"/>
            <family val="2"/>
            <charset val="238"/>
          </rPr>
          <t xml:space="preserve">
</t>
        </r>
      </text>
    </comment>
    <comment ref="C24"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199-400</t>
        </r>
        <r>
          <rPr>
            <b/>
            <sz val="10"/>
            <color indexed="81"/>
            <rFont val="Tahoma"/>
            <family val="2"/>
            <charset val="238"/>
          </rPr>
          <t xml:space="preserve">
</t>
        </r>
      </text>
    </comment>
    <comment ref="C25" authorId="0" shapeId="0">
      <text>
        <r>
          <rPr>
            <b/>
            <sz val="10"/>
            <color indexed="81"/>
            <rFont val="Tahoma"/>
            <family val="2"/>
            <charset val="238"/>
          </rPr>
          <t xml:space="preserve">Navrátilová Lenka:
</t>
        </r>
        <r>
          <rPr>
            <sz val="8"/>
            <color indexed="81"/>
            <rFont val="Tahoma"/>
            <family val="2"/>
            <charset val="238"/>
          </rPr>
          <t xml:space="preserve">46+8416 (celkem 8432)
48+3001 (celkem 10917)
79+22 (celkem 127+1ve výd)
59+7410 (PO3483+rez3927)
60+19
212+7833
339+4085 (celkem 85 664)
418+28137 (celkem 291844)
542+662 (celkem19692)
545+379
</t>
        </r>
      </text>
    </comment>
    <comment ref="C27" authorId="0" shapeId="0">
      <text>
        <r>
          <rPr>
            <b/>
            <sz val="10"/>
            <color indexed="81"/>
            <rFont val="Tahoma"/>
            <family val="2"/>
            <charset val="238"/>
          </rPr>
          <t xml:space="preserve">Navrátilová Lenka:
</t>
        </r>
        <r>
          <rPr>
            <sz val="8"/>
            <color indexed="81"/>
            <rFont val="Tahoma"/>
            <family val="2"/>
            <charset val="238"/>
          </rPr>
          <t>120+150 Fond SP</t>
        </r>
        <r>
          <rPr>
            <b/>
            <sz val="10"/>
            <color indexed="81"/>
            <rFont val="Tahoma"/>
            <family val="2"/>
            <charset val="238"/>
          </rPr>
          <t xml:space="preserve">
</t>
        </r>
        <r>
          <rPr>
            <sz val="8"/>
            <color indexed="81"/>
            <rFont val="Tahoma"/>
            <family val="2"/>
            <charset val="238"/>
          </rPr>
          <t>483+183 Fond SP
594+40 Fond SP</t>
        </r>
      </text>
    </comment>
    <comment ref="C31" authorId="0" shapeId="0">
      <text>
        <r>
          <rPr>
            <b/>
            <sz val="10"/>
            <color indexed="81"/>
            <rFont val="Tahoma"/>
            <family val="2"/>
            <charset val="238"/>
          </rPr>
          <t xml:space="preserve">Navrátilová Lenka:
</t>
        </r>
        <r>
          <rPr>
            <sz val="8"/>
            <color indexed="81"/>
            <rFont val="Tahoma"/>
            <family val="2"/>
            <charset val="238"/>
          </rPr>
          <t>4+10 poj z
5+737 poj rez (+k+100)
6+5008 š do rez
7+6777 (celkem 52674)
33-181
28+11000
36+11421
37+286
46+16 (celkem 8432)
48+7916 (celkem 10917)
79-1 FV soc
59+7410 (PO3483+rez3927)
60+19
84+6
83+380 dary ples oth
120+3448 depozita mzdy
112+38 poj z
132+4 poj z
168+1210
169+1022
180+116 (celkem 48948)
199-400
200+16
201+93068 (celkem 257149)
207+15
208+2
209+18
287+17 poj oko
323+11177 daň z příjmu pr. osob
324+71
338+7 poj okř
339+4085 (celkem 85664)
387+28
388+40
389+2696
429+13 výzva
482+23
483+183
543+44 (celkem 1771)
545+379 fv
552+7
596+105
595+10704</t>
        </r>
      </text>
    </comment>
    <comment ref="C32" authorId="0" shapeId="0">
      <text>
        <r>
          <rPr>
            <sz val="8"/>
            <color indexed="81"/>
            <rFont val="Tahoma"/>
            <family val="2"/>
            <charset val="238"/>
          </rPr>
          <t xml:space="preserve">Navrátilová Lenka:
201+164081 (celkem 257149)
212+7833
542+662 fv
</t>
        </r>
      </text>
    </comment>
    <comment ref="C33" authorId="0" shapeId="0">
      <text>
        <r>
          <rPr>
            <b/>
            <sz val="10"/>
            <color indexed="81"/>
            <rFont val="Tahoma"/>
            <family val="2"/>
            <charset val="238"/>
          </rPr>
          <t xml:space="preserve">Navrátilová Lenka:
</t>
        </r>
        <r>
          <rPr>
            <sz val="8"/>
            <color indexed="81"/>
            <rFont val="Tahoma"/>
            <family val="2"/>
            <charset val="238"/>
          </rPr>
          <t xml:space="preserve">5+100 poj k (+rez737)
38+3237 d rev
39+42 poj š
57+47 poj k
58+83 poj š
59+7410 (PO3483+rez3927)
60+19
61+13542
63+506
93+60 poj š
113+124
133+226 poj š
134+20
210+761 poj k
211+61 poj š
254+80 poj š
288+50 poj k
544+6 odvod š
546+64 poj
547+44 poj
548+102 poj
549+52 poj
550+78 poj
551+572 poj
</t>
        </r>
      </text>
    </comment>
    <comment ref="C34"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391-248
420+81298
430-285
510+61539
512+735
513+187
</t>
        </r>
      </text>
    </comment>
    <comment ref="C35" authorId="0" shapeId="0">
      <text>
        <r>
          <rPr>
            <b/>
            <sz val="10"/>
            <color indexed="81"/>
            <rFont val="Tahoma"/>
            <family val="2"/>
            <charset val="238"/>
          </rPr>
          <t xml:space="preserve">Navrátilová Lenka:
</t>
        </r>
        <r>
          <rPr>
            <sz val="8"/>
            <color indexed="81"/>
            <rFont val="Tahoma"/>
            <family val="2"/>
            <charset val="238"/>
          </rPr>
          <t xml:space="preserve">35+1118752
54+3000 s+z
229+3000 s+z
330+419
521+2500 s+z
</t>
        </r>
      </text>
    </comment>
    <comment ref="C36" authorId="0" shapeId="0">
      <text>
        <r>
          <rPr>
            <b/>
            <sz val="10"/>
            <color indexed="81"/>
            <rFont val="Tahoma"/>
            <family val="2"/>
            <charset val="238"/>
          </rPr>
          <t xml:space="preserve">Navrátilová Lenka:
</t>
        </r>
        <r>
          <rPr>
            <sz val="8"/>
            <color indexed="81"/>
            <rFont val="Tahoma"/>
            <family val="2"/>
            <charset val="238"/>
          </rPr>
          <t xml:space="preserve">252+10
276+82
280+539
335+80
336+44
337+84
424+15
425+76
426+206
</t>
        </r>
      </text>
    </comment>
    <comment ref="C37" authorId="0" shapeId="0">
      <text>
        <r>
          <rPr>
            <b/>
            <sz val="10"/>
            <color indexed="81"/>
            <rFont val="Tahoma"/>
            <family val="2"/>
            <charset val="238"/>
          </rPr>
          <t xml:space="preserve">Navrátilová Lenka:
</t>
        </r>
        <r>
          <rPr>
            <sz val="8"/>
            <color indexed="81"/>
            <rFont val="Tahoma"/>
            <family val="2"/>
            <charset val="238"/>
          </rPr>
          <t>427+221505</t>
        </r>
      </text>
    </comment>
    <comment ref="C38" authorId="0" shapeId="0">
      <text>
        <r>
          <rPr>
            <b/>
            <sz val="10"/>
            <color indexed="81"/>
            <rFont val="Tahoma"/>
            <family val="2"/>
            <charset val="238"/>
          </rPr>
          <t xml:space="preserve">Navrátilová Lenka:
</t>
        </r>
        <r>
          <rPr>
            <sz val="8"/>
            <color indexed="81"/>
            <rFont val="Tahoma"/>
            <family val="2"/>
            <charset val="238"/>
          </rPr>
          <t xml:space="preserve">281+1000
422+2928
</t>
        </r>
      </text>
    </comment>
    <comment ref="C39" authorId="0" shapeId="0">
      <text>
        <r>
          <rPr>
            <b/>
            <sz val="10"/>
            <color indexed="81"/>
            <rFont val="Tahoma"/>
            <family val="2"/>
            <charset val="238"/>
          </rPr>
          <t xml:space="preserve">Navrátilová Lenka:
</t>
        </r>
        <r>
          <rPr>
            <sz val="8"/>
            <color indexed="81"/>
            <rFont val="Tahoma"/>
            <family val="2"/>
            <charset val="238"/>
          </rPr>
          <t>275+18
327+89
328+12
329+40
423+70
514+187</t>
        </r>
      </text>
    </comment>
    <comment ref="C40" authorId="0" shapeId="0">
      <text>
        <r>
          <rPr>
            <b/>
            <sz val="10"/>
            <color indexed="81"/>
            <rFont val="Tahoma"/>
            <family val="2"/>
            <charset val="238"/>
          </rPr>
          <t xml:space="preserve">Navrátilová Lenka:
</t>
        </r>
        <r>
          <rPr>
            <sz val="8"/>
            <color indexed="81"/>
            <rFont val="Tahoma"/>
            <family val="2"/>
            <charset val="238"/>
          </rPr>
          <t>3+200
95+150
204+436</t>
        </r>
      </text>
    </comment>
    <comment ref="C41" authorId="0" shapeId="0">
      <text>
        <r>
          <rPr>
            <b/>
            <sz val="10"/>
            <color indexed="81"/>
            <rFont val="Tahoma"/>
            <family val="2"/>
            <charset val="238"/>
          </rPr>
          <t>Navrátilová Lenka:</t>
        </r>
        <r>
          <rPr>
            <sz val="10"/>
            <color indexed="81"/>
            <rFont val="Arial"/>
            <family val="2"/>
            <charset val="238"/>
          </rPr>
          <t xml:space="preserve">
</t>
        </r>
        <r>
          <rPr>
            <sz val="8"/>
            <color indexed="81"/>
            <rFont val="Tahoma"/>
            <family val="2"/>
            <charset val="238"/>
          </rPr>
          <t xml:space="preserve">120+150 Fond SP
419+1580
594+40
</t>
        </r>
      </text>
    </comment>
    <comment ref="C42" authorId="0" shapeId="0">
      <text>
        <r>
          <rPr>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167+19 416
</t>
        </r>
      </text>
    </comment>
    <comment ref="C43" authorId="0" shapeId="0">
      <text>
        <r>
          <rPr>
            <b/>
            <sz val="10"/>
            <color indexed="81"/>
            <rFont val="Tahoma"/>
            <family val="2"/>
            <charset val="238"/>
          </rPr>
          <t xml:space="preserve">Navrátilová Lenka:
</t>
        </r>
        <r>
          <rPr>
            <sz val="8"/>
            <color indexed="81"/>
            <rFont val="Tahoma"/>
            <family val="2"/>
            <charset val="238"/>
          </rPr>
          <t xml:space="preserve">8+114503
9+6131
10+1514
11+1056
12+11422
13+85800
49+4661
55+9
56+152
82+1799
87+675
91+298
92+83350
124+1878
127+424
128+426
129+796
130+841
131+820
166+1380
171+618
177+893
178+2849
179+31519
203+6263
205+267
253+18830
274+439
279+1355
282+636
283+12
284-453
286+165
326+1301
331+81579
332+2124 (celkem 39178)
333+105
334+720
392+5203
393+197
421+526
428+1425
484+24
503+8021
509+173
511+3271
515+131
516+19030
517+1809
518+267
519+120
522+1721
</t>
        </r>
      </text>
    </comment>
    <comment ref="C44" authorId="0" shapeId="0">
      <text>
        <r>
          <rPr>
            <b/>
            <sz val="10"/>
            <color indexed="81"/>
            <rFont val="Tahoma"/>
            <family val="2"/>
            <charset val="238"/>
          </rPr>
          <t xml:space="preserve">Navrátilová Lenka:
</t>
        </r>
        <r>
          <rPr>
            <sz val="8"/>
            <color indexed="81"/>
            <rFont val="Tahoma"/>
            <family val="2"/>
            <charset val="238"/>
          </rPr>
          <t xml:space="preserve">7+10174 (celkem 52674)
14+11162
15+19405
62+2367
64+8
94+13
96-1
135+835
136+15
137+12
138+10
139+3
170+290
181+483
182+4
183+3202
184+8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352+551
353+806
354+1089
384+11
385+62
386+1483
394+284
395+1
396+108
397+16880
398+227
399+701
400+21
410+22
411+5
412+1638
413+11
414+23
431+387
432+87
433+931
434+1007
435+486
436+1
437+4759
438+2587
439+8
440+30619
441+17798
442+1243
443+2532
444+15
445+1535
447+1857
448+217
449+1467
450+1037
451+5
485+413
486+687
487+27
488+529
489+22
490+1625
491+2195
492+8
493+15743
494+10454
495+37
496+12
497+5
498+4
499+291
500+21
501+940
502+222
523+3066
524+2107
525+3
526+2289
527+108
528+9604
529+8778
530+878
531+1465
532+572
533+471
534+10
535+12
536+1847
537+1225
538+21
539+1249
540+8
541+9
554-382
</t>
        </r>
      </text>
    </comment>
    <comment ref="C45" authorId="0" shapeId="0">
      <text>
        <r>
          <rPr>
            <b/>
            <sz val="10"/>
            <color indexed="81"/>
            <rFont val="Tahoma"/>
            <family val="2"/>
            <charset val="238"/>
          </rPr>
          <t xml:space="preserve">Navrátilová Lenka:
</t>
        </r>
        <r>
          <rPr>
            <sz val="8"/>
            <color indexed="81"/>
            <rFont val="Tahoma"/>
            <family val="2"/>
            <charset val="238"/>
          </rPr>
          <t xml:space="preserve">46+8416 (celkem 8432)
48+3001 (celkem 10917)
79+128 (celkem 22+105=127+1ve výd)
</t>
        </r>
      </text>
    </comment>
    <comment ref="C47" authorId="0" shapeId="0">
      <text>
        <r>
          <rPr>
            <b/>
            <sz val="10"/>
            <color indexed="81"/>
            <rFont val="Tahoma"/>
            <family val="2"/>
            <charset val="238"/>
          </rPr>
          <t xml:space="preserve">Navrátilová Lenka:
</t>
        </r>
        <r>
          <rPr>
            <sz val="8"/>
            <color indexed="81"/>
            <rFont val="Tahoma"/>
            <family val="2"/>
            <charset val="238"/>
          </rPr>
          <t>120+150 Fond SP
483+183 Fond SP
594+40 Fond SP</t>
        </r>
      </text>
    </comment>
    <comment ref="C51" authorId="0" shapeId="0">
      <text>
        <r>
          <rPr>
            <b/>
            <sz val="8"/>
            <color indexed="81"/>
            <rFont val="Tahoma"/>
            <family val="2"/>
            <charset val="238"/>
          </rPr>
          <t>Navrátilová Lenka:</t>
        </r>
        <r>
          <rPr>
            <sz val="8"/>
            <color indexed="81"/>
            <rFont val="Tahoma"/>
            <family val="2"/>
            <charset val="238"/>
          </rPr>
          <t xml:space="preserve">
8115, 8113, 8905
7+52674
8+76600 (celkem 114503)
9+6131
10+1514
11+1056
12+11422
13+85800
28+11000
36+11421
38+3237
46+16 (celkem 8432)
48+7916 (celkem 10917)
79+105 (celkem 127+1ve výd)
61+13542
62+2367
63+506
64+8
94+13
96-1
134+20
135+835
136+15
137+12
138+10
139+3
167+19 416
181+483
182+4
183+3202
184+8
201+257149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352+551
353+806
354+1089
384+11
385+62
386+1483
389+2696
394+284
395+1
396+108
397+16880
398+227
399+701
400+21
410+22
411+5
412+1638
413+11
414+23
418+257595 (celkem 291844)
419+1580
431+387
432+87
433+931
434+1007
435+486
436+1
437+4759
438+2587
439+8
440+30619
441+17798
442+1243
443+2532
444+15
445+1535
447+1857
448+217
449+1467
450+1037
451+5
523+3066
524+2107
525+3
526+2289
527+108
528+9604
529+8778
530+878
531+1465
532+572
533+471
534+10
535+12
536+1847
537+1225
538+21
539+1249
540+8
541+9
554-382
595+10704
</t>
        </r>
      </text>
    </comment>
    <comment ref="C52" authorId="0" shapeId="0">
      <text>
        <r>
          <rPr>
            <b/>
            <sz val="8"/>
            <color indexed="81"/>
            <rFont val="Tahoma"/>
            <family val="2"/>
            <charset val="238"/>
          </rPr>
          <t>Navrátilová Lenka:</t>
        </r>
        <r>
          <rPr>
            <sz val="8"/>
            <color indexed="81"/>
            <rFont val="Tahoma"/>
            <family val="2"/>
            <charset val="238"/>
          </rPr>
          <t xml:space="preserve">
8224, 8124, 8114
7+35723 (celkem 52674)
180+48832 (celkem 48948)
332+37054 (celkem 39178)
339+81579 (celkem 85664)
542+19030 (celkem 19692)
543+1727 (celkem 1771)
</t>
        </r>
      </text>
    </comment>
  </commentList>
</comments>
</file>

<file path=xl/sharedStrings.xml><?xml version="1.0" encoding="utf-8"?>
<sst xmlns="http://schemas.openxmlformats.org/spreadsheetml/2006/main" count="4214" uniqueCount="582">
  <si>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</si>
  <si>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</si>
  <si>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</si>
  <si>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</si>
  <si>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</si>
  <si>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</si>
  <si>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</si>
  <si>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</si>
  <si>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</si>
  <si>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</si>
  <si>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</si>
  <si>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</si>
  <si>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</si>
  <si>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</si>
  <si>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</si>
  <si>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</si>
  <si>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</si>
  <si>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</si>
  <si>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</si>
  <si>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</si>
  <si>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</si>
  <si>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</si>
  <si>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</si>
  <si>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Ostatní nedaňové příjmy</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</si>
  <si>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</si>
  <si>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</si>
  <si>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</si>
  <si>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</si>
  <si>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</si>
  <si>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</si>
  <si>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</si>
  <si>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</si>
  <si>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</si>
  <si>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 xml:space="preserve"> -Rozpočtová změna 391/18</t>
  </si>
  <si>
    <t>druh rozpočtové změny: zapojení nových prostředků do rozpočtu</t>
  </si>
  <si>
    <t>poskytovatel: Ministerstvo školství, mládeže a tělovýchovy</t>
  </si>
  <si>
    <t>důvod: neinvestiční dotace ze státního rozpočtu ČR na rok 2018 poskytnutá na základě dopisu Ministerstva školství, mládeže a tělovýchovy ČR č.j.: MŠMT-13790/2018-1 ze dne 6.6.2018 jako 5. úprava rozpočtu přímých výdajů regionálního školství územních samosprávných celků na rok 2018.</t>
  </si>
  <si>
    <t>Odbor školství a mládeže</t>
  </si>
  <si>
    <t>ORJ - 10</t>
  </si>
  <si>
    <t>UZ</t>
  </si>
  <si>
    <t xml:space="preserve">§ </t>
  </si>
  <si>
    <t>položka</t>
  </si>
  <si>
    <t>částka v Kč</t>
  </si>
  <si>
    <t>4116 - Ostatní neinv. přijaté transfery ze SR</t>
  </si>
  <si>
    <t>celkem</t>
  </si>
  <si>
    <t>Rozpis účelové dotace zabezpečí odbor školství a mládeže</t>
  </si>
  <si>
    <t xml:space="preserve"> -Rozpočtová změna 392/18</t>
  </si>
  <si>
    <t>důvod: neinvestiční dotace ze státního rozpočtu ČR na rok 2018 poskytnutá na základě avíz Ministerstva školství, mládeže a tělovýchovy ČR č.j.: MŠMT-34139/2016-58 ze dne 6.6.2018 a MSMT-18374/2018-2 ze dne 6.6.2018 v celkové výši 5 203 443,24 Kč na projekty pro příspěvkové organizace Olomouckého kraje v rámci Operačního programu Výzkum, vývoj a vzdělávání.</t>
  </si>
  <si>
    <t>5336 - Neinvestiční dotace zřízeným PO</t>
  </si>
  <si>
    <t xml:space="preserve"> -Rozpočtová změna 393/18</t>
  </si>
  <si>
    <t xml:space="preserve">poskytovatel: Ministerstvo financí ČR - Národní fond  </t>
  </si>
  <si>
    <t>důvod: odbor strategického rozvoje kraje požádal ekonomický odbor dne 19.6.2018 o provedení rozpočtové změny. Důvodem navrhované změny je zapojení finančních prostředků do rozpočtu Olomouckého kraje v celkové výši 197 207,90 Kč. Finanční prostředky byly poukázány na účet Olomouckého kraje jako neinvestiční dotace z Ministerstva financí - Národního fondu na financování projektu v oblasti regionálního rozvoje "Projekt technické pomoci Olomouckého kraje v rámci INTERREG V-A Česká republika - Polsko".</t>
  </si>
  <si>
    <t>Odbor strategického rozvoje kraje</t>
  </si>
  <si>
    <t>ORJ - 74</t>
  </si>
  <si>
    <t>4118 - Neinv. přijaté transfery z Národ. fondu</t>
  </si>
  <si>
    <t>Odbor kancelář ředitele</t>
  </si>
  <si>
    <t>ORJ - 03</t>
  </si>
  <si>
    <t>seskupení položek</t>
  </si>
  <si>
    <t>50 - Výdaje na platy, ost. platby za pr. práci a poj.</t>
  </si>
  <si>
    <t>51 - Neinvestiční nákupy a související výdaje</t>
  </si>
  <si>
    <t xml:space="preserve"> -Rozpočtová změna 394/18</t>
  </si>
  <si>
    <t>Odbor ekonomický</t>
  </si>
  <si>
    <t>ORJ - 07</t>
  </si>
  <si>
    <t>8113 - Krátkodobé přijaté půjčené prostředky</t>
  </si>
  <si>
    <t>ORJ - 59</t>
  </si>
  <si>
    <t>61 - Investiční nákupy a související výdaje</t>
  </si>
  <si>
    <t xml:space="preserve"> -Rozpočtová změna 395/18</t>
  </si>
  <si>
    <t xml:space="preserve"> -Rozpočtová změna 396/18</t>
  </si>
  <si>
    <t>Odbor investic</t>
  </si>
  <si>
    <t>ORJ - 50</t>
  </si>
  <si>
    <t xml:space="preserve"> -Rozpočtová změna 397/18</t>
  </si>
  <si>
    <t>ORJ - 52</t>
  </si>
  <si>
    <t xml:space="preserve"> -Rozpočtová změna 398/18</t>
  </si>
  <si>
    <t xml:space="preserve"> -Rozpočtová změna 399/18</t>
  </si>
  <si>
    <t xml:space="preserve"> -Rozpočtová změna 400/18</t>
  </si>
  <si>
    <t xml:space="preserve"> -Rozpočtová změna 401/18</t>
  </si>
  <si>
    <t>druh rozpočtové změny: vnitřní rozpočtová změna - přesun mezi jednotlivými položkami, paragrafy a odbory ekonomickým a dopravy a silničního hospodářství</t>
  </si>
  <si>
    <t>důvod: odbor dopravy a silničního hospodářství požádal ekonomický odbor dne 19.6.2018 o provedení rozpočtové změny. Důvodem navrhované změny je převedení finančních prostředků z odboru ekonomického na odbor dopravy a silničního hospodářství ve výši            4 000 000,- Kč. Finanční prostředky budou použity na poskytnutí neinvestičního příspěvku pro příspěvkovou organizaci v oblasti dopravy Správa silnic Olomouckého kraje a budou hrazeny z rezervy Olomouckého kraje na investice, na základě usnesení Rady Olomouckého kraje č. UR/44/9/2018 ze dne 18.6.2018.</t>
  </si>
  <si>
    <t>59 - Ostatní neinvestiční výdaje</t>
  </si>
  <si>
    <t>Odbor dopravy a silničního hospodářství</t>
  </si>
  <si>
    <t>ORJ - 12</t>
  </si>
  <si>
    <t>5331 - Neinvestiční příspěvky zřízeným PO</t>
  </si>
  <si>
    <t xml:space="preserve"> -Rozpočtová změna 402/18</t>
  </si>
  <si>
    <t>druh rozpočtové změny: vnitřní rozpočtová změna - přesun mezi jednotlivými položkami, paragrafy a odbory investic a kancelář ředitele</t>
  </si>
  <si>
    <t>důvod: odbor investic požádal ekonomický odbor dne 19.6.2018 o provedení rozpočtové změny. Důvodem navrhované změny je převedení finančních prostředků z odboru investic na odbor kancelář ředitele ve výši 40 000,- Kč. Finanční prostředky budou použity na úhradu stavebních úprav kanceláře ve 3. patře budovy KÚOK.</t>
  </si>
  <si>
    <t>ORJ - 17</t>
  </si>
  <si>
    <t>53 - Neinvestiční transfery veřejnopráv. subj.</t>
  </si>
  <si>
    <t xml:space="preserve"> -Rozpočtová změna 403/18</t>
  </si>
  <si>
    <t>druh rozpočtové změny: vnitřní rozpočtová změna - přesun mezi jednotlivými položkami, paragrafy v rámci odboru investic</t>
  </si>
  <si>
    <t>důvod: odbor investic požádal ekonomický odbor dne 20.6.2018 o provedení rozpočtové změny. Důvodem navrhované změny je přesun finančních prostředků v rámci odboru investic ve výši 1 032 946,75 Kč. Finanční prostředky budou použity na financování investiční akce v oblasti školství "Modernizace školních dílen jako centrum odborné přípravy - stavební část (Sigmundova střední škola strojírenská , Lutín)".</t>
  </si>
  <si>
    <t xml:space="preserve"> -Rozpočtová změna 404/18</t>
  </si>
  <si>
    <t>důvod: odbor investic požádal ekonomický odbor dne 14.6.2018 o provedení rozpočtové změny. Důvodem navrhované změny je přesun finančních prostředků v rámci odboru investic ve výši 8 547,94 Kč. Finanční prostředky budou použity na financování investiční akce v oblasti školství "Bezbariérovost školy a Pořízení strojů pro zajištění výuky oborů Strojírenství, Elektrotechnika, Průmyslový a Interiérový design (Vyšší odborná škola a Střední průmyslová škola, Šumperk, Gen. Krátkého 1)".</t>
  </si>
  <si>
    <t xml:space="preserve"> -Rozpočtová změna 405/18</t>
  </si>
  <si>
    <t>důvod: odbor investic požádal ekonomický odbor dne 14.6.2018 o provedení rozpočtové změny. Důvodem navrhované změny je přesun finančních prostředků v rámci odboru investic ve výši 216 000,- Kč. Finanční prostředky budou použity na financování výdajů projektu v oblasti zdravotnictví "Realizace energeticky úsporných opatření - Nemocnice Přerov - domov sester".</t>
  </si>
  <si>
    <t>ÚZ</t>
  </si>
  <si>
    <t xml:space="preserve"> -Rozpočtová změna 406/18</t>
  </si>
  <si>
    <t>druh rozpočtové změny: vnitřní rozpočtová změna - přesun mezi jednotlivými položkami, paragrafy v rámci odboru strategického rozvoje kraje</t>
  </si>
  <si>
    <t>důvod: odbor strategického rozvoje kraje požádal ekonomický odbor dne 15.6.2018 o provedení rozpočtové změny. Důvodem navrhované změny je přesun finančních prostředků v rámci odboru strategického rozvoje kraje ve výši 155 000,- Kč. Finanční prostředky budou použity na financování výdajů projektu v oblasti školství "Modernizace učeben, vybavení a vnitřní konektivity školy - Gymnázium Olomouc - Hejčín".</t>
  </si>
  <si>
    <t xml:space="preserve"> -Rozpočtová změna 407/18</t>
  </si>
  <si>
    <t>druh rozpočtové změny: vnitřní rozpočtová změna - přesun mezi jednotlivými položkami, paragrafy a odbory ekonomickým a informačních technologií</t>
  </si>
  <si>
    <t>důvod: odbor informačních technologií požádal ekonomický odbor dne 19.6.2018 o provedení rozpočtové změny. Důvodem navrhované změny je převedení finančních prostředků z odboru ekonomického na odbor informačních technologií ve výši 484 000,- Kč. Finanční prostředky budou použity na úhradu úprav integračních vazeb mezi jednotlivými informačními systémy související s převodem internetové domény olkraj.cz.</t>
  </si>
  <si>
    <t>Odbor informačních technologií</t>
  </si>
  <si>
    <t>ORJ - 06</t>
  </si>
  <si>
    <t xml:space="preserve"> -Rozpočtová změna 408/18</t>
  </si>
  <si>
    <t>druh rozpočtové změny: vnitřní rozpočtová změna - přesun mezi jednotlivými položkami, paragrafy odbory ekonomickým a sportu, kultury a památkové péče</t>
  </si>
  <si>
    <t>důvod: odbor sportu, kultury a památkové péče požádal ekonomický odbor dne 20.6.2018 o provedení rozpočtové změny. Důvodem navrhované změny je převedení finančních prostředků z odboru ekonomického na odbor sportu, kultury a památkové péče v celkové výši 16 940 000,- Kč. Finanční prostředky budou použity na úhradu propagace Olomouckého kraje na základě usnesení Rady Olomouckého kraje č. UR/44/43/2018 a UR/44/44/2018 ze dne 18.6.2018, prostředky budou čerpány z rezervy Olomouckého kraje.</t>
  </si>
  <si>
    <t>Odbor sportu, kultury a památkové péče</t>
  </si>
  <si>
    <t>ORJ - 13</t>
  </si>
  <si>
    <t xml:space="preserve"> -Rozpočtová změna 409/18</t>
  </si>
  <si>
    <t>druh rozpočtové změny: vnitřní rozpočtová změna - přesun mezi jednotlivými položkami, paragrafy a odbory ekonomickým a kancelář hejtmana</t>
  </si>
  <si>
    <t>důvod: odbor kancelář hejtmana požádal ekonomický odbor dne 20.6.2018 o provedení rozpočtové změny. Důvodem navrhované změny je převedení finančních prostředků z odboru ekonomického na odbor kancelář hejtmana ve výši 198 000,- Kč. Finanční prostředky budou použity na poskytnutí individuální dotace v oblasti cestovního ruchu na základě usnesení Rady Olomouckého kraje č. UR/43/9/2018 ze dne 4.6.2018, prostředky budou čerpány z rezervy Olomouckého kraje na individuální dotace.</t>
  </si>
  <si>
    <t>52 - Neinvestiční transfery soukromopr. subj.</t>
  </si>
  <si>
    <t>Odbor kancelář hejtmana</t>
  </si>
  <si>
    <t>ORJ - 18</t>
  </si>
  <si>
    <t xml:space="preserve"> -Rozpočtová změna 410/18</t>
  </si>
  <si>
    <t>Odbor podpory řízení příspěvkových organizací</t>
  </si>
  <si>
    <t>ORJ - 19</t>
  </si>
  <si>
    <t>6351 - Investiční transfery zřízeným PO</t>
  </si>
  <si>
    <t xml:space="preserve"> -Rozpočtová změna 411/18</t>
  </si>
  <si>
    <t xml:space="preserve"> -Rozpočtová změna 412/18</t>
  </si>
  <si>
    <t xml:space="preserve"> -Rozpočtová změna 413/18</t>
  </si>
  <si>
    <t xml:space="preserve"> -Rozpočtová změna 414/18</t>
  </si>
  <si>
    <t xml:space="preserve"> -Rozpočtová změna 415/18</t>
  </si>
  <si>
    <t>druh rozpočtové změny: vnitřní rozpočtová změna - přesun mezi jednotlivými položkami, paragrafy a odbory ekonomickým a podpory řízení příspěvkových organizací</t>
  </si>
  <si>
    <t xml:space="preserve"> -Rozpočtová změna 416/18</t>
  </si>
  <si>
    <t xml:space="preserve"> -Rozpočtová změna 417/18</t>
  </si>
  <si>
    <t xml:space="preserve">důvod: odbor strategického rozvoje kraje požádal ekonomický odbor dne 14.6.2018 o provedení rozpočtové změny. Důvodem navrhované změny je zapojení finančních prostředků do rozpočtu Olomouckého kraje ve výši 283 959,-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UR/45/10/2018 ze dne 25.6.2018 (bod 10.). </t>
  </si>
  <si>
    <t xml:space="preserve">důvod: odbor strategického rozvoje kraje požádal ekonomický odbor dne 19.6.2018 o provedení rozpočtové změny. Důvodem navrhované změny je zapojení finančních prostředků do rozpočtu Olomouckého kraje ve výši 871,20 Kč. Jedná se o zapojení finančních prostředků z revolvingového úvěru u Komerční banky, a.s., na financování projektu v oblasti školství "Modernizace učeben a laboratoří na ulici Kouřílkova 8 a Bratří Hovůrkových 17 (Střední škola technická, Přerov)", na základě usnesení Rady Olomouckého kraje č. UR/45/10/2018 ze dne 25.6.2018 (bod 10.). </t>
  </si>
  <si>
    <t xml:space="preserve">důvod: odbor investic  požádal ekonomický odbor dne 19.6.2018 o provedení rozpočtové změny. Důvodem navrhované změny je zapojení finančních prostředků do rozpočtu Olomouckého kraje v celkové výši 107 593,20 Kč. Jedná se o zapojení finančních prostředků z revolvingového úvěru u Komerční banky, a.s., na financování projektu v oblasti dopravy "II/433 Prostějov - Mořice", na základě usnesení Rady Olomouckého kraje č. UR/45/10/2018 ze dne 25.6.2018 (bod 10.). </t>
  </si>
  <si>
    <t xml:space="preserve">důvod: odbor investic  požádal ekonomický odbor dne 14. a 15.6.2018 o provedení rozpočtové změny. Důvodem navrhované změny je zapojení finančních prostředků do rozpočtu Olomouckého kraje ve výši 16 879 608,- Kč. Jedná se o zapojení finančních prostředků z revolvingového úvěru u Komerční banky, a.s., na financování projektu v oblasti kultury "Realizace depozitáře pro Vědeckou knihovnu v Olomouci", na základě usnesení Rady Olomouckého kraje č. UR/45/10/2018 ze dne 25.6.2018 (bod 10.). </t>
  </si>
  <si>
    <t xml:space="preserve">důvod: odbor investic  požádal ekonomický odbor dne 15.6.2018 o provedení rozpočtové změny. Důvodem navrhované změny je zapojení finančních prostředků do rozpočtu Olomouckého kraje v celkové výši 226 408,02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UR/45/10/2018 ze dne 25.6.2018 (bod 10.). </t>
  </si>
  <si>
    <t xml:space="preserve">důvod: odbor investic  požádal ekonomický odbor dne 19.6.2018 o provedení rozpočtové změny. Důvodem navrhované změny je zapojení finančních prostředků do rozpočtu Olomouckého kraje ve výši 701 231,24 Kč. Jedná se o zapojení finančních prostředků z revolvingového úvěru u Komerční banky, a.s., na financování projektu v oblasti sociální "Centrum Dominika Kokory, p. o. - rekonstrukce budovy", na základě usnesení Rady Olomouckého kraje č. UR/45/10/2018 ze dne 25.6.2018 (bod 10.). </t>
  </si>
  <si>
    <t xml:space="preserve">důvod: odbor investic  požádal ekonomický odbor dne 14.6.2018 o provedení rozpočtové změny. Důvodem navrhované změny je zapojení finančních prostředků do rozpočtu Olomouckého kraje ve výši 20 691,-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UR/45/10/2018 ze dne 25.6.2018 (bod 10.). </t>
  </si>
  <si>
    <t xml:space="preserve">důvod: odbor podpory řízení příspěvkových organizací požádal ekonomický dne 20.6.2018 o provedení rozpočtové změny. Důvodem navrhované změny je zapojení finančních prostředků do rozpočtu Olomouckého kraje ve výši 21 780,- Kč. Jedná se o zapojení finančních prostředků z revolvingového úvěru u Komerční banky, a.s., na předfinancování projektu "Zřízení jazykové laboratoře, laboratoře fyziky a odborné učebny fyziky" pro příspěvkovou organizaci Gymnázium, Zábřeh, na základě usnesení Rady Olomouckého kraje č. UR/45/10/2018 ze dne 25.6.2018 (bod 10.). </t>
  </si>
  <si>
    <t xml:space="preserve">důvod: odbor podpory řízení příspěvkových organizací požádal ekonomický dne 20.6.2018 o provedení rozpočtové změny. Důvodem navrhované změny je zapojení finančních prostředků do rozpočtu Olomouckého kraje ve výši 4 793,23 Kč. Jedná se o zapojení finančních prostředků z revolvingového úvěru u Komerční banky, a.s., na předfinancování projektu "Modernizace učeben odborného výcviku včetně SW pro CNC stroje" pro příspěvkovou organizaci Střední škola polytechnická, Olomouc, na základě usnesení Rady Olomouckého kraje č. UR/45/10/2018 ze dne 25.6.2018 (bod 10.). </t>
  </si>
  <si>
    <t xml:space="preserve">důvod: odbor podpory řízení příspěvkových organizací požádal ekonomický dne 20.6.2018 o provedení rozpočtové změny. Důvodem navrhované změny je zapojení finančních prostředků do rozpočtu Olomouckého kraje ve výši 1 638 400,50 Kč. Jedná se o zapojení finančních prostředků z revolvingového úvěru u Komerční banky, a.s., na předfinancování projektu "Pořízení techniky pro odbornou výuku s IT podporou" pro příspěvkovou organizaci Střední odborná škola lesnická a strojírenská Šternberk, na základě usnesení Rady Olomouckého kraje č. UR/45/10/2018 ze dne 25.6.2018 (bod 10.). </t>
  </si>
  <si>
    <t xml:space="preserve">důvod: odbor podpory řízení příspěvkových organizací požádal ekonomický dne 20.6.2018 o provedení rozpočtové změny. Důvodem navrhované změny je zapojení finančních prostředků do rozpočtu Olomouckého kraje ve výši 10 890,- Kč. Jedná se o zapojení finančních prostředků z revolvingového úvěru u Komerční banky, a.s., na předfinancování projektu "Modernizace a vybavení odborné učebny pro obor autolakýrník" pro příspěvkovou organizaci Vyšší odborná škola a Střední škola automobilní, Zábřeh, na základě usnesení Rady Olomouckého kraje č. UR/45/10/2018 ze dne 25.6.2018 (bod 10.). </t>
  </si>
  <si>
    <t xml:space="preserve">důvod: odbor investic  požádal ekonomický odbor dne 20.6.2018 o provedení rozpočtové změny. Důvodem navrhované změny je zapojení finančních prostředků do rozpočtu Olomouckého kraje ve výši 22 998,52 Kč. Jedná se o zapojení finančních prostředků z revolvingového úvěru u Komerční banky, a.s., na financování projektu v oblasti školství "Střední škola logistiky a chemie, Olomouc, U Hradiska 29 - Zateplení budovy školy a) zateplení" a "Střední škola logistiky a chemie, Olomouc, U Hradiska 29 - Zateplení budovy školy b) vzduchotechnika", na základě usnesení Rady Olomouckého kraje č. UR/45/10/2018 ze dne 25.6.2018 (bod 10.). </t>
  </si>
  <si>
    <t>důvod: odbor podpory řízení příspěvkových organizací požádal ekonomický odbor dne 20.6.2018 o provedení rozpočtové změny. Důvodem navrhované změny je přesun finančních prostředků v rámci odboru podpory řízení příspěvkových organizací ve výši      149,83 Kč a převedení finančních prostředků z rozpočtu odboru podpory řízení příspěvkových organizací na odbor ekonomický ve výši 53 669,95 Kč. Finanční prostředky budou použity na spolufinancování projektu "Modernizace učeben odborného výcviku včetně SW pro CNC stroje" příspěvkové organizace Olomouckého kraje v oblasti školství Střední škola polytechnická, Olomouc, část prostředků bude vrácena do rezervy na investice Olomouckého kraje, na základě usnesení Rady Olomouckého kraje č. UR/45/12/2018 ze dne 25.6.2018 (bod 12.).</t>
  </si>
  <si>
    <t>důvod: odbor podpory řízení příspěvkových organizací požádal ekonomický odbor dne 20.6.2018 o provedení rozpočtové změny. Důvodem navrhované změny je přesun finančních prostředků v rámci odboru podpory řízení příspěvkových organizací ve výši           7 189,80 Kč a převedení finančních prostředků z rozpočtu odboru podpory řízení příspěvkových organizací na odbor ekonomický ve výši 25 737,56 Kč. Finanční prostředky budou použity na spolufinancování projektu "Modernizace a vybavení odborné učebny pro obor autolakýrník" příspěvkové organizace Olomouckého kraje v oblasti školství Vyšší odborná škola a Střední škola automobilní, Zábřeh, část prostředků bude vrácena do rezervy na investice Olomouckého kraje, na základě usnesení Rady Olomouckého kraje č. UR/45/12/2018 ze dne 25.6.2018 (bod 12.).</t>
  </si>
  <si>
    <t>důvod: odbor podpory řízení příspěvkových organizací požádal ekonomický odbor dne 20.6.2018 o provedení rozpočtové změny. Důvodem navrhované změny je přesun finančních prostředků v rámci odboru podpory řízení příspěvkových organizací ve výši      132 724,88 Kč a převedení finančních prostředků z rozpočtu odboru podpory řízení příspěvkových organizací na odbor ekonomický ve výši 12 767,42 Kč. Finanční prostředky budou použity na spolufinancování projektu "Nákup vybavení a zařízení pro odbornou výuku včetně potřebného IT" příspěvkové organizace Olomouckého kraje v oblasti školství Střední škola řezbářská, Tovačov, část prostředků bude vrácena do rezervy na investice Olomouckého kraje, na základě usnesení Rady Olomouckého kraje č. UR/45/12/2018 ze dne 25.6.2018 (bod 12.).</t>
  </si>
  <si>
    <t xml:space="preserve"> -Rozpočtová změna 418/18</t>
  </si>
  <si>
    <t xml:space="preserve">důvod: odbor ekonomický požádal dne 9.7.2018 o provedení rozpočtové změny. Důvodem navrhované změny je zapojení finančních prostředků do rozpočtu Olomouckého kraje v celkové výši 285 732 343,79 Kč.  Finanční prostředky budou zapojeny jako část použitelného zůstatku na bankovních účtech Olomouckého kraje za rok 2017, vyúčtování finančních vztahů k rozpočtu Olomouckého kraje za rok 2017, a zapojení nařízených odvodů příspěvkových organizací v celkové výši 6 112 000,- Kč, a budou zapojeny do rozpočtů jednotlivých odborů Olomouckého kraje roku 2018, na základě usnesení Zastupitelstva Olomouckého kraje č. UZ/11/9/2018 ze dne 25.6.2018.
</t>
  </si>
  <si>
    <t>8115 - Změna stavu krátkod. prostř. na BÚ</t>
  </si>
  <si>
    <t>2229 - Ostatní přijaté vratky transferů</t>
  </si>
  <si>
    <t>ORJ - 08</t>
  </si>
  <si>
    <t>2223 - Příjmy z FV min. let m. kraj. a obcemi</t>
  </si>
  <si>
    <t>Odbor životního prostředí a zemědělství</t>
  </si>
  <si>
    <t>ORJ - 09</t>
  </si>
  <si>
    <t>Odbor sociálních věcí</t>
  </si>
  <si>
    <t>ORJ - 11</t>
  </si>
  <si>
    <t>Odbor zdravotnictví</t>
  </si>
  <si>
    <t>ORJ - 14</t>
  </si>
  <si>
    <t>2122 - Odvody příspěvkových organizací</t>
  </si>
  <si>
    <t>Odbor majetkový, právní a správních činností</t>
  </si>
  <si>
    <t>ORJ - 04</t>
  </si>
  <si>
    <t>ORJ - 199</t>
  </si>
  <si>
    <t>částka</t>
  </si>
  <si>
    <t>62 - Nákupy akcií a majetkových podílů</t>
  </si>
  <si>
    <t>5311 - Neinvestiční transfery státnímu rozp.</t>
  </si>
  <si>
    <t>6331 - Investiční transfery státnímu rozpočtu</t>
  </si>
  <si>
    <t>00 300</t>
  </si>
  <si>
    <t>00 301</t>
  </si>
  <si>
    <t xml:space="preserve"> -Rozpočtová změna 419/18</t>
  </si>
  <si>
    <t xml:space="preserve">důvod: odbor kancelář ředitele požádal ekonomický odbor dne 7.5.2018 o provedení rozpočtové změny. Důvodem navrhované změny je zapojení finančních prostředků do rozpočtu Fondu sociálních potřeb Olomouckého kraje roku 2018 ve výši 1 580 231,29 Kč. Zastupitelstvo Olomouckého kraje svým usnesením č. UZ/11/9/2018 ze dne 25.6.2018 schválilo "Závěrečný účet Olomouckého kraje za rok 2017". Součástí materiálu "Rozpočet Olomouckého kraje 2017 - závěrečný účet" je schválený zůstatek Fondu sociálních potřeb Olomouckého kraje za rok 2017 a jeho zapojení do rozpočtu Olomouckého kraje roku 2018. </t>
  </si>
  <si>
    <t>54 - Neinvestiční transfery obyvatelstvu</t>
  </si>
  <si>
    <t xml:space="preserve"> -Rozpočtová změna 420/18</t>
  </si>
  <si>
    <t>důvod: neinvestiční dotace ze státního rozpočtu ČR na rok 2018 poskytnutá na základě rozhodnutí Ministerstva školství, mládeže a tělovýchovy ČR č.j.: MŠMT 15837-12/2018  ze dne 21.6.2018 v celkové výši 81 298 000,- Kč pro soukromé školy a školská zařízení Olomouckého kraje na 3. čtvrtletí roku 2018.</t>
  </si>
  <si>
    <t xml:space="preserve"> -Rozpočtová změna 421/18</t>
  </si>
  <si>
    <t>důvod: neinvestiční dotace ze státního rozpočtu ČR na rok 2018 poskytnutá na základě avíza Ministerstva školství, mládeže a tělovýchovy ČR č.j.: MŠMT-34139/2016-60 ze dne 20.6.2018 v celkové výši 526 031,60 Kč na projekty využívající zjednodušené vykazování nákladů pro příspěvkové organizace Olomouckého kraje v rámci Operačního programu Výzkum, vývoj a vzdělávání.</t>
  </si>
  <si>
    <t xml:space="preserve"> -Rozpočtová změna 422/18</t>
  </si>
  <si>
    <t>poskytovatel: Ministerstvo zdravotnictví</t>
  </si>
  <si>
    <t>důvod: neinvestiční dotace ze státního rozpočtu ČR na rok 2018 poskytnutá na základě rozhodnutí Ministerstva zdravotnictví ČR č.j.: OZS-5/20/1102/2018 ze dne 22.6.2018 ve výši 2 927 780,- Kč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t>
  </si>
  <si>
    <t xml:space="preserve"> -Rozpočtová změna 423/18</t>
  </si>
  <si>
    <t>poskytovatel: Ministerstvo financí</t>
  </si>
  <si>
    <t>důvod: neinvestiční dotace ze státního rozpočtu ČR na rok 2018 poskytnutá na základě rozhodnutí Ministerstva financí ČR č.j.: MF - 16186/2018/1201-3 ze dne 25.6.2018 ve výši 70 307,- Kč na náhradu škody způsobené bobrem evropským na lesních porostech na pozemcích obhospodařovaných Lesy České republiky, s. p., za období od 1.2.2018 do 8.5.2018.</t>
  </si>
  <si>
    <t>4111 - Neinvestiční přijaté transfery ze SR</t>
  </si>
  <si>
    <t xml:space="preserve"> -Rozpočtová změna 424/18</t>
  </si>
  <si>
    <t>poskytovatel: Ministerstvo kultury</t>
  </si>
  <si>
    <t>důvod: neinvestiční dotace ze státního rozpočtu ČR na rok 2018 poskytnutá na základě rozhodnutí Ministerstva kultury ČR č.j.: 3490/2018/NUA/ORNK ze dne 28.3.2018 ve výši          15 000,- Kč pro příspěvkovou organizaci Olomouckého kraje Dům dětí a mládeže Olomouc na realizaci projektu "Krajská přehlídka dětské recitace Olomouc 2018".</t>
  </si>
  <si>
    <t xml:space="preserve"> -Rozpočtová změna 425/18</t>
  </si>
  <si>
    <t>důvod: investiční dotace ze státního rozpočtu ČR na rok 2018 poskytnutá na základě dopisu Ministerstva kultury ČR č.j.: MK 39418/2018 SOOKS ze dne 5.6.2018 ve výši         76 000,- Kč pro příspěvkovou organizaci Olomouckého kraje Vlastivědné muzeum Jesenicka na realizaci projektu "Náprava havarijního stavu EZS a EPS v prostorách Vodní tvrze Jeseník a depozitářů Vlastivědného muzea Jesenicka v ulici Tovární, Jeseník" z programu "Integrovaný systém ochrany movitého kulturního dědictví (ISO)".</t>
  </si>
  <si>
    <t>4216 - Ostatní invest. přijaté transfery ze SR</t>
  </si>
  <si>
    <t>6356 - Jiné investiční transfery zřízeným PO</t>
  </si>
  <si>
    <t xml:space="preserve"> -Rozpočtová změna 426/18</t>
  </si>
  <si>
    <t>důvod: neinvestiční dotace ze státního rozpočtu ČR na rok 2018 poskytnutá na základě dopisu Ministerstva kultury ČR č.j.: MK 42410/2018 SOOKS ze dne 14.6.2018 v celkové výši 206 000,- Kč pro příspěvkové organizace Olomouckého kraje Vlastivědné muzeum v Šumperku, Vlastivědné muzeum Jesenicka a Vlastivědné muzeum v Olomouci na realizaci projektů z programu "Integrovaný systém ochrany movitého kulturního dědictví (ISO)".</t>
  </si>
  <si>
    <t xml:space="preserve"> -Rozpočtová změna 427/18</t>
  </si>
  <si>
    <t>poskytovatel: Ministerstvo dopravy</t>
  </si>
  <si>
    <t>důvod: neinvestiční dotace ze státního rozpočtu ČR na rok 2018 poskytnutá na základě rozhodnutí Ministerstva dopravy ČR č.j.: 27/2018-190-STSP/3 ze dne 28.6.2018 v celkové výši 221 505 491,- Kč ke krytí nákladů Olomouckého kraje na úhradu prokazatelné ztráty ze závazku veřejné služby ve veřejné železniční osobní dopravě v roce 2018. Finanční prostředky budou dopravci České dráhy, a.s., poskytovány prostřednictvím příspěvkové organizace KIDSOK.</t>
  </si>
  <si>
    <t>5336 - Neinvestiční transfery zřízeným PO</t>
  </si>
  <si>
    <t xml:space="preserve"> -Rozpočtová změna 428/18</t>
  </si>
  <si>
    <t>důvod: odbor strategického rozvoje kraje požádal ekonomický odbor dne 3.7.2018 o provedení rozpočtové změny. Důvodem navrhované změny je zapojení dotace z Ministerstva školství, mládeže a tělovýchovy ČR v celkové výši 1 425 000,- Kč. Finanční prostředky byly poukázány na účet Olomouckého kraje z Ministerstva školství, mládeže a tělovýchovy na projekt v oblasti rozvoje lidských zdrojů "Krajský akční plán rozvoje vzdělávání Olomouckého kraje" v rámci Operačního programu Výzkum,vývoj a vzdělávání.</t>
  </si>
  <si>
    <t>ORJ - 76</t>
  </si>
  <si>
    <t>4116 - Ostatní neinv. přij. transf. ze SR</t>
  </si>
  <si>
    <t xml:space="preserve"> -Rozpočtová změna 429/18</t>
  </si>
  <si>
    <t>druh rozpočtové změny: zapojení prostředků do rozpočtu</t>
  </si>
  <si>
    <t>důvod: odbor školství a mládeže požádal ekonomický odbor dne 4.7.2018 o provedení rozpočtové změny. Důvodem navrhované změny je zapojení finančních prostředků do rozpočtu Olomouckého kraje ve výši 12 794,- Kč.  Finanční prostředky byly poukázány na účet Olomouckého kraje jako vratka na základě výzvy Olomouckého kraje k vrácení dotace nebo její části u Dětského domova a Školní jídelny, Olomouc, prostředky budou zaslány na účet Ministerstva školství, mládeže a tělovýchovy.</t>
  </si>
  <si>
    <t xml:space="preserve"> -Rozpočtová změna 430/18</t>
  </si>
  <si>
    <t>druh rozpočtové změny: snížení prostředků rozpočtu</t>
  </si>
  <si>
    <t>důvod: odbor školství a mládeže požádal ekonomický odbor dne 16.7.2018 o provedení rozpočtové změny. Důvodem navrhované změny je snížení neinvestiční dotace ze státního rozpočtu ČR na rok 2018 poskytnuté na základě rozhodnutí Ministerstva školství, mládeže a tělovýchovy ČR č.j.: MSMT-3450/2018-1 ze dne 6.3.2018 v celkové výši 813 100,- Kč na dotační program "Podpora sociálně znevýhodněných romských žáků středních škol, konzervatoří a studentů VOŠ na období leden - červen 2018", nevyčerpané prostředky v celkové výši 284 646,- Kč budou vráceny na účet Ministerstva školství, mládeže a tělovýchovy.</t>
  </si>
  <si>
    <t xml:space="preserve"> -Rozpočtová změna 431/18</t>
  </si>
  <si>
    <t xml:space="preserve"> -Rozpočtová změna 432/18</t>
  </si>
  <si>
    <t xml:space="preserve"> -Rozpočtová změna 433/18</t>
  </si>
  <si>
    <t xml:space="preserve"> -Rozpočtová změna 434/18</t>
  </si>
  <si>
    <t xml:space="preserve"> -Rozpočtová změna 435/18</t>
  </si>
  <si>
    <t xml:space="preserve"> -Rozpočtová změna 436/18</t>
  </si>
  <si>
    <t xml:space="preserve"> -Rozpočtová změna 437/18</t>
  </si>
  <si>
    <t xml:space="preserve"> -Rozpočtová změna 438/18</t>
  </si>
  <si>
    <t xml:space="preserve"> -Rozpočtová změna 439/18</t>
  </si>
  <si>
    <t xml:space="preserve"> -Rozpočtová změna 440/18</t>
  </si>
  <si>
    <t xml:space="preserve"> -Rozpočtová změna 441/18</t>
  </si>
  <si>
    <t xml:space="preserve"> -Rozpočtová změna 442/18</t>
  </si>
  <si>
    <t xml:space="preserve"> -Rozpočtová změna 443/18</t>
  </si>
  <si>
    <t xml:space="preserve"> -Rozpočtová změna 444/18</t>
  </si>
  <si>
    <t xml:space="preserve"> -Rozpočtová změna 445/18</t>
  </si>
  <si>
    <t xml:space="preserve"> -Rozpočtová změna 446/18</t>
  </si>
  <si>
    <t>druh rozpočtové změny: vnitřní rozpočtová změna - přesun mezi jednotlivými položkami, paragrafy a odbory investic a podpory řízení příspěvkových organizací</t>
  </si>
  <si>
    <t>důvod: odbor investic požádal ekonomický odbor dne 11.7.2018 o provedení rozpočtové změny. Důvodem navrhované změny je převedení finančních prostředků mezi odbory investic na odbor podpory řízení příspěvkových organizací ve výši 2 200 000,- Kč. Finanční prostředky budou použity na poskytnutí investičního příspěvku na akci "Demolice porodny a výkrmny vepřů" pro příspěvkovou organizaci v oblasti školství Střední škola zemědělská Přerov.</t>
  </si>
  <si>
    <t xml:space="preserve"> -Rozpočtová změna 447/18</t>
  </si>
  <si>
    <t xml:space="preserve"> -Rozpočtová změna 448/18</t>
  </si>
  <si>
    <t xml:space="preserve"> -Rozpočtová změna 449/18</t>
  </si>
  <si>
    <t xml:space="preserve"> -Rozpočtová změna 450/18</t>
  </si>
  <si>
    <t xml:space="preserve"> -Rozpočtová změna 451/18</t>
  </si>
  <si>
    <t xml:space="preserve"> -Rozpočtová změna 452/18</t>
  </si>
  <si>
    <t>druh rozpočtové změny: vnitřní rozpočtová změna - přesun mezi jednotlivými položkami, paragrafy a odbory ekonomickým a útvarem interního auditu</t>
  </si>
  <si>
    <t>důvod: odbor útvar interního auditu požádal ekonomický odbor dne 29.6.2018 o provedení rozpočtové změny. Důvodem navrhované změny je převedení finančních prostředků z útvaru interního auditu na odbor ekonomický ve výši 10 000,- Kč. Finanční prostředky nebudou Útvarem interního auditu v roce 2018 čerpány a budou zapojeny do rezervy Olomouckého kraje.</t>
  </si>
  <si>
    <t>Útvar interního auditu</t>
  </si>
  <si>
    <t>ORJ - 16</t>
  </si>
  <si>
    <t xml:space="preserve"> -Rozpočtová změna 453/18</t>
  </si>
  <si>
    <t xml:space="preserve"> -Rozpočtová změna 454/18</t>
  </si>
  <si>
    <t>druh rozpočtové změny: vnitřní rozpočtová změna - přesun mezi jednotlivými položkami, paragrafy a odbory ekonomickým, sociálních věcí a zdravotnictví</t>
  </si>
  <si>
    <t>důvod: odbory sociálních věcí a zdravotnictví požádaly ekonomický odbor dne 26.6.2018 o provedení rozpočtové změny. Důvodem navrhované změny je převedení finančních prostředků z odboru ekonomického na odbor sociálních věcí ve výši 9 880,- Kč a na odbor zdravotnictví ve výši 30 400,-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květen 2018.</t>
  </si>
  <si>
    <t xml:space="preserve"> -Rozpočtová změna 455/18</t>
  </si>
  <si>
    <t>druh rozpočtové změny: vnitřní rozpočtová změna - přesun mezi jednotlivými položkami, paragrafy a odbory ekonomickým, kancelář hejtmana a zastupitelé</t>
  </si>
  <si>
    <t>důvod: odbor kancelář hejtmana požádal ekonomický odbor dne 29.6.2018 o provedení rozpočtové změny. Důvodem navrhované změny je převedení finančních prostředků z odboru ekonomického na odbor kancelář hejtmana v celkové výši 571 500,- Kč a na odbor zastupitelé ve výši 77 000,- Kč. Finanční prostředky budou použity na financování uveřejňování informací na informačních portálech, na občerstvení v rámci "Slavnostního open air koncertu Olomouckého kraje k výročí 100 let státnosti", na pořádání mezinárodního mládežnického fotbalového turnaje partnerských regionů OK a další zahraniční aktivity a na pokrytí refundací mezd členů Zastupitelstva Olomouckého kraje.</t>
  </si>
  <si>
    <t>Zastupitelé</t>
  </si>
  <si>
    <t>ORJ - 01</t>
  </si>
  <si>
    <t xml:space="preserve"> -Rozpočtová změna 456/18</t>
  </si>
  <si>
    <t>druh rozpočtové změny: vnitřní rozpočtová změna - přesun mezi jednotlivými položkami, paragrafy a odbory ekonomickým a školství a mládeže</t>
  </si>
  <si>
    <t>důvod: odbor školství a mládeže požádal ekonomický odbor dne 4.7.2018 o provedení rozpočtové změny. Důvodem navrhované změny je převedení finančních prostředků z odboru ekonomického na odbor školství a mládeže ve výši 6 000 000,- Kč. Finanční prostředky budou použity na zabezpečení "Programu na podporu profesně zaměřených studijních programů na vysokých školách v Olomouckém kraji v roce 2018", na základě usnesení Zastupitelstva Olomouckého kraje č. UZ/11/35/2018 ze dne 25.6.2018, prostředky budou čerpány z rezervy Olomouckého kraje na individuální dotace.</t>
  </si>
  <si>
    <t xml:space="preserve"> -Rozpočtová změna 457/18</t>
  </si>
  <si>
    <t>důvod: odbor kancelář hejtmana požádal ekonomický odbor dne 28.6.2018 o provedení rozpočtové změny. Důvodem navrhované změny je převedení finančních prostředků z odboru ekonomického na odbor kancelář hejtmana v celkové výši 780 000,- Kč. Finanční prostředky budou použity na poskytnutí individuálních dotací v oblasti cestovního ruchu a vnějších vztahů na základě usnesení Rady Olomouckého kraje č. UR/44/4/2018 ze dne 18.6.2018 a usnesení Zastupitelstva Olomouckého kraje č. UZ11/60/2018 ze dne 25.6.2018, prostředky budou čerpány z rezervy Olomouckého kraje na individuální dotace.</t>
  </si>
  <si>
    <t>63 - Investiční transfery</t>
  </si>
  <si>
    <t xml:space="preserve"> -Rozpočtová změna 458/18</t>
  </si>
  <si>
    <t>druh rozpočtové změny: vnitřní rozpočtová změna - přesun mezi jednotlivými položkami, paragrafy a odbory ekonomickým a sportu, kultury a památkové péče</t>
  </si>
  <si>
    <t>důvod: odbor sportu, kultury a památkové péče požádal ekonomický odbor dne 10.7.2018 o provedení rozpočtové změny. Důvodem navrhované změny je převedení finančních prostředků z odboru ekonomického na odbor sportu, kultury a památkové péče ve výši      200 000,- Kč. Finanční prostředky budou použity na poskytnutí individuální dotace v oblasti sportu,na základě usnesení Rady Olomouckého kraje č. UR/44/39/2018 ze dne 18.6.2018, prostředky budou čerpány z rezervy Olomouckého kraje na individuální dotace.</t>
  </si>
  <si>
    <t xml:space="preserve"> -Rozpočtová změna 459/18</t>
  </si>
  <si>
    <t>důvod: odbor dopravy a silničního hospodářství požádal ekonomický odbor dne 25.6.2018 o provedení rozpočtové změny. Důvodem navrhované změny je převedení finančních prostředků z odboru ekonomického na odbor dopravy a silničního hospodářství ve výši         3 131 141,20 Kč. Finanční prostředky budou použity na poskytnutí neinvestičního příspěvku pro příspěvkovou organizaci v oblasti dopravy Správa silnic Olomouckého kraje a budou hrazeny z rezervy Olomouckého kraje na investice, na základě usnesení Rady Olomouckého kraje č. UR/11/10/2018 ze dne 25.6.2018.</t>
  </si>
  <si>
    <t xml:space="preserve"> -Rozpočtová změna 460/18</t>
  </si>
  <si>
    <t>druh rozpočtové změny: vnitřní rozpočtová změna - přesun mezi jednotlivými položkami, paragrafy a odbory ekonomickým a investic</t>
  </si>
  <si>
    <t>důvod: odbor investic požádal ekonomický odbor dne 11.7.2018 o provedení rozpočtové změny. Důvodem navrhované změny je převedení finančních prostředků z odboru ekonomického na odbor investic ve výši 500 000,- Kč. Finanční prostředky budou použity na financování  projektu v oblasti školství "Střední průmyslová škola stavební, Lipník nad Bečvou - Nová technologie a regulace kotelny" a budou hrazeny z rezervy na investice Olomouckého kraje.</t>
  </si>
  <si>
    <t xml:space="preserve"> -Rozpočtová změna 461/18</t>
  </si>
  <si>
    <t>druh rozpočtové změny: vnitřní rozpočtová změna - přesun mezi jednotlivými položkami, paragrafy a odbory ekonomickým a strategického rozvoje kraje</t>
  </si>
  <si>
    <t>důvod: odbor strategického rozvoje kraje požádal ekonomický odbor dne 3.7.2018 o provedení rozpočtové změny. Důvodem navrhované změny je převedení finančních prostředků z odboru ekonomického na odbor strategického rozvoje kraje ve výši             750 000,- Kč. Finanční prostředky budou použity na financování  projektu v oblasti školství "Podpora přírodních věd, technických oborů a využití digitálních technologií v zájmovém vzdělávání" a budou hrazeny z rezervy na investice Olomouckého kraje.</t>
  </si>
  <si>
    <t xml:space="preserve"> -Rozpočtová změna 462/18</t>
  </si>
  <si>
    <t>druh rozpočtové změny: vnitřní rozpočtová změna - přesun mezi jednotlivými položkami, paragrafy v rámci odboru kancelář hejtmana - zastupitelé</t>
  </si>
  <si>
    <t>důvod: odbor kancelář hejtmana požádal ekonomický odbor dne 29.6.2018 o provedení rozpočtové změny. Důvodem navrhované změny je přesun finančních prostředků v rámci odboru kancelář hejtmana - zastupitelé v celkové výši 7 865,- Kč. Finanční prostředky budou použity na úhradu technického zhodnocení softwarového systému IntraDoc.</t>
  </si>
  <si>
    <t xml:space="preserve"> -Rozpočtová změna 463/18</t>
  </si>
  <si>
    <t>druh rozpočtové změny: vnitřní rozpočtová změna - přesun mezi jednotlivými položkami, paragrafy v rámci odboru kancelář hejtmana</t>
  </si>
  <si>
    <t>důvod: odbor kancelář hejtmana požádal ekonomický odbor dne 16.7.2018 o provedení rozpočtové změny. Důvodem navrhované změny je přesun finančních prostředků v rámci odboru kancelář hejtmana v celkové výši 1 009 200,- Kč. Finanční prostředky budou použity na vrácení prostředků na původní položky z důvodu uzavření smluv na akce "Slavnostní open air koncert Olomouckého kraje k výročí 100 let státnosti", "Výroba a vysílání televizního magazínu Náš kraj, televizního pořadu Krásně v kraji, magazínu Přehled událostí a pořadu Řekni to hejtmanovi" a pořádání "Mezinárodního mládežnického fotbalového turnaje partnerských regionů OK".</t>
  </si>
  <si>
    <t xml:space="preserve"> -Rozpočtová změna 464/18</t>
  </si>
  <si>
    <t>druh rozpočtové změny: vnitřní rozpočtová změna - přesun mezi jednotlivými položkami, paragrafy v rámci odboru životního prostředí a zemědělství</t>
  </si>
  <si>
    <t>důvod: odbor životního prostředí a zemědělství požádal ekonomický odbor dne 29.6.2018 o provedení rozpočtové změny. Důvodem navrhované změny je přesun finančních prostředků v rámci Fondu na podporu výstavby a obnovy vodohospodářské infrastruktury na území Olomouckého kraje v celkové výši 27 849 000,- Kč.  Finanční prostředky budou použity na poskytnutí dotací v rámci Fondu na podporu výstavby a obnovy vodohospodářské infrastruktury obcím na území Olomouckého kraje v dotačním titulu "Výstavba, dostavba, intenzifikace čistíren odpadních vod včetně kořenových čistíren odpadních vod" na základě usnesení Zastupitelstva Olomouckého kraje č. UZ/11/64/2018 ze dne 25.6.2018.</t>
  </si>
  <si>
    <t>Odbor životního prostředí a zemědělství - odběr podzemních vod</t>
  </si>
  <si>
    <t>ORJ - 99</t>
  </si>
  <si>
    <t xml:space="preserve"> -Rozpočtová změna 465/18</t>
  </si>
  <si>
    <t>důvod: odbor životního prostředí a zemědělství požádal ekonomický odbor dne 29.6.2018 o provedení rozpočtové změny. Důvodem navrhované změny je přesun finančních prostředků v rámci Fondu na podporu výstavby a obnovy vodohospodářské infrastruktury na území Olomouckého kraje v celkové výši 2 500 000,- Kč. Finanční prostředky budou použity na poskytnutí dotací v rámci Fondu na podporu výstavby a obnovy vodohospodářské infrastruktury obcím na území Olomouckého kraje v dotačním titulu  "Výstavba a dostavba vodovodů pro veřejnou potřebu a úpraven vod" na základě usnesení Zastupitelstva Olomouckého kraje č. UZ/11/64/2018 ze dne 25.6.2018.</t>
  </si>
  <si>
    <t xml:space="preserve"> -Rozpočtová změna 466/18</t>
  </si>
  <si>
    <t>druh rozpočtové změny: vnitřní rozpočtová změna - přesun mezi jednotlivými položkami, paragrafy v rámci odboru školství a mládeže</t>
  </si>
  <si>
    <t>důvod: odbor školství a mládeže požádal ekonomický odbor dne 29.6.2018 o provedení rozpočtové změny. Důvodem navrhované změny je přesun finančních prostředků v rámci odboru školství a mládeže ve výši 30 000,- Kč. Finanční prostředky budou použity na poskytnutí příspěvku příspěvkové organizaci Pedagogicko - psychologická poradna a Speciálně pedagogické centrum Olomouckého kraje na zabezpečení krajské konference primární prevence.</t>
  </si>
  <si>
    <t xml:space="preserve"> -Rozpočtová změna 467/18</t>
  </si>
  <si>
    <t>druh rozpočtové změny: vnitřní rozpočtová změna - přesun mezi jednotlivými položkami, paragrafy v rámci odboru zdravotnictví</t>
  </si>
  <si>
    <t>důvod: odbor zdravotnictví požádal ekonomický odbor dne 27.6.2018 o provedení rozpočtové změny. Důvodem navrhované změny je přesun finančních prostředků v rámci odboru zdravotnictví ve výši 900 000,- Kč. Finanční prostředky budou použity na úhradu "Dotačního programu Olomouckého kraje na podporu celoživotního vzdělávání na Lékařské fakultě Univerzity Palackého v Olomouci v roce 2018" na základě usnesení Zastupitelstva Olomouckého kraje č. UZ/11/46/2018 ze dne 25.6.2018.</t>
  </si>
  <si>
    <t xml:space="preserve"> -Rozpočtová změna 468/18</t>
  </si>
  <si>
    <t>důvod: odbor investic požádal ekonomický odbor dne 25.6.2018 o provedení rozpočtové změny. Důvodem navrhované změny je přesun finančních prostředků v rámci odboru investic ve výši 1 228 570,- Kč. Finanční prostředky budou použity na financování výdajů projektu v oblasti školství "Střední škola sociální péče a služeb, Zábřeh, nám. 8. května 2 - Stavební úpravy sociálního zařízení na DM".</t>
  </si>
  <si>
    <t xml:space="preserve"> -Rozpočtová změna 469/18</t>
  </si>
  <si>
    <t>důvod: odbor investic požádal ekonomický odbor dne 29.6.2018 o provedení rozpočtové změny. Důvodem navrhované změny je přesun finančních prostředků v rámci odboru investic v celkové výši 2 697 588,- Kč. Finanční prostředky budou použity na financování výdajů projektů v oblasti školství "Střední odborná škola lesnická a strojírenská, Opavská 8, Šternberk - Stavební úpravy kuchyně" a "Střední škola sociální péče a služeb, Zábřeh, nám. 8. května 2 - Stavební úpravy sociálního zařízení na DM".</t>
  </si>
  <si>
    <t xml:space="preserve"> -Rozpočtová změna 470/18</t>
  </si>
  <si>
    <t>důvod: odbor investic požádal ekonomický odbor dne 16.7.2018 o provedení rozpočtové změny. Důvodem navrhované změny je přesun finančních prostředků v rámci odboru investic v celkové výši 297 928,- Kč. Finanční prostředky budou použity na financování investiční akce v oblasti školství "Bezbariérovost školy a Pořízení strojů pro zajištění výuky oborů Strojírenství, Elektrotechnika, Průmyslový a Interiérový design (Vyšší odborná škola a Střední průmyslová škola, Šumperk, Gen. Krátkého 1)".</t>
  </si>
  <si>
    <t xml:space="preserve"> -Rozpočtová změna 471/18</t>
  </si>
  <si>
    <t>druh rozpočtové změny: vnitřní rozpočtová změna - přesun mezi jednotlivými položkami, paragrafy v rámci odboru podpory řízení příspěvkových organizací</t>
  </si>
  <si>
    <t xml:space="preserve"> -Rozpočtová změna 472/18</t>
  </si>
  <si>
    <t xml:space="preserve"> -Rozpočtová změna 473/18</t>
  </si>
  <si>
    <t xml:space="preserve"> -Rozpočtová změna 474/18</t>
  </si>
  <si>
    <t xml:space="preserve"> -Rozpočtová změna 475/18</t>
  </si>
  <si>
    <t xml:space="preserve"> -Rozpočtová změna 476/18</t>
  </si>
  <si>
    <t xml:space="preserve"> -Rozpočtová změna 477/18</t>
  </si>
  <si>
    <t xml:space="preserve"> -Rozpočtová změna 478/18</t>
  </si>
  <si>
    <t xml:space="preserve"> -Rozpočtová změna 479/18</t>
  </si>
  <si>
    <t xml:space="preserve"> -Rozpočtová změna 480/18</t>
  </si>
  <si>
    <t xml:space="preserve"> -Rozpočtová změna 481/18</t>
  </si>
  <si>
    <t xml:space="preserve">důvod: odbor podpory řízení příspěvkových organizací požádal ekonomický dne 11.7.2018 o provedení rozpočtové změny. Důvodem navrhované změny je zapojení finančních prostředků do rozpočtu Olomouckého kraje ve výši 387 200,70 Kč. Jedná se o zapojení finančních prostředků z revolvingového úvěru u Komerční banky, a.s., na předfinancování projektu pro příspěvkovou organizaci Gymnázium Jiřího Wolkera, Prostějov, na základě usnesení Rady Olomouckého kraje č. UR/46/60/2018 ze dne 23.7.2018 (bod 15.3). </t>
  </si>
  <si>
    <t xml:space="preserve">důvod: odbor podpory řízení příspěvkových organizací požádal ekonomický dne 16.7.2018 o provedení rozpočtové změny. Důvodem navrhované změny je zapojení finančních prostředků do rozpočtu Olomouckého kraje ve výši 87 335,16 Kč. Jedná se o zapojení finančních prostředků z revolvingového úvěru u Komerční banky, a.s., na předfinancování projektu pro příspěvkovou organizaci Gymnázium Jakuba Škody, Přerov, na základě usnesení Rady Olomouckého kraje č. UR/46/60/2018 ze dne 23.7.2018 (bod 15.3). </t>
  </si>
  <si>
    <t xml:space="preserve">důvod: odbor podpory řízení příspěvkových organizací požádal ekonomický dne 13.7.2018 o provedení rozpočtové změny. Důvodem navrhované změny je zapojení finančních prostředků do rozpočtu Olomouckého kraje ve výši 930 922,20 Kč. Jedná se o zapojení finančních prostředků z revolvingového úvěru u Komerční banky, a.s., na předfinancování projektu pro příspěvkovou organizaci Gymnázium Jana Blahoslava a SŠ pedagogická, Přerov, na základě usnesení Rady Olomouckého kraje č. UR/46/60/2018 ze dne 23.7.2018 (bod 15.3). </t>
  </si>
  <si>
    <t xml:space="preserve">důvod: odbor podpory řízení příspěvkových organizací požádal ekonomický dne 11.7.2018 o provedení rozpočtové změny. Důvodem navrhované změny je zapojení finančních prostředků do rozpočtu Olomouckého kraje ve výši 1 007 216,10 Kč. Jedná se o zapojení finančních prostředků z revolvingového úvěru u Komerční banky, a.s., na předfinancování projektu pro příspěvkovou organizaci Střední odborná škola lesnická a strojírenská Šternberk, na základě usnesení Rady Olomouckého kraje č. UR/46/60/2018 ze dne 23.7.2018 (bod 15.3). </t>
  </si>
  <si>
    <t xml:space="preserve">důvod: odbor podpory řízení příspěvkových organizací požádal ekonomický dne 13.7.2018 o provedení rozpočtové změny. Důvodem navrhované změny je zapojení finančních prostředků do rozpočtu Olomouckého kraje ve výši 486 178,56 Kč. Jedná se o zapojení finančních prostředků z revolvingového úvěru u Komerční banky, a.s., na předfinancování projektu pro příspěvkovou organizaci Odborný léčebný ústav Paseka, na základě usnesení Rady Olomouckého kraje č. UR/46/60/2018 ze dne 23.7.2018 (bod 15.3). </t>
  </si>
  <si>
    <t xml:space="preserve">důvod: odbor strategického rozvoje kraje požádal ekonomický odbor dne 28.6.2018 o provedení rozpočtové změny. Důvodem navrhované změny je zapojení finančních prostředků do rozpočtu Olomouckého kraje ve výši 871,20 Kč. Jedná se o zapojení finančních prostředků z revolvingového úvěru u Komerční banky, a.s., na financování projektu v oblasti školství "Modernizace učeben a laboratoří na ulici Kouřílkova 8 a Bratří Hovůrkových 17 (Střední škola technická, Přerov)", na základě usnesení Rady Olomouckého kraje č. UR/46/60/2018 ze dne 23.7.2018 (bod 15.3). </t>
  </si>
  <si>
    <t xml:space="preserve">důvod: odbor strategického rozvoje kraje požádal ekonomický odbor dne 16.7.2018 o provedení rozpočtové změny. Důvodem navrhované změny je zapojení finančních prostředků do rozpočtu Olomouckého kraje v celkové výši 4 758 930,- Kč. Jedná se o zapojení finančních prostředků z revolvingového úvěru u Komerční banky, a.s., na financování projektu v oblasti školství "SŠZE Přerov - modernizace teoretické a odborné výuky", na základě usnesení Rady Olomouckého kraje č. UR/46/60/2018 ze dne 23.7.2018 (bod 15.3). </t>
  </si>
  <si>
    <t xml:space="preserve">důvod: odbor investic  požádal ekonomický odbor dne 11.7.2018 o provedení rozpočtové změny. Důvodem navrhované změny je zapojení finančních prostředků do rozpočtu Olomouckého kraje ve výši 2 587 099,21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UR/46/60/2018 ze dne 23.7.2018 (bod 15.3). </t>
  </si>
  <si>
    <t xml:space="preserve">důvod: odbor investic  požádal ekonomický odbor dne 4.7.2018 o provedení rozpočtové změny. Důvodem navrhované změny je zapojení finančních prostředků do rozpočtu Olomouckého kraje ve výši 7 744,-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UR/46/60/2018 ze dne 23.7.2018 (bod 15.3). </t>
  </si>
  <si>
    <t xml:space="preserve">důvod: odbor investic  požádal ekonomický odbor dne 11. a 17.7.2018 o provedení rozpočtové změny. Důvodem navrhované změny je zapojení finančních prostředků do rozpočtu Olomouckého kraje v celkové výši 30 619 149,90 Kč. Jedná se o zapojení finančních prostředků z revolvingového úvěru u Komerční banky, a.s., na financování projektu v oblasti dopravy "II/433 Prostějov - Mořice", na základě usnesení Rady Olomouckého kraje č. UR/46/60/2018 ze dne 23.7.2018 (bod 15.3). </t>
  </si>
  <si>
    <t xml:space="preserve">důvod: odbor investic  požádal ekonomický odbor dne 11. a 16.7.2018 o provedení rozpočtové změny. Důvodem navrhované změny je zapojení finančních prostředků do rozpočtu Olomouckého kraje v celkové výši 17 797 784,54 Kč. Jedná se o zapojení finančních prostředků z revolvingového úvěru u Komerční banky, a.s., na financování projektu v oblasti kultury "Realizace depozitáře pro Vědeckou knihovnu v Olomouci", na základě usnesení Rady Olomouckého kraje č. UR/46/60/2018 ze dne 23.7.2018 (bod 15.3). </t>
  </si>
  <si>
    <t xml:space="preserve">důvod: odbor investic  požádal ekonomický odbor dne 13. a 16.7.2018 o provedení rozpočtové změny. Důvodem navrhované změny je zapojení finančních prostředků do rozpočtu Olomouckého kraje v celkové výši 1 242 820,-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UR/46/60/2018 ze dne 23.7.2018 (bod 15.3). </t>
  </si>
  <si>
    <t xml:space="preserve">důvod: odbor investic  požádal ekonomický odbor dne 11. a 17.7.2018 o provedení rozpočtové změny. Důvodem navrhované změny je zapojení finančních prostředků do rozpočtu Olomouckého kraje v celkové výši 2 531 983,50 Kč. Jedná se o zapojení finančních prostředků z revolvingového úvěru u Komerční banky, a.s., na financování projektu v oblasti kultury "Muzeum Komenského v Přerově - rekonstrukce budovy", na základě usnesení Rady Olomouckého kraje č. UR/46/60/2018 ze dne 23.7.2018 (bod 15.3). </t>
  </si>
  <si>
    <t xml:space="preserve">důvod: odbor investic  požádal ekonomický odbor dne 25.6.2018 o provedení rozpočtové změny. Důvodem navrhované změny je zapojení finančních prostředků do rozpočtu Olomouckého kraje ve výši 14 780,80 Kč. Jedná se o zapojení finančních prostředků z revolvingového úvěru u Komerční banky, a.s., na financování projektu v oblasti zdravotnictví "Dětské centrum Ostrůvek - Zateplení budovy a střechy objektu D, Mošnerova 1 a) zateplení", na základě usnesení Rady Olomouckého kraje č. UR/46/60/2018 ze dne 23.7.2018 (bod 15.3). </t>
  </si>
  <si>
    <t xml:space="preserve">důvod: odbor investic  požádal ekonomický odbor dne 11.7.2018 o provedení rozpočtové změny. Důvodem navrhované změny je zapojení finančních prostředků do rozpočtu Olomouckého kraje ve výši 1 534 698,28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UR/46/60/2018 ze dne 23.7.2018 (bod 15.3). </t>
  </si>
  <si>
    <t xml:space="preserve">důvod: odbor investic  požádal ekonomický odbor dne 11.7., 29.6. a 12.6.2018 o provedení rozpočtové změny. Důvodem navrhované změny je zapojení finančních prostředků do rozpočtu Olomouckého kraje v celkové výši 1 857 453,53 Kč. Jedná se o zapojení finančních prostředků z revolvingového úvěru u Komerční banky, a.s., na financování projektu v oblasti školství "Realizace energeticky úsporných opatření - SOŠ lesnická a strojírenská Šternberk - domov mládeže", na základě usnesení Rady Olomouckého kraje č. UR/46/60/2018 ze dne 23.7.2018 (bod 15.3). </t>
  </si>
  <si>
    <t xml:space="preserve">důvod: odbor investic  požádal ekonomický odbor dne 9.7.2018 o provedení rozpočtové změny. Důvodem navrhované změny je zapojení finančních prostředků do rozpočtu Olomouckého kraje ve výši 217 003,50 Kč. Jedná se o zapojení finančních prostředků z revolvingového úvěru u Komerční banky, a.s., na financování projektu v oblasti školství "Vybavení školních laboratoří v bezbariérové škole - VOŠ a SPŠ elektrotechnická - Olomouc, Božetěchova 3", na základě usnesení Rady Olomouckého kraje č. UR/46/60/2018 ze dne 23.7.2018 (bod 15.3). </t>
  </si>
  <si>
    <t xml:space="preserve">důvod: odbor investic  požádal ekonomický odbor dne 9. a 11.7.2018 o provedení rozpočtové změny. Důvodem navrhované změny je zapojení finančních prostředků do rozpočtu Olomouckého kraje v celkové výši 1 467 088,62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UR/46/60/2018 ze dne 23.7.2018 (bod 15.3). </t>
  </si>
  <si>
    <t xml:space="preserve">důvod: odbor investic  požádal ekonomický odbor dne 11.7.2018 o provedení rozpočtové změny. Důvodem navrhované změny je zapojení finančních prostředků do rozpočtu Olomouckého kraje ve výši 1 036 620,14 Kč. Jedná se o zapojení finančních prostředků z revolvingového úvěru u Komerční banky, a.s., na financování projektu v oblasti školství "Realizace energeticky úsporných opatření - SŠ, ZŠ a MŠ Prostějov - budova MŠ, ul. St. Manharda b) vzduchotechnika", na základě usnesení Rady Olomouckého kraje č. UR/46/60/2018 ze dne 23.7.2018 (bod 15.3). </t>
  </si>
  <si>
    <t xml:space="preserve">důvod: odbor investic  požádal ekonomický odbor dne 25.6.2018 o provedení rozpočtové změny. Důvodem navrhované změny je zapojení finančních prostředků do rozpočtu Olomouckého kraje ve výši 4 625,60 Kč. Jedná se o zapojení finančních prostředků z revolvingového úvěru u Komerční banky, a.s., na financování projektu v oblasti zdravotnictví "Dětské centrum Ostrůvek - Zateplení budovy a střechy objektu D, Mošnerova 1 b) vzduchotechnika", na základě usnesení Rady Olomouckého kraje č. UR/46/60/2018 ze dne 23.7.2018 (bod 15.3). </t>
  </si>
  <si>
    <t xml:space="preserve">důvod: odbor podpory řízení příspěvkových organizací požádal ekonomický odbor dne 28.6.2018 o provedení rozpočtové změny. Důvodem navrhované změny je převedení finančních prostředků z rozpočtu odboru podpory řízení příspěvkových organizací na odbor ekonomický ve výši 4 900 000,- Kč. Finanční prostředky nebudou použity na financování projektu "Reinstalace expozice v Muzeu Zábřeh - J. E. Welzl, Historie Zábřežska" příspěvkové organizace Olomouckého kraje v oblasti kultury Vlastivědné muzeum v Šumperku, a budou převedeny do rezervy Olomouckého kraje, na základě usnesení Rady Olomouckého kraje č. UR/46/37/2018 ze dne 23.7.2018 (bod 7.1.). </t>
  </si>
  <si>
    <t>důvod: odbor podpory řízení příspěvkových organizací požádal ekonomický odbor dne 11.7.2018 o provedení rozpočtové změny. Důvodem navrhované změny je přesun finančních prostředků v rámci odboru podpory řízení příspěvkových organizací ve výši          128 993,- Kč. Finanční prostředky budou použity na poskytnutí příspěvku na provoz - účelově určeného příspěvku na "Nákup univerzálních sklíčidel na soustruhy" pro příspěvkovou organizaci v oblasti školství Střední odborná škola průmyslová a Střední odborné učiliště strojírenské, Prostějov, a budou převedeny z rezervy odboru podpory řízení příspěvkových organizací, na základě usnesení Rady Olomouckého kraje č. UR/46/37/2018 ze dne 23.7.2018 (bod 7.1.).</t>
  </si>
  <si>
    <t>důvod: odbor podpory řízení příspěvkových organizací požádal ekonomický odbor dne 11.7.2018 o provedení rozpočtové změny. Důvodem navrhované změny je přesun finančních prostředků v rámci odboru podpory řízení příspěvkových organizací ve výši           300 000,- Kč. Finanční prostředky budou použity na poskytnutí příspěvku na provoz - účelově určeného příspěvku na "Vyčištění a následný monitoring kanalizace" pro příspěvkovou organizaci v oblasti školství Střední škola zemědělská, Přerov, a budou převedeny z rezervy odboru podpory řízení příspěvkových organizací, na základě usnesení Rady Olomouckého kraje č. UR/46/37/2018 ze dne 23.7.2018 (bod 7.1.).</t>
  </si>
  <si>
    <t>důvod: odbor podpory řízení příspěvkových organizací požádal ekonomický odbor dne 12.7.2018 o provedení rozpočtové změny. Důvodem navrhované změny je přesun finančních prostředků v rámci odboru podpory řízení příspěvkových organizací ve výši        95 000,- Kč. Finanční prostředky budou použity na poskytnutí investičního příspěvku na "Rekonstrukce výdejny stravy" pro příspěvkovou organizaci v oblasti školství Mateřská škola, Olomouc, a budou převedeny z rezervy odboru podpory řízení příspěvkových organizací, na základě usnesení Rady Olomouckého kraje č. UR/46/37/2018 ze dne 23.7.2018 (bod 7.1.).</t>
  </si>
  <si>
    <t>důvod: odbor podpory řízení příspěvkových organizací požádal ekonomický odbor dne 17.7.2018 o provedení rozpočtové změny. Důvodem navrhované změny je přesun finančních prostředků v rámci odboru podpory řízení příspěvkových organizací ve výši           400 000,- Kč. Finanční prostředky budou použity na poskytnutí investičního příspěvku na "Server" pro příspěvkovou organizaci v oblasti školství Obchodní akademie, Mohelnice, a budou převedeny z rezervy odboru podpory řízení příspěvkových organizací, na základě usnesení Rady Olomouckého kraje č. UR/46/37/2018 ze dne 23.7.2018 (bod 7.1.).</t>
  </si>
  <si>
    <t>důvod: odbor podpory řízení příspěvkových organizací požádal ekonomický odbor dne 12.7.2018 o provedení rozpočtové změny. Důvodem navrhované změny je přesun finančních prostředků v rámci odboru podpory řízení příspěvkových organizací ve výši                      31 000,- Kč. Finanční prostředky budou použity na poskytnutí příspěvku na provoz pro příspěvkovou organizaci v oblasti školství Pedagogicko - psychologická poradna a Speciálně pedagogické centrum Olomouckého kraje, na základě usnesení Rady Olomouckého kraje č. UR/46/37/2018 ze dne 23.7.2018 (bod 7.1.).</t>
  </si>
  <si>
    <t>důvod: odbor podpory řízení příspěvkových organizací požádal ekonomický odbor dne 13.7.2018 o provedení rozpočtové změny. Důvodem navrhované změny je přesun finančních prostředků v rámci odboru podpory řízení příspěvkových organizací ve výši            193 000,- Kč. Finanční prostředky nebudou použity na poskytnutí investičního příspěvku pro příspěvkovou organizaci v oblasti sociální Domov pro seniory Prostějov, prostředky budou převedeny do rezervy odboru podpory řízení příspěvkových organizací, na základě usnesení Rady Olomouckého kraje č. UR/46/37/2018 ze dne 23.7.2018 (bod 7.1.).</t>
  </si>
  <si>
    <t>důvod: odbor podpory řízení příspěvkových organizací požádal ekonomický odbor dne 16.7.2018 o provedení rozpočtové změny. Důvodem navrhované změny je přesun finančních prostředků v rámci odboru podpory řízení příspěvkových organizací ve výši         1 409 658,- Kč. Finanční prostředky budou použity na poskytnutí příspěvku na úhradu prokazatelné ztráty dopravcům - drážní doprava pro příspěvkovou organizaci v oblasti dopravy Koordinátor Integrovaného dopravního systému Olomouckého kraje, na základě usnesení Rady Olomouckého kraje č. UR/46/37/2018 ze dne 23.7.2018 (bod 7.1.).</t>
  </si>
  <si>
    <t>důvod: odbor podpory řízení příspěvkových organizací požádal ekonomický odbor dne 13.7.2018 o provedení rozpočtové změny. Důvodem navrhované změny je přesun finančních prostředků v rámci odboru podpory řízení příspěvkových organizací ve výši      55 236,50 Kč. Finanční prostředky budou použity na poskytnutí neinvestičního příspěvku pro příspěvkovou organizaci v oblasti zdravotnictví Odborný léčebný ústav Paseka, na základě usnesení Rady Olomouckého kraje č. UR/46/39/2018 ze dne 23.7.2018 (bod 7.3.).</t>
  </si>
  <si>
    <t>důvod: odbor podpory řízení příspěvkových organizací požádal ekonomický odbor dne 13.7.2018 o provedení rozpočtové změny. Důvodem navrhované změny je přesun finančních prostředků v rámci odboru podpory řízení příspěvkových organizací ve výši        57 533,15 Kč a převedení finančních prostředků z rozpočtu odboru ekonomického na odbor podpory řízení příspěvkových organizací ve výši 530 284,85 Kč. Finanční prostředky budou použity na spolufinancování projektu "Modernizace infrastruktury Gymnázia Jiřího Wolkera - modernizace učeben ve vazbě na přírodní vědy" příspěvkové organizace Olomouckého kraje v oblasti školství Gymnázium Jiřího Wolkera, Prostějov, část prostředků bude hrazena z rezervy na investice Olomouckého kraje, na základě usnesení Rady Olomouckého kraje č. UR/46/39/2018 ze dne 23.7.2018 (bod 7.3.).</t>
  </si>
  <si>
    <t>důvod: odbor podpory řízení příspěvkových organizací požádal ekonomický odbor dne 13.7.2018 o provedení rozpočtové změny. Důvodem navrhované změny je přesun finančních prostředků v rámci odboru podpory řízení příspěvkových organizací ve výši             5 681,66 Kč a převedení finančních prostředků z rozpočtu odboru podpory řízení příspěvkových organizací na odbor ekonomický ve výši 24 149,58 Kč. Finanční prostředky budou použity na spolufinancování projektu "Modernizace vozového parku pro praktické vyučování a odborné praxe" příspěvkové organizace Olomouckého kraje v oblasti školství Střední průmyslová škola Hranice, část prostředků bude vrácena do rezervy na investice Olomouckého kraje, na základě usnesení Rady Olomouckého kraje č. UR/46/39/2018 ze dne 23.7.2018 (bod 7.3.).</t>
  </si>
  <si>
    <t>důvod: odbor podpory řízení příspěvkových organizací požádal ekonomický odbor dne 13.7.2018 o provedení rozpočtové změny. Důvodem navrhované změny je přesun finančních prostředků v rámci odboru podpory řízení příspěvkových organizací ve výši            8 125,81 Kč a převedení finančních prostředků z rozpočtu odboru podpory řízení příspěvkových organizací na odbor ekonomický ve výši 72 570,61 Kč. Finanční prostředky budou použity na spolufinancování projektu "Pořízení nových zařízení a vybavení pro odbornou výuku včetně IT podpory" příspěvkové organizace Olomouckého kraje v oblasti školství Střední zdravotnická škola a Vyšší odborná škola zdravotnická Emanuela Pöttinga a Jazyková škola s právem státní jazykové zkoušky Olomouc, část prostředků bude vrácena do rezervy na investice Olomouckého kraje, na základě usnesení Rady Olomouckého kraje č. UR/46/39/2018 ze dne 23.7.2018 (bod 7.3.).</t>
  </si>
  <si>
    <t xml:space="preserve"> -Rozpočtová změna 482/18</t>
  </si>
  <si>
    <t>důvod: odbor kancelář hejtmana požádal ekonomický odbor dne 26.6.2018 o provedení rozpočtové změny. Důvodem navrhované změny je zapojení finančních prostředků do rozpočtu Olomouckého kraje ve výši 22 506,- Kč.  Finanční prostředky budou poukázány na účet Olomouckého kraje jako příjem od firmy Agriprint s. r. o. za výnosy ze zveřejněné inzerce v měsíčníku "Olomouckým kraj" za červen 2018.</t>
  </si>
  <si>
    <t>2111 - Příjmy z poskytování služeb a výrobků</t>
  </si>
  <si>
    <t xml:space="preserve"> -Rozpočtová změna 483/18</t>
  </si>
  <si>
    <t>důvod: odbor kancelář ředitele požádala ekonomický odbor dne 6.2.2018 o provedení rozpočtové změny. Důvodem navrhované změny je zapojení finančních prostředků do rozpočtu Olomouckého kraje ve výši 183 000,- Kč. Jedná se o zapojení finančních prostředků do rozpočtu Fondu sociálních potřeb k pokrytí mzdových nákladů v souvislosti s navýšením počtu zaměstnanců Krajského úřadu Olomouckého kraje, na základě usnesení Zastupitelstva Olomouckého kraje č. UZ/11/9/2018 ze dne 25.6.2018.</t>
  </si>
  <si>
    <t>4134 - Převody z rozpočtových účtů</t>
  </si>
  <si>
    <t xml:space="preserve"> -Rozpočtová změna 484/18</t>
  </si>
  <si>
    <t>poskytovatel: Ministerstvo práce a sociálních věcí</t>
  </si>
  <si>
    <t>důvod: neinvestiční dotace ze státního rozpočtu ČR na rok 2018 poskytnutá na základě avíza Ministerstva práce a sociálních věcí ČR ve výši 23 512,50 Kč na projekt "Zefektivnění služeb Klíče - centra sociálních služeb, p. o." pro příspěvkovou organizaci Klíč - centrum sociálních služeb v rámci Operačního programu Zaměstnanost.</t>
  </si>
  <si>
    <t xml:space="preserve"> -Rozpočtová změna 485/18</t>
  </si>
  <si>
    <t xml:space="preserve"> -Rozpočtová změna 486/18</t>
  </si>
  <si>
    <t xml:space="preserve"> -Rozpočtová změna 487/18</t>
  </si>
  <si>
    <t xml:space="preserve"> -Rozpočtová změna 488/18</t>
  </si>
  <si>
    <t xml:space="preserve"> -Rozpočtová změna 489/18</t>
  </si>
  <si>
    <t xml:space="preserve"> -Rozpočtová změna 490/18</t>
  </si>
  <si>
    <t xml:space="preserve"> -Rozpočtová změna 491/18</t>
  </si>
  <si>
    <t xml:space="preserve"> -Rozpočtová změna 492/18</t>
  </si>
  <si>
    <t xml:space="preserve"> -Rozpočtová změna 493/18</t>
  </si>
  <si>
    <t xml:space="preserve"> -Rozpočtová změna 494/18</t>
  </si>
  <si>
    <t xml:space="preserve"> -Rozpočtová změna 495/18</t>
  </si>
  <si>
    <t xml:space="preserve"> -Rozpočtová změna 496/18</t>
  </si>
  <si>
    <t xml:space="preserve"> -Rozpočtová změna 497/18</t>
  </si>
  <si>
    <t xml:space="preserve"> -Rozpočtová změna 498/18</t>
  </si>
  <si>
    <t xml:space="preserve"> -Rozpočtová změna 499/18</t>
  </si>
  <si>
    <t xml:space="preserve"> -Rozpočtová změna 500/18</t>
  </si>
  <si>
    <t xml:space="preserve"> -Rozpočtová změna 501/18</t>
  </si>
  <si>
    <t xml:space="preserve"> -Rozpočtová změna 502/18</t>
  </si>
  <si>
    <t xml:space="preserve"> -Rozpočtová změna 503/18</t>
  </si>
  <si>
    <t>důvod: odbor investic požádal ekonomický odbor dne 6.8.2018 o provedení rozpočtové změny. Důvodem navrhované změny je zapojení finančních prostředků do rozpočtu Olomouckého kraje v celkové výši 8 021 388,60 Kč. Finanční prostředky byly poukázány na účet Olomouckého kraje jako investiční a neinvestiční dotace z Ministerstva financí - Národního fondu  na financování projektu v oblasti dopravy "Zvýšení přeshraniční dostupnosti Hanušovice - Stronie Ślaskie" v rámci "Programu přeshraniční spolupráce ČR - Polsko", prostředky budou přeposlány polskému partnerovi projektu.</t>
  </si>
  <si>
    <t>4218 - Investiční převody z Národního fondu</t>
  </si>
  <si>
    <t>55 - Neinvestiční transfery do zahraničí</t>
  </si>
  <si>
    <t xml:space="preserve"> -Rozpočtová změna 504/18</t>
  </si>
  <si>
    <t>důvod: odbory sociálních věcí a zdravotnictví požádaly ekonomický odbor dne 23. a 27.7.2018 o provedení rozpočtové změny. Důvodem navrhované změny je převedení finančních prostředků z odboru ekonomického na odbor sociálních věcí ve výši 28 120,- Kč a na odbor zdravotnictví ve výši 123 120,-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 2018.</t>
  </si>
  <si>
    <t xml:space="preserve"> -Rozpočtová změna 505/18</t>
  </si>
  <si>
    <t>druh rozpočtové změny: vnitřní rozpočtová změna - přesun mezi jednotlivými položkami, paragrafy a odbory ekonomickým a kancelář hejtmana - zastupitelé</t>
  </si>
  <si>
    <t>důvod: odbor kancelář hejtmana požádal ekonomický odbor dne 7.8.2018 o provedení rozpočtové změny. Důvodem navrhované změny je převedení finančních prostředků z odboru ekonomického na odbor kancelář hejtmana - zastupitelé ve výši 150 000,- Kč. Finanční prostředky budou použity na úhradu letenek v rámci schválených zahraničních cest na základě usnesení Rady Olomouckého kraje č. UR/46/7/2018 a UR/46/8/2018 ze dne 23.7.2018.</t>
  </si>
  <si>
    <t xml:space="preserve"> -Rozpočtová změna 506/18</t>
  </si>
  <si>
    <t>důvod: odbor strategického rozvoje kraje požádal ekonomický odbor dne 2.8.2018 o provedení rozpočtové změny. Důvodem navrhované změny je přesun finančních prostředků v rámci odboru strategického rozvoje kraje ve výši 85 800,- Kč. Finanční prostředky budou použity na financování výdajů projektu v oblasti školství "Modernizace učeben, vybavení a vnitřní konektivity školy - Gymnázium Olomouc - Hejčín".</t>
  </si>
  <si>
    <t xml:space="preserve"> -Rozpočtová změna 507/18</t>
  </si>
  <si>
    <t>důvod: odbor strategického rozvoje kraje požádal ekonomický odbor dne 7.8.2018 o provedení rozpočtové změny. Důvodem navrhované změny je přesun finančních prostředků v rámci odboru strategického rozvoje kraje v celkové výši 145 000,- Kč. Finanční prostředky budou použity na financování výdajů projektu v oblasti školství "Pořízení nových technologií pro odbornou výuku (Střední škola technická a zemědělská Mohelnice)".</t>
  </si>
  <si>
    <t xml:space="preserve"> -Rozpočtová změna 508/18</t>
  </si>
  <si>
    <t>druh rozpočtové změny: vnitřní rozpočtová změna - přesun mezi jednotlivými položkami, paragrafy a odbory kancelář hejtmana a kancelář hejtmana - zastupitelé</t>
  </si>
  <si>
    <t>důvod: odbor kancelář hejtmana požádal ekonomický odbor dne 7.8.2018 o provedení rozpočtové změny. Důvodem navrhované změny je převedení finančních prostředků z odboru kancelář hejtmana na odbor kancelář hejtmana - zastupitelé ve výši 60 000,- Kč. Finanční prostředky budou použity na úhradu technického zhodnocení softwarového systému IntraDoc.</t>
  </si>
  <si>
    <t xml:space="preserve"> -Rozpočtová změna 509/18</t>
  </si>
  <si>
    <t>důvod: neinvestiční dotace ze státního rozpočtu ČR na rok 2018 poskytnutá na základě avíza Ministerstva práce a sociálních věcí ČR ve výši 172 754,17 Kč na projekt "Rozvoj kvality pečovatelské služby a rozšíření nabídky poskytovaných služeb pro sociální začleňování klientů" pro příspěvkovou organizaci Sociální služby pro seniory Šumperk v rámci Operačního programu Zaměstnanost.</t>
  </si>
  <si>
    <t xml:space="preserve">důvod: odbor podpory řízení příspěvkových organizací požádal ekonomický dne 3.8.2018 o provedení rozpočtové změny. Důvodem navrhované změny je zapojení finančních prostředků do rozpočtu Olomouckého kraje ve výši 412 731,- Kč. Jedná se o zapojení finančních prostředků z revolvingového úvěru u Komerční banky, a.s., na předfinancování projektu "Modernizace infrastruktury Gymnázia Jiřího Wolkera - modernizace učeben ve vazbě na přírodní vědy" pro příspěvkovou organizaci Gymnázium Jiřího Wolkera, Prostějov, na základě usnesení Rady Olomouckého kraje č. UR/47/7/2018 ze dne 14.8.2018 (bod 5). </t>
  </si>
  <si>
    <t xml:space="preserve">důvod: odbor podpory řízení příspěvkových organizací požádal ekonomický dne 3.8.2018 o provedení rozpočtové změny. Důvodem navrhované změny je zapojení finančních prostředků do rozpočtu Olomouckého kraje ve výši 686 693,70 Kč. Jedná se o zapojení finančních prostředků z revolvingového úvěru u Komerční banky, a.s., na předfinancování projektu "Zřízení jazykové laboratoře, laboratoře fyziky a odborné učebny fyziky" pro příspěvkovou organizaci Gymnázium, Zábřeh, na základě usnesení Rady Olomouckého kraje č. UR/47/7/2018 ze dne 14.8.2018 (bod 5). </t>
  </si>
  <si>
    <t xml:space="preserve">důvod: odbor podpory řízení příspěvkových organizací požádal ekonomický dne 3.8.2018 o provedení rozpočtové změny. Důvodem navrhované změny je zapojení finančních prostředků do rozpočtu Olomouckého kraje ve výši 27 225,- Kč. Jedná se o zapojení finančních prostředků z revolvingového úvěru u Komerční banky, a.s., na předfinancování projektu "Vybudování učeben pro výuku oborů Obalová technika, Tiskař na polygrafických strojích a Reprodukční grafik pro média včetně IT podpory" pro příspěvkovou organizaci Střední škola polygrafická, Olomouc, na základě usnesení Rady Olomouckého kraje č. UR/47/7/2018 ze dne 14.8.2018 (bod 5). </t>
  </si>
  <si>
    <t xml:space="preserve">důvod: odbor strategického rozvoje kraje požádal ekonomický odbor dne 30.7.2018 o provedení rozpočtové změny. Důvodem navrhované změny je zapojení finančních prostředků do rozpočtu Olomouckého kraje ve výši 528 709,70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UR/47/7/2018 ze dne 14.8.2018 (bod 5). </t>
  </si>
  <si>
    <t xml:space="preserve">důvod: odbor strategického rozvoje kraje požádal ekonomický odbor dne 6.8.2018 o provedení rozpočtové změny. Důvodem navrhované změny je zapojení finančních prostředků do rozpočtu Olomouckého kraje ve výši 21 562,20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UR/47/7/2018 ze dne 14.8.2018 (bod 5). </t>
  </si>
  <si>
    <t xml:space="preserve">důvod: odbor strategického rozvoje kraje požádal ekonomický odbor dne 30.7. a 7.8.2018 o provedení rozpočtové změny. Důvodem navrhované změny je zapojení finančních prostředků do rozpočtu Olomouckého kraje v celkové výši 1 624 889,10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na základě usnesení Rady Olomouckého kraje č. UR/47/7/2018 ze dne 14.8.2018 (bod 5). </t>
  </si>
  <si>
    <t xml:space="preserve">důvod: odbor investic  požádal ekonomický odbor dne 6.8.2018 o provedení rozpočtové změny. Důvodem navrhované změny je zapojení finančních prostředků do rozpočtu Olomouckého kraje ve výši 2 194 943,20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UR/47/7/2018 ze dne 14.8.2018 (bod 5). </t>
  </si>
  <si>
    <t xml:space="preserve">důvod: odbor investic  požádal ekonomický odbor dne 3.8.2018 o provedení rozpočtové změny. Důvodem navrhované změny je zapojení finančních prostředků do rozpočtu Olomouckého kraje ve výši 7 744,-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UR/47/7/2018 ze dne 14.8.2018 (bod 5). </t>
  </si>
  <si>
    <t xml:space="preserve">důvod: odbor investic  požádal ekonomický odbor dne 8.8.2018 o provedení rozpočtové změny. Důvodem navrhované změny je zapojení finančních prostředků do rozpočtu Olomouckého kraje v celkové výši 15 743 425,52 Kč. Jedná se o zapojení finančních prostředků z revolvingového úvěru u Komerční banky, a.s., na financování projektu v oblasti dopravy "II/433 Prostějov - Mořice", na základě usnesení Rady Olomouckého kraje č. UR/47/7/2018 ze dne 14.8.2018 (bod 5). </t>
  </si>
  <si>
    <t xml:space="preserve">důvod: odbor investic  požádal ekonomický odbor dne 8.8.2018 o provedení rozpočtové změny. Důvodem navrhované změny je zapojení finančních prostředků do rozpočtu Olomouckého kraje v celkové výši 10 453 740,13 Kč. Jedná se o zapojení finančních prostředků z revolvingového úvěru u Komerční banky, a.s., na financování projektu v oblasti dopravy "Zvýšení přeshraniční dostupnosti Písečná - Nysa", na základě usnesení Rady Olomouckého kraje č. UR/47/7/2018 ze dne 14.8.2018 (bod 5). </t>
  </si>
  <si>
    <t xml:space="preserve">důvod: odbor investic  požádal ekonomický odbor dne 8.8.2018 o provedení rozpočtové změny. Důvodem navrhované změny je zapojení finančních prostředků do rozpočtu Olomouckého kraje ve výši 37 570,50 Kč. Jedná se o zapojení finančních prostředků z revolvingového úvěru u Komerční banky, a.s., na financování projektu v oblasti kultury "Realizace depozitáře pro Vědeckou knihovnu v Olomouci", na základě usnesení Rady Olomouckého kraje č. UR/47/7/2018 ze dne 14.8.2018 (bod 5). </t>
  </si>
  <si>
    <t xml:space="preserve">důvod: odbor investic  požádal ekonomický odbor dne 3.8.2018 o provedení rozpočtové změny. Důvodem navrhované změny je zapojení finančních prostředků do rozpočtu Olomouckého kraje ve výši 12 100,-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UR/47/7/2018 ze dne 14.8.2018 (bod 5). </t>
  </si>
  <si>
    <t xml:space="preserve">důvod: odbor investic  požádal ekonomický odbor dne 6.8.2018 o provedení rozpočtové změny. Důvodem navrhované změny je zapojení finančních prostředků do rozpočtu Olomouckého kraje ve výši 4 737,60 Kč. Jedná se o zapojení finančních prostředků z revolvingového úvěru u Komerční banky, a.s., na financování projektu v oblasti kultury "Muzeum Komenského v Přerově - rekonstrukce budovy", na základě usnesení Rady Olomouckého kraje č. UR/47/7/2018 ze dne 14.8.2018 (bod 5). </t>
  </si>
  <si>
    <t xml:space="preserve">důvod: odbor investic  požádal ekonomický odbor dne 1. a 6.8.2018 o provedení rozpočtové změny. Důvodem navrhované změny je zapojení finančních prostředků do rozpočtu Olomouckého kraje v celkové výši 1 732 122,44 Kč. Jedná se o zapojení finančních prostředků z revolvingového úvěru u Komerční banky, a.s., na financování projektu v oblasti školství "Realizace energeticky úsporných opatření - SOŠ lesnická a strojírenská Šternberk - domov mládeže", na základě usnesení Rady Olomouckého kraje č. UR/47/7/2018 ze dne 14.8.2018 (bod 5). </t>
  </si>
  <si>
    <t xml:space="preserve">důvod: odbor investic  požádal ekonomický odbor dne 8.8.2018 o provedení rozpočtové změny. Důvodem navrhované změny je zapojení finančních prostředků do rozpočtu Olomouckého kraje ve výši 290 705,72 Kč. Jedná se o zapojení finančních prostředků z revolvingového úvěru u Komerční banky, a.s., na financování projektu v oblasti školství "Vybavení školních laboratoří v bezbariérové škole - VOŠ a SPŠ elektrotechnická - Olomouc, Božetěchova 3", na základě usnesení Rady Olomouckého kraje č. UR/47/7/2018 ze dne  14.8.2018 (bod 5). </t>
  </si>
  <si>
    <t xml:space="preserve">důvod: odbor investic  požádal ekonomický odbor dne 6.8.2018 o provedení rozpočtové změny. Důvodem navrhované změny je zapojení finančních prostředků do rozpočtu Olomouckého kraje ve výši 21 251,83 Kč. Jedná se o zapojení finančních prostředků z revolvingového úvěru u Komerční banky, a.s., na financování projektu v oblasti školství "Výstavba odborných učeben pro výuku oboru 28-44-M/01 Aplikovaná chemie v bezbariérové škole (Střední škola logistiky a chemie, Olomouc, U Hradiska 29)", na základě usnesení Rady Olomouckého kraje č. UR/47/7/2018 ze dne 14.8.2018 (bod 5). </t>
  </si>
  <si>
    <t xml:space="preserve">důvod: odbor investic  požádal ekonomický odbor dne 8.8.2018 o provedení rozpočtové změny. Důvodem navrhované změny je zapojení finančních prostředků do rozpočtu Olomouckého kraje ve výši 940 322,64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UR/47/7/2018 ze dne 14.8.2018 (bod 5). </t>
  </si>
  <si>
    <t xml:space="preserve">důvod: odbor investic  požádal ekonomický odbor dne 27.7.2018 o provedení rozpočtové změny. Důvodem navrhované změny je zapojení finančních prostředků do rozpočtu Olomouckého kraje ve výši 221 775,30 Kč. Jedná se o zapojení finančních prostředků z revolvingového úvěru u Komerční banky, a.s., na financování projektu v oblasti školství "Bezbariérovost školy a Pořízení strojů pro zajištění výuky oborů Strojírenství, Elektrotechnika, Průmyslový a Interiérový design (Vyšší odborná škola a Střední průmyslová škola, Šumperk, Gen. Krátkého 1)", na základě usnesení Rady Olomouckého kraje č. UR/47/7/2018 ze dne 14.8.2018 (bod 5). </t>
  </si>
  <si>
    <t xml:space="preserve"> -Rozpočtová změna 510/18</t>
  </si>
  <si>
    <t>důvod: neinvestiční dotace ze státního rozpočtu ČR na rok 2018 poskytnutá na základě dopisu Ministerstva školství, mládeže a tělovýchovy ČR č.j.: MŠMT-20715/2018-1 ze dne 11.7.2018 a MŠMT-25289/2018-1 ze dne 13.8.2018 jako 6. a 9. úprava rozpočtu přímých výdajů regionálního školství územních samosprávných celků na rok 2018.</t>
  </si>
  <si>
    <t xml:space="preserve"> -Rozpočtová změna 511/18</t>
  </si>
  <si>
    <t>důvod: neinvestiční dotace ze státního rozpočtu ČR na rok 2018 poskytnutá na základě avíz Ministerstva školství, mládeže a tělovýchovy ČR č.j.: MŠMT-34139/2016-64 ze dne 19.7.2018, MŠMT-34139/2016-65 ze dne 23.7.2018, MŠMT-34139/2016-66 ze dne 31.7.2018 a MŠMT-34139/2016-68 ze dne 16.8.2018 v celkové výši 3 271 173,20 Kč na projekty pro příspěvkové organizace Olomouckého kraje v rámci Operačního programu Výzkum, vývoj a vzdělávání.</t>
  </si>
  <si>
    <t xml:space="preserve"> -Rozpočtová změna 512/18</t>
  </si>
  <si>
    <t>důvod: neinvestiční dotace ze státního rozpočtu ČR na rok 2018 poskytnutá na základě rozhodnutí Ministerstva školství, mládeže a tělovýchovy ČR č.j.: 12591-12/2018-6 ze dne 13.7.2018 ve výši 735 000,- Kč na "Vzdělávací programy paměťových institucí do škol".</t>
  </si>
  <si>
    <t xml:space="preserve"> -Rozpočtová změna 513/18</t>
  </si>
  <si>
    <t>důvod: neinvestiční dotace ze státního rozpočtu ČR na rok 2018 poskytnutá na základě rozhodnutí Ministerstva školství, mládeže a tělovýchovy ČR č.j.: 6615-12/2018-27 ze dne 10.7.2018 ve výši 186 700,- Kč na "Vybavení školských poradenských zařízení diagnostickými nástroji v roce 2018".</t>
  </si>
  <si>
    <t xml:space="preserve"> -Rozpočtová změna 514/18</t>
  </si>
  <si>
    <t>důvod: neinvestiční dotace ze státního rozpočtu ČR na rok 2018 poskytnutá na základě rozhodnutí Ministerstva financí ČR č.j.: MF - 17590/2018/1201-3,  MF - 16729/2018/1201-3 a MF - 16957/2018/1201-3 ze dne 13.7.2018 v celkové výši 187 076,- Kč na náhradu škod způsobených vydrou říční na rybách na rybnících ve vlastnictví p. Miroslava Vítka za období od 7.12.2017 do 31.5.2018,  na rybníku ve vlastnictví Českého rybářského svazu, z. s., Přerov, za období od 28.10.2017 do 9.4.2018, a na rybnících v nájmu společnosti Rybářství Haška s. r. o., Hustopeče nad Bečvou, za období od 14.11.2017 do 25.4.2018.</t>
  </si>
  <si>
    <t xml:space="preserve"> -Rozpočtová změna 515/18</t>
  </si>
  <si>
    <t>důvod: neinvestiční dotace ze státního rozpočtu ČR na rok 2018 poskytnutá na základě avíza Ministerstva práce a sociálních věcí ČR ve výši 131 265,69 Kč na projekt "Pomoz mi, ať to zvládnu sám" pro příspěvkovou organizaci Domov Štíty - Jedlí v rámci Operačního programu Zaměstnanost.</t>
  </si>
  <si>
    <t xml:space="preserve"> -Rozpočtová změna 516/18</t>
  </si>
  <si>
    <t>poskytovatel: Ministerstvo pro místní rozvoj</t>
  </si>
  <si>
    <t>důvod: odbor dopravy a silničního hospodářství požádal ekonomický odbor dne 30.7.2018 o provedení rozpočtové změny. Důvodem navrhované změny je zapojení dotace z Ministerstva pro místní rozvoj ČR v celkové výši 19 030 302,01 Kč. Finanční prostředky byly poukázány na účet Olomouckého kraje z Ministerstva pro místní rozvoj jako investiční dotace pro příspěvkovou organizaci Správa silnic Olomouckého kraje na realizaci projektu v oblasti dopravy "II/448 Drahanovice - Olomouc" v rámci Integrovaného regionálního operačního programu.</t>
  </si>
  <si>
    <t xml:space="preserve"> -Rozpočtová změna 517/18</t>
  </si>
  <si>
    <t>důvod: odbor podpory řízení příspěvkových organizací požádal ekonomický odbor dne 21.8.2018 o provedení rozpočtové změny. Důvodem navrhované změny je zapojení dotace z Ministerstva pro místní rozvoj ČR v celkové výši 1 809 025,64 Kč. Finanční prostředky byly poukázány na účet Olomouckého kraje z Ministerstva pro místní rozvoj jako investiční a neinvestiční dotace pro příspěvkovou organizaci Střední škola polytechnická, Olomouc, na realizaci projektu v oblasti školství "Modernizace učeben odborného výcviku včetně SW pro CNC stroje" v rámci Integrovaného regionálního operačního programu.</t>
  </si>
  <si>
    <t xml:space="preserve"> -Rozpočtová změna 518/18</t>
  </si>
  <si>
    <t>poskytovatel: Ministerstvo pro místní rozvoj ČR</t>
  </si>
  <si>
    <t>důvod: odbor investic požádal ekonomický odbor dne 6.8.2018 o provedení rozpočtové změny. Důvodem navrhované změny je zapojení finančních prostředků do rozpočtu Olomouckého kraje v celkové výši 4 820 436,90 Kč. Finanční prostředky byly poukázány na účet Olomouckého kraje jako investiční dotace z Ministerstva pro místní rozvoj ČR na financování projektu v oblasti kultury "Muzeum Komenského v Přerově - rekonstrukce budovy" v rámci Integrovaného regionálního operačního programu.</t>
  </si>
  <si>
    <t>8114 - Uhraz. splátky krát. přij. půjč. prostř.</t>
  </si>
  <si>
    <t xml:space="preserve"> -Rozpočtová změna 519/18</t>
  </si>
  <si>
    <t>důvod: odbor strategického rozvoje kraje požádal ekonomický odbor dne 7.8.2018 o provedení rozpočtové změny. Důvodem navrhované změny je zapojení finančních prostředků do rozpočtu Olomouckého kraje v celkové výši 1 862 190,- Kč. Finanční prostředky byly poukázány na účet Olomouckého kraje jako investiční dotace z Ministerstva pro místní rozvoj ČR na financování projektu v oblasti informačních technologií "Kybernetická bezpečnost Krajského úřadu Olomouckého kraje" v rámci Integrovaného regionálního operačního programu.</t>
  </si>
  <si>
    <t xml:space="preserve"> -Rozpočtová změna 520/18</t>
  </si>
  <si>
    <t>důvod: odbor investic požádal ekonomický odbor dne 20.8.2018 o provedení rozpočtové změny. Důvodem navrhované změny je zapojení finančních prostředků do rozpočtu Olomouckého kraje v celkové výši 74 347 889,73 Kč. Finanční prostředky byly poukázány na účet Olomouckého kraje jako investiční dotace z Ministerstva pro místní rozvoj ČR na financování projektu v oblasti dopravy "II/433 Prostějov - Mořice" v rámci Integrovaného regionálního operačního programu.</t>
  </si>
  <si>
    <t xml:space="preserve"> -Rozpočtová změna 521/18</t>
  </si>
  <si>
    <t>důvod: neinvestiční dotace ze státního rozpočtu ČR na rok 2018 poskytnutá na základě rozhodnutí Ministerstva práce a sociálních věcí ČR č.j.: MPSV-2017/266491-231/3 ze dne 10.8.2018 v celkové výši 2 500 000,- Kč k zajištění výplaty státního příspěvku pro zřizovatele zařízení pro děti vyžadující okamžitou pomoc podle § 42g a násl. zákona č. 359/1999 Sb., o sociálně - právní ochraně dětí na rok 2018. Záloha pro příspěvkové organizace Dětské centrum Ostrůvek, Olomouc, a Středisko sociální prevence Olomouc, je 218 880,- Kč na období červenec 2018, a pro Fond ohrožených dětí je 1 300 000,- na období srpen - září 2018.</t>
  </si>
  <si>
    <t xml:space="preserve"> -Rozpočtová změna 522/18</t>
  </si>
  <si>
    <t>důvod: odbor strategického rozvoje kraje požádal ekonomický odbor dne 21.8.2018 o provedení rozpočtové změny. Důvodem navrhované změny je zapojení finančních prostředků do rozpočtu Olomouckého kraje ve výši 1 721 103,42 Kč. Finanční prostředky byly poukázány na účet Olomouckého kraje z Ministerstva školství, mládeže a tělovýchovy jako neinvestiční dotace na financování projektu v oblasti regionálního rozvoje "Smart Akcelerátor Olomouckého kraje" v rámci Operačního programu Výzkum, vývoj a vzdělávání, část prostředků ve výši 578 473,76 Kč bude na základě smlouvy o partnerství převedena partnerovi projektu OK4Inovace.</t>
  </si>
  <si>
    <t xml:space="preserve"> -Rozpočtová změna 523/18</t>
  </si>
  <si>
    <t xml:space="preserve"> -Rozpočtová změna 524/18</t>
  </si>
  <si>
    <t xml:space="preserve"> -Rozpočtová změna 525/18</t>
  </si>
  <si>
    <t xml:space="preserve"> -Rozpočtová změna 526/18</t>
  </si>
  <si>
    <t xml:space="preserve"> -Rozpočtová změna 527/18</t>
  </si>
  <si>
    <t xml:space="preserve"> -Rozpočtová změna 528/18</t>
  </si>
  <si>
    <t xml:space="preserve"> -Rozpočtová změna 529/18</t>
  </si>
  <si>
    <t xml:space="preserve"> -Rozpočtová změna 530/18</t>
  </si>
  <si>
    <t xml:space="preserve"> -Rozpočtová změna 531/18</t>
  </si>
  <si>
    <t xml:space="preserve"> -Rozpočtová změna 532/18</t>
  </si>
  <si>
    <t xml:space="preserve"> -Rozpočtová změna 533/18</t>
  </si>
  <si>
    <t xml:space="preserve"> -Rozpočtová změna 534/18</t>
  </si>
  <si>
    <t xml:space="preserve"> -Rozpočtová změna 535/18</t>
  </si>
  <si>
    <t xml:space="preserve"> -Rozpočtová změna 536/18</t>
  </si>
  <si>
    <t xml:space="preserve"> -Rozpočtová změna 537/18</t>
  </si>
  <si>
    <t xml:space="preserve"> -Rozpočtová změna 538/18</t>
  </si>
  <si>
    <t xml:space="preserve"> -Rozpočtová změna 539/18</t>
  </si>
  <si>
    <t xml:space="preserve"> -Rozpočtová změna 540/18</t>
  </si>
  <si>
    <t xml:space="preserve"> -Rozpočtová změna 541/18</t>
  </si>
  <si>
    <t xml:space="preserve"> -Rozpočtová změna 542/18</t>
  </si>
  <si>
    <t xml:space="preserve"> -Rozpočtová změna 543/18</t>
  </si>
  <si>
    <t xml:space="preserve"> -Rozpočtová změna 544/18</t>
  </si>
  <si>
    <t xml:space="preserve"> -Rozpočtová změna 545/18</t>
  </si>
  <si>
    <t>důvod: odbor kancelář hejtmana požádal ekonomický odbor dne 20.8.2018 o provedení rozpočtové změny. Důvodem navrhované změny je zapojení finančních prostředků do rozpočtu odboru kancelář hejtmana ve výši 379 000,- Kč. Finanční prostředky budou zapojeny jako vratky individuálních dotací z roku 2017 v rámci finančního vypořádání, finanční prostředky budou převedeny do rezervy Olomouckého kraje pro případ řešení krizové situace nebo mimořádné události.</t>
  </si>
  <si>
    <t xml:space="preserve"> -Rozpočtová změna 546/18</t>
  </si>
  <si>
    <t>důvod: odbor dopravy a silničního hospodářství požádal ekonomický odbor dne 7.8.2018 o provedení rozpočtové změny. Důvodem navrhované změny je zapojení finančních prostředků do rozpočtu Olomouckého kraje ve výši 63 940,- Kč. Česká pojišťovna, a.s., uhradila na účet Olomouckého kraje pojistné plnění k pojistné události pro Olomoucký kraj jako náhradu nákladů řízení.</t>
  </si>
  <si>
    <t>2322 - Přijaté pojistné náhrady</t>
  </si>
  <si>
    <t xml:space="preserve"> -Rozpočtová změna 547/18</t>
  </si>
  <si>
    <t>důvod: odbor podpory řízení příspěvkových organizací požádal ekonomický odbor dne 23.7.2018 o provedení rozpočtové změny. Důvodem navrhované změny je zapojení finančních prostředků do rozpočtu Olomouckého kraje ve výši 44 044,- Kč. Česká pojišťovna, a.s., uhradila na účet Olomouckého kraje pojistné plnění k pojistné události pro příspěvkovou organizaci Olomouckého kraje Gymnázium, Kojetín, za opravu střechy po vichřici v roce 2018.</t>
  </si>
  <si>
    <t xml:space="preserve"> -Rozpočtová změna 548/18</t>
  </si>
  <si>
    <t>důvod: odbor podpory řízení příspěvkových organizací požádal ekonomický odbor dne 3.8.2018 o provedení rozpočtové změny. Důvodem navrhované změny je zapojení finančních prostředků do rozpočtu Olomouckého kraje ve výši 101 623,- Kč. Česká pojišťovna, a.s., uhradila na účet Olomouckého kraje pojistné plnění k pojistné události pro příspěvkovou organizaci Olomouckého kraje Švehlova střední škola polytechnická Prostějov za poškození objektu dílen vichřicí v roce 2017.</t>
  </si>
  <si>
    <t xml:space="preserve"> -Rozpočtová změna 549/18</t>
  </si>
  <si>
    <t>důvod: odbor podpory řízení příspěvkových organizací požádal ekonomický odbor dne 23.7.2018 o provedení rozpočtové změny. Důvodem navrhované změny je zapojení finančních prostředků do rozpočtu Olomouckého kraje ve výši 51 836,- Kč. Česká pojišťovna, a.s., uhradila na účet Olomouckého kraje pojistné plnění k pojistné události pro příspěvkovou organizaci Olomouckého kraje Střední lesnická škola, Hranice, za poškození hájenky v roce 2018.</t>
  </si>
  <si>
    <t xml:space="preserve"> -Rozpočtová změna 550/18</t>
  </si>
  <si>
    <t>důvod: odbor podpory řízení příspěvkových organizací požádal ekonomický odbor dne 7.8.2018 o provedení rozpočtové změny. Důvodem navrhované změny je zapojení finančních prostředků do rozpočtu Olomouckého kraje ve výši 78 109,- Kč. Česká pojišťovna, a.s., uhradila na účet Olomouckého kraje pojistné plnění k pojistné události pro příspěvkovou organizaci Olomouckého kraje Střední škola polytechnická, Olomouc, za odstranění vodovodní škody v roce 2018.</t>
  </si>
  <si>
    <t xml:space="preserve"> -Rozpočtová změna 551/18</t>
  </si>
  <si>
    <t>důvod: odbor podpory řízení příspěvkových organizací požádal ekonomický odbor dne 3.8.2018 o provedení rozpočtové změny. Důvodem navrhované změny je zapojení finančních prostředků do rozpočtu Olomouckého kraje ve výši 571 820,- Kč. Česká pojišťovna, a.s., uhradila na účet Olomouckého kraje pojistné plnění k pojistné události pro příspěvkovou organizaci Olomouckého kraje Odborný léčebný ústav Paseka za poškození stromů v roce 2018.</t>
  </si>
  <si>
    <t xml:space="preserve"> -Rozpočtová změna 552/18</t>
  </si>
  <si>
    <t>důvod: odbor školství a mládeže požádal ekonomický odbor dne 9.8.2018 o provedení rozpočtové změny. Důvodem navrhované změny je zapojení finančních prostředků do rozpočtu Olomouckého kraje ve výši 6 953,- Kč.  Finanční prostředky byly poukázány na účet Olomouckého kraje jako vratka na základě výzvy Olomouckého kraje k vrácení dotace nebo její části u příspěvkové organizace Obchodní akademie, Olomouc, prostředky budou zaslány na účet Ministerstva školství, mládeže a tělovýchovy.</t>
  </si>
  <si>
    <t xml:space="preserve"> -Rozpočtová změna 553/18</t>
  </si>
  <si>
    <t>důvod: odbor podpory řízení příspěvkových organizací požádal ekonomický odbor dne 8.8.2018 o provedení rozpočtové změny. Důvodem navrhované změny je přesun finančních prostředků v rámci odboru podpory řízení příspěvkových organizací v celkové výši 877 197,- Kč. Finanční prostředky budou upraveny v oblasti příjmů u odvodu z odpisů a v oblasti výdajů u příspěvku na provoz a příspěvku na provoz - odpisy příspěvkové organizace Olomouckého kraje v oblasti školství Střední škola, Základní škola a Mateřská škola prof. V. Vejdovského Olomouc-Hejčín, na základě usnesení Zastupitelstva Olomouckého kraje č. UZ/11/33/2018 ze dne 25.6.2018.</t>
  </si>
  <si>
    <t xml:space="preserve"> -Rozpočtová změna 554/18</t>
  </si>
  <si>
    <t>důvod: odbor investic  požádal ekonomický odbor dne 15.8.2018 o provedení rozpočtové změny. Důvodem navrhované změny je snížení finančních prostředků rozpočtu Olomouckého kraje ve výši 382 246,14 Kč. Finanční prostředky z revolvingového úvěru u Komerční banky, a.s., nebudou použity na financování projektu v oblasti školství "Realizace energeticky úsporných opatření - SŠ, ZŠ a MŠ Prostějov - budova MŠ, ul. St. Manharda b) vzduchotechnika", na základě usnesení Rady Olomouckého kraje č. UR/46/60/2018 ze dne 23.7.2018.</t>
  </si>
  <si>
    <t xml:space="preserve"> -Rozpočtová změna 555/18</t>
  </si>
  <si>
    <t>důvod: odbor strategického rozvoje kraje požádal ekonomický odbor dne 1.8.2018 o provedení rozpočtové změny. Důvodem navrhované změny je převedení finančních prostředků z odboru strategického rozvoje kraje na odbor ekonomický v celkové výši 871,20 Kč. Finanční prostředky nebudou použity na předfinancování  projektu v oblasti školství "Modernizace učeben a laboratoří na ulici Kouřílkova 8 a Bratří Hovůrkových 17 (Střední škola technická, Přerov)" a budou vráceny do rezervy na investice Olomouckého kraje.</t>
  </si>
  <si>
    <t xml:space="preserve"> -Rozpočtová změna 556/18</t>
  </si>
  <si>
    <t>druh rozpočtové změny: vnitřní rozpočtová změna - přesun mezi jednotlivými položkami, paragrafy a odbory ekonomickým, kancelář ředitele a Fond sociálních potřeb</t>
  </si>
  <si>
    <t>důvod: odbor kancelář ředitele požádala ekonomický odbor dne 1.8.2018 o provedení rozpočtové změny. Důvodem navrhované změny je převedení finančních prostředků z odboru ekonomického na odbor kancelář ředitele a do Fondu sociálních potřeb v celkové výši 1 411 026,- Kč. Finanční prostředky budou převedeny z rezervy Olomouckého kraje a budou použity na pokrytí mzdových nákladů a stravného v souvislosti s navýšením počtu zaměstnanců v roce 2018.</t>
  </si>
  <si>
    <t xml:space="preserve"> -Rozpočtová změna 557/18</t>
  </si>
  <si>
    <t xml:space="preserve"> -Rozpočtová změna 558/18</t>
  </si>
  <si>
    <t xml:space="preserve"> -Rozpočtová změna 559/18</t>
  </si>
  <si>
    <t xml:space="preserve"> -Rozpočtová změna 560/18</t>
  </si>
  <si>
    <t xml:space="preserve"> -Rozpočtová změna 561/18</t>
  </si>
  <si>
    <t xml:space="preserve"> -Rozpočtová změna 562/18</t>
  </si>
  <si>
    <t xml:space="preserve"> -Rozpočtová změna 563/18</t>
  </si>
  <si>
    <t xml:space="preserve">důvod: odbor investic požádal ekonomický odbor dne 23.7.2018 o provedení rozpočtové změny. Důvodem navrhované změny je převedení finančních prostředků z odboru investic na odbor podpory řízení příspěvkových organizací ve výši 152 500,- Kč. Finanční prostředky budou použity na poskytnutí investičního příspěvku pro příspěvkové organizace v oblasti školství Střední průmyslová škola a Střední odborné učiliště, Uničov, a Střední škola technická a obchodní, Olomouc. </t>
  </si>
  <si>
    <t xml:space="preserve"> -Rozpočtová změna 564/18</t>
  </si>
  <si>
    <t xml:space="preserve"> -Rozpočtová změna 565/18</t>
  </si>
  <si>
    <t xml:space="preserve"> -Rozpočtová změna 566/18</t>
  </si>
  <si>
    <t>důvod: odbor kancelář hejtmana požádal ekonomický odbor dne 16.8.2018 o provedení rozpočtové změny. Důvodem navrhované změny je přesun finančních prostředků v rámci odboru kancelář hejtmana ve výši 57 400,- Kč. Finanční prostředky budou použity na úhradu auditu oblasti ochrany utajovaných informací včetně kontroly bezpečnostní dokumentace Krajského úřadu Olomouckého kraje.</t>
  </si>
  <si>
    <t xml:space="preserve"> -Rozpočtová změna 567/18</t>
  </si>
  <si>
    <t>důvod: odbor kancelář hejtmana požádal ekonomický odbor dne 23.7.2018 o provedení rozpočtové změny. Důvodem navrhované změny je přesun finančních prostředků v rámci odboru kancelář hejtmana ve výši 112 000,- Kč. Finanční prostředky budou použity na pořízení stuh v rámci oslav 100. výročí založení republiky.</t>
  </si>
  <si>
    <t xml:space="preserve"> -Rozpočtová změna 568/18</t>
  </si>
  <si>
    <t>důvod: odbor strategického rozvoje kraje požádal ekonomický odbor dne 25.7. a 2.8.2018 o provedení rozpočtové změny. Důvodem navrhované změny je přesun finančních prostředků v rámci odboru strategického rozvoje kraje v celkové výši 502 479,- Kč. Finanční prostředky budou použity na poskytnutí dotací z "Programu obnovy venkova Olomouckého kraje 2018" v dotačním titulu "Podpora přípravy projektové dokumentace" na základě usnesení Zastupitelstva Olomouckého kraje č. UZ/10/44/2018 ze dne 23.4.2018.</t>
  </si>
  <si>
    <t xml:space="preserve"> -Rozpočtová změna 569/18</t>
  </si>
  <si>
    <t>druh rozpočtové změny: vnitřní rozpočtová změna - přesun mezi jednotlivými položkami, paragrafy v rámci odboru dopravy a silničního hospodářství</t>
  </si>
  <si>
    <t>důvod: odbor dopravy a silničního hospodářství požádal ekonomický odbor dne 13.8.2018 o provedení rozpočtové změny. Důvodem navrhované změny je přesun finančních prostředků v rámci odboru dopravy a silničního hospodářství ve výši 4 176 000,- Kč. Finanční prostředky budou použity na poskytnutí neinvestičního příspěvku pro příspěvkovou organizaci v oblasti dopravy Správa silnic Olomouckého kraje na spolufinancování akcí ze Státního fondu dopravní infrastruktury na základě usnesení Zastupitelstva Olomouckého kraje č. UZ/11/57/2018 ze dne 25.6.2018.</t>
  </si>
  <si>
    <t xml:space="preserve"> -Rozpočtová změna 570/18</t>
  </si>
  <si>
    <t>druh rozpočtové změny: vnitřní rozpočtová změna - přesun mezi jednotlivými položkami, paragrafy v rámci odboru sportu, kultury a památkové péče</t>
  </si>
  <si>
    <t xml:space="preserve"> -Rozpočtová změna 571/18</t>
  </si>
  <si>
    <t xml:space="preserve"> -Rozpočtová změna 572/18</t>
  </si>
  <si>
    <t>důvod: odbor investic požádal ekonomický odbor dne 26.7.2018 o provedení rozpočtové změny. Důvodem navrhované změny je přesun finančních prostředků v rámci odboru investic v celkové výši 3 363 470,52 Kč. Finanční prostředky budou použity na financování výdajů projektů v oblasti školství "Gymnázium Olomouc-Hejčín - revitalizace sportovního areálu" a "Gymnázium Šternberk - Úprava školního hřiště a nové oplocení hřiště".</t>
  </si>
  <si>
    <t xml:space="preserve"> -Rozpočtová změna 573/18</t>
  </si>
  <si>
    <t>důvod: odbor investic požádal ekonomický odbor dne 14.8.2018 o provedení rozpočtové změny. Důvodem navrhované změny je přesun finančních prostředků v rámci odboru investic v celkové výši 332 850,43 Kč. Finanční prostředky budou použity na financování výdajů projektu v oblasti školství "Sigmundova střední škola strojírenská, Lutín - Konektivita školy".</t>
  </si>
  <si>
    <t xml:space="preserve"> -Rozpočtová změna 574/18</t>
  </si>
  <si>
    <t>důvod: odbor investic požádal ekonomický odbor dne 31.7.2018 o provedení rozpočtové změny. Důvodem navrhované změny je přesun finančních prostředků v rámci odboru investic ve výši 500 000,- Kč. Finanční prostředky budou použity na financování výdajů projektu v oblasti školství "Střední průmyslová škola stavební, Lipník nad Bečvou - Nová technologie a regulace kotelny".</t>
  </si>
  <si>
    <t xml:space="preserve"> -Rozpočtová změna 575/18</t>
  </si>
  <si>
    <t>důvod: odbor investic požádal ekonomický odbor dne 19.7.2018 o provedení rozpočtové změny. Důvodem navrhované změny je přesun finančních prostředků v rámci odboru investic v celkové výši 1 091 457,39 Kč. Finanční prostředky budou použity na financování investiční akce v oblasti sociální "Centrum Dominika Kokory, p. o. - rekonstrukce budovy".</t>
  </si>
  <si>
    <t xml:space="preserve"> -Rozpočtová změna 576/18</t>
  </si>
  <si>
    <t>důvod: odbor investic požádal ekonomický odbor dne 10.8.2018 o provedení rozpočtové změny. Důvodem navrhované změny je přesun finančních prostředků v rámci odboru investic v celkové výši 1 231 589,25 Kč. Finanční prostředky budou použity na financování investiční akce v oblasti školství "Vybavení školních laboratoří v bezbariérové škole - VOŠ a SPŠ elektrotechnická - Olomouc, Božetěchova 3".</t>
  </si>
  <si>
    <t xml:space="preserve"> -Rozpočtová změna 577/18</t>
  </si>
  <si>
    <t>důvod: odbor investic požádal ekonomický odbor dne 15.8.2018 o provedení rozpočtové změny. Důvodem navrhované změny je přesun finančních prostředků v rámci odboru investic v celkové výši 440 962,75 Kč. Finanční prostředky budou použity na financování investiční akce v oblasti školství "Centrum polytechnické výchovy (Střední škola polytechnická, Olomouc, Rooseveltova 79)".</t>
  </si>
  <si>
    <t xml:space="preserve"> -Rozpočtová změna 578//18</t>
  </si>
  <si>
    <t>důvod: odbor investic požádal ekonomický odbor dne 10.8.2018 o provedení rozpočtové změny. Důvodem navrhované změny je přesun finančních prostředků v rámci odboru investic v celkové výši 6 000 000,- Kč. Finanční prostředky budou použity na financování výdajů projektu v oblasti dopravy "Prostějov - přeložka silnice II/366 od Tesca".</t>
  </si>
  <si>
    <t xml:space="preserve"> -Rozpočtová změna 579/18</t>
  </si>
  <si>
    <t>důvod: odbor strategického rozvoje kraje požádal ekonomický odbor dne 21.8.2018 o provedení rozpočtové změny. Důvodem navrhované změny je přesun finančních prostředků v rámci odboru strategického rozvoje kraje ve výši 100 000,- Kč. Finanční prostředky budou použity na financování výdajů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t>
  </si>
  <si>
    <t xml:space="preserve"> -Rozpočtová změna 580/18</t>
  </si>
  <si>
    <t>důvod: odbor strategického rozvoje kraje požádal ekonomický odbor dne 20.8.2018 o provedení rozpočtové změny. Důvodem navrhované změny je přesun finančních prostředků v rámci odboru strategického rozvoje kraje ve výši 380 000,- Kč. Finanční prostředky nebudou použity na financování výdajů projektu v oblasti zdravotnictví "Obnova zahrady Zdravotnického zařízení v Moravském Berouně" a budou použity na financování výdajů projektu v oblasti školství "Celková rekonstrukce zastaralých laboratoří chemických, fyzikálních a biologických, včetně nového vybavení (Gymnázium Jeseník)" .</t>
  </si>
  <si>
    <t xml:space="preserve"> -Rozpočtová změna 581/18</t>
  </si>
  <si>
    <t>důvod: odbor strategického rozvoje kraje požádal ekonomický odbor dne 20.8.2018 o provedení rozpočtové změny. Důvodem navrhované změny je přesun finančních prostředků v rámci odboru strategického rozvoje kraje ve výši 120 000,- Kč. Finanční prostředky nebudou použity na financování výdajů projektu v oblasti zdravotnictví "Obnova zahrady Zdravotnického zařízení v Moravském Berouně" a budou použity na financování výdajů projektu v oblasti školství "Pořízení nových technologií pro odbornou výuku (Střední škola technická a zemědělská Mohelnice)" .</t>
  </si>
  <si>
    <t xml:space="preserve"> -Rozpočtová změna 582/18</t>
  </si>
  <si>
    <t xml:space="preserve"> -Rozpočtová změna 583/18</t>
  </si>
  <si>
    <t xml:space="preserve"> -Rozpočtová změna 584/18</t>
  </si>
  <si>
    <t xml:space="preserve"> -Rozpočtová změna 585/18</t>
  </si>
  <si>
    <t xml:space="preserve"> -Rozpočtová změna 586/18</t>
  </si>
  <si>
    <t xml:space="preserve"> -Rozpočtová změna 587/18</t>
  </si>
  <si>
    <t xml:space="preserve"> -Rozpočtová změna 588/18</t>
  </si>
  <si>
    <t xml:space="preserve"> -Rozpočtová změna 589/18</t>
  </si>
  <si>
    <t xml:space="preserve"> -Rozpočtová změna 590/18</t>
  </si>
  <si>
    <t xml:space="preserve"> -Rozpočtová změna 591/18</t>
  </si>
  <si>
    <t xml:space="preserve"> -Rozpočtová změna 592/18</t>
  </si>
  <si>
    <t xml:space="preserve"> -Rozpočtová změna 593/18</t>
  </si>
  <si>
    <t xml:space="preserve"> -Rozpočtová změna 597/18</t>
  </si>
  <si>
    <t xml:space="preserve"> -Rozpočtová změna 598/18</t>
  </si>
  <si>
    <t xml:space="preserve"> -Rozpočtová změna 594/18</t>
  </si>
  <si>
    <t>důvod: odbor kancelář ředitele požádal ekonomický odbor dne 1.8.2018 o provedení rozpočtové změny. Důvodem navrhované změny je navýšení finančních prostředků Fondu sociálních potřeb a odboru kancelář ředitele ve výši 39 540,- Kč. Finanční prostředky budou navýšeny v souvislosti s navýšením počtu zaměstnanců v roce 2018.</t>
  </si>
  <si>
    <t xml:space="preserve"> -Rozpočtová změna 595/18</t>
  </si>
  <si>
    <t>důvod: odbor ekonomický požádal dne 20.8.2018 o provedení rozpočtové změny. Důvodem navrhované změny je zapojení finančních prostředků do rozpočtu Olomouckého kraje ve výši 10 704 277,- Kč. Finanční prostředky budou zapojeny do rozpočtu roku 2018 jako nevyčerpaný zůstatek z roku 2017 z nájemného Středomoravské nemocniční, a.s., na základě usnesení Zastupitelstva Olomouckého kraje č. UZ/11/9/2018 ze dne 25. 6.2018.</t>
  </si>
  <si>
    <t xml:space="preserve"> -Rozpočtová změna 596/18</t>
  </si>
  <si>
    <t>důvod: odbor kancelář hejtmana požádal ekonomický odbor dne 25.7. a 17.8.2018 o provedení rozpočtové změny. Důvodem navrhované změny je zapojení finančních prostředků do rozpočtu Olomouckého kraje v celkové výši 104 720,- Kč.  Finanční prostředky budou poukázány na účet Olomouckého kraje jako příjem od firmy Agriprint s. r. o. za výnosy ze zveřejněné inzerce v měsíčníku "Olomoucký kraj" za červenec a srpen 2018 a za předpokládané výnosy za období září - listopad 2018.</t>
  </si>
  <si>
    <t>Dotace do oblasti školství</t>
  </si>
  <si>
    <t>Dotace do oblasti sociální</t>
  </si>
  <si>
    <t>Dotace do oblasti kultury</t>
  </si>
  <si>
    <t>Dotace do oblasti dopravy</t>
  </si>
  <si>
    <t>Dotace do oblasti zdravotnictví</t>
  </si>
  <si>
    <t>Dotace do oblasti životního prostředí a zemědělství</t>
  </si>
  <si>
    <t>Dotace pro Krajský úřad</t>
  </si>
  <si>
    <t>Depozita</t>
  </si>
  <si>
    <t>OP VVV, OPŽP, OPZ, OPPS, NF, OPTP, IROP</t>
  </si>
  <si>
    <t>Zapojení finančního vypořádání</t>
  </si>
  <si>
    <t>OP VVV, OPŽP, OPZ, OPPS, NF, OPTP</t>
  </si>
  <si>
    <t xml:space="preserve">důvod: odbor strategického rozvoje kraje požádal ekonomický odbor dne 17.8.2018 o provedení rozpočtové změny. Důvodem navrhované změny je zapojení finančních prostředků do rozpočtu Olomouckého kraje ve výši 3 065 505,84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UR/48/85/2018 ze dne 27.8.2018 (bod 16.3.). </t>
  </si>
  <si>
    <t xml:space="preserve">důvod: odbor strategického rozvoje kraje požádal ekonomický odbor dne 20.8.2018 o provedení rozpočtové změny. Důvodem navrhované změny je zapojení finančních prostředků do rozpočtu Olomouckého kraje v celkové výši 2 107 155,60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UR/48/85/2018 ze dne 27.8.2018 (bod 16.3.). </t>
  </si>
  <si>
    <t>důvod: odbor investic požádal ekonomický odbor dne 14.8.2018 o provedení rozpočtové změny. Důvodem navrhované změny je zapojení finančních prostředků do rozpočtu Olomouckého kraje ve výši 2 820,- Kč. Jedná se o zapojení finančních prostředků z revolvingového úvěru u Komerční banky, a.s., na financování projektu v oblasti školství "Střední zdravotnická škola a Vyšší odborná škola zdravotnická Emanuela Pöttinga, Olomouc, Pöttingova 2 - Balkony a zateplení budovy DM",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</si>
  <si>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2 289 465,20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UR/48/85/2018 ze dne 27.8.2018 (bod 16.3.).</t>
  </si>
  <si>
    <t>důvod: odbor investic požádal ekonomický odbor dne 17.8.2018 o provedení rozpočtové změny. Důvodem navrhované změny je zapojení finančních prostředků do rozpočtu Olomouckého kraje v celkové výši 107 593,20 Kč. Jedná se o zapojení finančních prostředků z revolvingového úvěru u Komerční banky, a.s., na financování projektu v oblasti dopravy "II/433 Prostějov - Mořice", na základě usnesení Rady Olomouckého kraje č. UR/48/85/2018 ze dne 27.8.2018 (bod 16.3.).</t>
  </si>
  <si>
    <t>důvod: odbor investic požádal ekonomický odbor dne 14. a 16.8.2018 o provedení rozpočtové změny. Důvodem navrhované změny je zapojení finančních prostředků do rozpočtu Olomouckého kraje v celkové výši 9 604 030,42 Kč. Jedná se o zapojení finančních prostředků z revolvingového úvěru u Komerční banky, a.s., na financování projektu v oblasti dopravy "II/444 kř. R35 Mohelnice - Úsov", na základě usnesení Rady Olomouckého kraje č. UR/48/85/2018 ze dne 27.8.2018 (bod 16.3.).</t>
  </si>
  <si>
    <t>důvod: odbor investic požádal ekonomický odbor dne 9., 13. a 20.8.2018 o provedení rozpočtové změny. Důvodem navrhované změny je zapojení finančních prostředků do rozpočtu Olomouckého kraje v celkové výši 8 777 900,80 Kč. Jedná se o zapojení finančních prostředků z revolvingového úvěru u Komerční banky, a.s., na financování projektu v oblasti kultury "Realizace depozitáře pro Vědeckou knihovnu v Olomouci", na základě usnesení Rady Olomouckého kraje č. UR/48/85/2018 ze dne 27.8.2018 (bod 16.3.).</t>
  </si>
  <si>
    <t>důvod: odbor investic  požádal ekonomický odbor dne 17.8.2018 o provedení rozpočtové změny. Důvodem navrhované změny je zapojení finančních prostředků do rozpočtu Olomouckého kraje ve výši 877 969,75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UR/48/85/2018 ze dne 27.8.2018 (bod 16.3.).</t>
  </si>
  <si>
    <t>důvod: odbor investic požádal ekonomický odbor dne 13. a 14.8.2018 o provedení rozpočtové změny. Důvodem navrhované změny je zapojení finančních prostředků do rozpočtu Olomouckého kraje v celkové výši 1 465 644,-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UR/48/85/2018 ze dne 27.8.2018 (bod 16.3.).</t>
  </si>
  <si>
    <t>důvod: odbor investic požádal ekonomický odbor dne 17.8.2018 o provedení rozpočtové změny. Důvodem navrhované změny je zapojení finančních prostředků do rozpočtu Olomouckého kraje v celkové výši 572 472,- Kč. Jedná se o zapojení finančních prostředků z revolvingového úvěru u Komerční banky, a.s., na financování projektu v oblasti kultury "Muzeum Komenského v Přerově - rekonstrukce budovy", na základě usnesení Rady Olomouckého kraje č. UR/48/85/2018 ze dne 27.8.2018 (bod 16.3.).</t>
  </si>
  <si>
    <t>důvod: odbor investic požádal ekonomický odbor dne 15.8.2018 o provedení rozpočtové změny. Důvodem navrhované změny je zapojení finančních prostředků do rozpočtu Olomouckého kraje ve výši 471 491,50 Kč. Jedná se o zapojení finančních prostředků z revolvingového úvěru u Komerční banky, a.s., na financování projektu v oblasti zdravotnictví "Dětské centrum Ostrůvek - Zateplení budovy a střechy objektu D, Mošnerova 1 a) zateplení",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</si>
  <si>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9 748,80 Kč. Jedná se o zapojení finančních prostředků z revolvingového úvěru u Komerční banky, a.s., na financování projektu v oblasti školství "Realizace energeticky úsporných opatření - SŠ technická a zemědělská Mohelnice a) zateplení",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</si>
  <si>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12 077,- Kč. Jedná se o zapojení finančních prostředků z revolvingového úvěru u Komerční banky, a.s., na financování projektu v oblasti školství "Realizace energeticky úsporných opatření - SPŠ elektrotechnická Mohelnice - škola, dílny a) zateplení", na základě usnesení Rady Olomouckého kraje č. UR/48/85/2018 ze dne 27.8.2018 (bod 16.3.).</t>
  </si>
  <si>
    <t>důvod: odbor investic požádal ekonomický odbor dne 13. a 20.8.2018 o provedení rozpočtové změny. Důvodem navrhované změny je zapojení finančních prostředků do rozpočtu Olomouckého kraje v celkové výši 1 847 231,56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UR/48/85/2018 ze dne 27.8.2018 (bod 16.3.).</t>
  </si>
  <si>
    <t>důvod: odbor investic požádal ekonomický odbor dne 13.8.2018 o provedení rozpočtové změny. Důvodem navrhované změny je zapojení finančních prostředků do rozpočtu Olomouckého kraje ve výši 1 225 454,72 Kč. Jedná se o zapojení finančních prostředků z revolvingového úvěru u Komerční banky, a.s., na financování projektu v oblasti školství "Modernizace školních dílen jako centrum odborné přípravy - stavební část (Sigmundova střední škola strojírenská, Lutín)", na základě usnesení Rady Olomouckého kraje č. UR/48/85/2018 ze dne 27.8.2018 (bod 16.3.).</t>
  </si>
  <si>
    <t>důvod: odbor investic požádal ekonomický odbor dne 10.8.2018 o provedení rozpočtové změny. Důvodem navrhované změny je zapojení finančních prostředků do rozpočtu Olomouckého kraje v celkové výši 20 691,-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</si>
  <si>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1 249 387,20 Kč. Jedná se o zapojení finančních prostředků z revolvingového úvěru u Komerční banky, a.s., na financování projektu v oblasti školství "Bezbariérovost školy a Pořízení strojů pro zajištění výuky oborů Strojírenství, Elektrotechnika, Průmyslový a Interiérový design (Vyšší odborná škola a Střední průmyslová škola, Šumperk, Gen. Krátkého 1)",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</si>
  <si>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8 349,60 Kč. Jedná se o zapojení finančních prostředků z revolvingového úvěru u Komerční banky, a.s., na financování projektu v oblasti školství "Realizace energeticky úsporných opatření - SŠ technická a zemědělská Mohelnice b) vzduchotechnika", na základě usnesení Rady Olomouckého kraje č. UR/48/85/2018 ze dne 27.8.2018 (bod 16.3.).</t>
  </si>
  <si>
    <t>důvod: odbor investic požádal ekonomický odbor dne 20.8.2018 o provedení rozpočtové změny. Důvodem navrhované změny je zapojení finančních prostředků do rozpočtu Olomouckého kraje ve výši 8 502,20 Kč. Jedná se o zapojení finančních prostředků z revolvingového úvěru u Komerční banky, a.s., na financování projektu v oblasti školství "Realizace energeticky úsporných opatření - SPŠ elektrotechnická Mohelnice - škola, dílny b) vzduchotechnika", na základě usnesení Rady Olomouckého kraje č. UR/48/85/2018 ze dne 27.8.2018 (bod 16.3.).</t>
  </si>
  <si>
    <t>důvod: odbor dopravy a silničního hospodářství požádal ekonomický odbor dne 2.8.2018 o provedení rozpočtové změny. Důvodem navrhované změny je zapojení finančních prostředků do rozpočtu Olomouckého kraje v celkové výši 19 692 642,06 Kč. Finanční prostředky budou zapojeny jako odvod z fondu investic a finanční vypořádání akcí příspěvkové organizace Správa silnic Olomouckého kraje, na základě usnesení Rady Olomouckého kraje č. UR/48/30/2018 ze dne 27.8.2018 (bod 5.2.).</t>
  </si>
  <si>
    <t>důvod: odbor podpory řízení příspěvkových organizací požádal ekonomický odbor dne 21.8.2018 o provedení rozpočtové změny. Důvodem navrhované změny je zapojení finančních prostředků do rozpočtu Olomouckého kraje v celkové výši 1 770 910,65 Kč. Finanční prostředky budou zapojeny jako odvod z fondu investic a odvod z provozních prostředků příspěvkové organizace Olomouckého kraje v oblasti školství Střední škola polytechnická, Olomouc, na základě usnesení Rady Olomouckého kraje č. UR/48/50/2018 ze dne 27.8.2018 (bod 9.3.).</t>
  </si>
  <si>
    <t>důvod: odbor podpory řízení příspěvkových organizací požádal ekonomický odbor dne 27.7.2018 o provedení rozpočtové změny. Důvodem navrhované změny je zapojení finančních prostředků do rozpočtu Olomouckého kraje ve výši 6 050,- Kč. Finanční prostředky budou zapojeny jako odvod z fondu investic příspěvkové organizace Zdravotnická záchranná služba Olomouckého kraje, finanční prostředky budou převedeny do rezervy na investice Olomouckého kraje, na základě usnesení Rady Olomouckého kraje č. UR/48/48/2018 ze dne 27.8.2018 (bod 9.1.).</t>
  </si>
  <si>
    <t>důvod: odbor strategického rozvoje kraje požádal ekonomický odbor dne 6.8.2018 o provedení rozpočtové změny. Důvodem navrhované změny je převedení finančních prostředků z odboru ekonomického na odbor strategického rozvoje kraje ve výši 30 000,- Kč. Finanční prostředky budou použity na poskytnutí individuální dotace pro Hranickou rozvojovou agenturu, z. s., na základě usnesení Rady Olomouckého kraje č. UR/48/43/2018 ze dne 27.8.2018 (bod 8.5.), prostředky budou čerpány z rezervy Olomouckého kraje na individuální dotace.</t>
  </si>
  <si>
    <t>důvod: odbor školství a mládeže požádal ekonomický odbor dne 27.7.2018 o provedení rozpočtové změny. Důvodem navrhované změny je převedení finančních prostředků z odboru ekonomického na odbor školství a mládeže v celkové výši 25 000,- Kč. Finanční prostředky budou použity na poskytnutí individuální dotace v oblasti školství pro Nadační fond Obchodní akademie Mohelnice, na základě usnesení Rady Olomouckého kraje č. UR/48/56/2018 ze dne 27.8.2018 (bod 10.4.), prostředky budou čerpány z rezervy Olomouckého kraje na individuální dotace.</t>
  </si>
  <si>
    <t>důvod: odbor sportu, kultury a památkové péče požádal ekonomický odbor dne 17.8.2018 o provedení rozpočtové změny. Důvodem navrhované změny je převedení finančních prostředků z odboru ekonomického na odbor sportu, kultury a památkové péče v celkové výši 2 277 900,- Kč. Finanční prostředky budou použity na poskytnutí individuálních dotací v oblasti sportu, na základě usnesení Rady Olomouckého kraje č. UR/48/64/2018 ze dne 27.8.2018 (bod 11.4.), prostředky budou čerpány z rezervy Olomouckého kraje na individuální dotace.</t>
  </si>
  <si>
    <t>důvod: odbor kancelář hejtmana požádal ekonomický odbor dne 3.8.2018 o provedení rozpočtové změny. Důvodem navrhované změny je převedení finančních prostředků z odboru ekonomického na odbor kancelář hejtmana ve výši 700 000,- Kč. Finanční prostředky budou použity na poskytnutí individuální dotace v oblasti krizového řízení obci Klenovice na Hané, na základě usnesení Rady Olomouckého kraje č. UR/48/8/2018 ze dne 27.8.2018 (bod 1.8.).</t>
  </si>
  <si>
    <t>důvod: odbor podpory řízení příspěvkových organizací požádal ekonomický odbor dne 31.7.2018 o provedení rozpočtové změny. Důvodem navrhované změny je převedení finančních prostředků z rozpočtu odboru ekonomického na odbor podpory řízení příspěvkových organizací ve výši 10 300 000,- Kč. Finanční prostředky budou použity na poskytnutí příspěvku na úhradu prokazatelné ztráty dopravcům - veřejná linková doprava pro příspěvkovou organizaci Koordinátor Integrovaného dopravního systému Olomouckého kraje, na základě usnesení Rady Olomouckého kraje č. UR/48/48/2018 ze dne 27.8.2018 (bod 9.1).</t>
  </si>
  <si>
    <t>důvod: odbor podpory řízení příspěvkových organizací požádal ekonomický odbor dne 2.8.2018 o provedení rozpočtové změny. Důvodem navrhované změny je převedení finančních prostředků z rozpočtu odboru ekonomického na odbor podpory řízení příspěvkových organizací ve výši 1 898 885,50 Kč. Finanční prostředky budou použity na poskytnutí investičního příspěvku pro příspěvkovou organizaci v oblasti zdravotnictví Zdravotnická záchranná služba Olomouckého kraje na nákup sanitních vozidel a budou hrazeny z rezervy Olomouckého kraje, na základě usnesení Rady Olomouckého kraje č. UR/48/48/2018 ze dne 27.8.2018 (bod 9.1).</t>
  </si>
  <si>
    <t>důvod: odbor kancelář hejtmana požádal ekonomický odbor dne 20.8.2018 o provedení rozpočtové změny. Důvodem navrhované změny je přesun finančních prostředků v rámci odboru kancelář hejtmana v celkové výši 40 000,- Kč. Finanční prostředky budou použity na poskytnutí individuálních dotací v oblasti krizového řízení, na základě usnesení Rady Olomouckého kraje č. UR/48/11/2018 ze dne 27.8.2018 (bod 1.11.).</t>
  </si>
  <si>
    <t>důvod: odbor kancelář hejtmana požádal ekonomický odbor dne 20.8.2018 o provedení rozpočtové změny. Důvodem navrhované změny je přesun finančních prostředků v rámci odboru kancelář hejtmana v celkové výši 2 179 000,- Kč. Finanční prostředky budou použity na poskytnutí individuálních dotací v oblasti krizového řízení, na základě usnesení Rady Olomouckého kraje č. UR/48/8/2018 ze dne 27.8.2018 (bod 1.8.).</t>
  </si>
  <si>
    <t>důvod: odbor sportu, kultury a památkové péče požádal ekonomický odbor dne 17.8.2018 o provedení rozpočtové změny. Důvodem navrhované změny je přesun finančních prostředků v rámci odboru sportu, kultury a památkové péče v celkové výši 4 950 000,- Kč. Finanční prostředky budou použity na poskytnutí dotací z "Programu podpory kultury v Olomouckém kraji v roce 2018", na základě usnesení Rady Olomouckého kraje č. UR/48/67/2018 ze dne 27.8.2018 (bod 11.7.).</t>
  </si>
  <si>
    <t>důvod: odbor sportu, kultury a památkové péče požádal ekonomický odbor dne 17.8.2018 o provedení rozpočtové změny. Důvodem navrhované změny je přesun finančních prostředků v rámci odboru sportu, kultury a památkové péče v celkové výši 4 000 000,- Kč. Finanční prostředky budou použity na poskytnutí dotací z "Program na podporu investičních projektů v oblasti kultury v Olomouckého kraji v roce 2018", na základě usnesení Rady Olomouckého kraje č. UR/48/68/2018 ze dne 27.8.2018 (bod 11.8.).</t>
  </si>
  <si>
    <t>důvod: odbor podpory řízení příspěvkových organizací požádal ekonomický odbor dne 1.8.2018 o provedení rozpočtové změny. Důvodem navrhované změny je přesun finančních prostředků v rámci odboru podpory řízení příspěvkových organizací ve výši        36 980,- Kč. Finanční prostředky budou použity na poskytnutí příspěvku na provoz - mzdové náklady pro příspěvkovou organizaci v oblasti školství Střední zdravotnická škola, Hranice, na základě usnesení Rady Olomouckého kraje č. UR/48/48/2018 ze dne 27.8.2018 (bod 9.1.).</t>
  </si>
  <si>
    <t>důvod: odbor podpory řízení příspěvkových organizací požádal ekonomický odbor dne 23.7.2018 o provedení rozpočtové změny. Důvodem navrhované změny je přesun finančních prostředků v rámci odboru podpory řízení příspěvkových organizací ve výši     339 458,24 Kč. Finanční prostředky budou použity na poskytnutí příspěvku na provoz - účelově určeného příspěvku pro příspěvkovou organizaci v oblasti školství Střední zdravotnická škola, Hranice, na "Přestěhování odloučeného pracoviště z Přerova do Hranic", na základě usnesení Rady Olomouckého kraje č. UR/48/48/2018 ze dne 27.8.2018 (bod 9.1.).</t>
  </si>
  <si>
    <t>důvod: odbor podpory řízení příspěvkových organizací požádal ekonomický odbor dne 31.7.2018 o provedení rozpočtové změny. Důvodem navrhované změny je přesun finančních prostředků v rámci odboru podpory řízení příspěvkových organizací ve výši    150 000,- Kč. Finanční prostředky budou nepoužity na poskytnutí příspěvku na provoz - účelově určeného příspěvku pro příspěvkovou organizaci v oblasti kultury Vlastivědné muzeum v Olomouci, prostředky budou převedeny do rezervy odboru podpory řízení příspěvkových organizací, na základě usnesení Rady Olomouckého kraje č. UR/48/48/2018 ze dne 27.8.2018 (bod 9.1.).</t>
  </si>
  <si>
    <t>důvod: odbor podpory řízení příspěvkových organizací požádal ekonomický odbor dne 9.8.2018 o provedení rozpočtové změny. Důvodem navrhované změny je přesun finančních prostředků v rámci odboru podpory řízení příspěvkových organizací v celkové výši 418 303,- Kč. Finanční prostředky budou použity na poskytnutí příspěvku na provoz - účelově určeného příspěvku pro příspěvkové organizace na pokrytí zvýšených nákladů souvisejících s předáváním majetkových dat ze softwaru příspěvkových organizací do softwaru zřizovatele, prostředky budou převedeny z rezervy odboru podpory řízení příspěvkových organizací, na základě usnesení Rady Olomouckého kraje č. UR/48/48/2018 ze dne 27.8.2018 (bod 9.1).</t>
  </si>
  <si>
    <t>důvod: odbor podpory řízení příspěvkových organizací požádal ekonomický odbor dne 27.7.2018 o provedení rozpočtové změny. Důvodem navrhované změny je přesun finančních prostředků v rámci odboru podpory řízení příspěvkových organizací ve výši     122 219,- Kč. Finanční prostředky budou použity na poskytnutí neinvestičního příspěvku pro příspěvkovou organizaci v oblasti školství Základní škola, Šternberk, na akci "Oprava havarijního stavu dlažby", prostředky budou převedeny z rezervy odboru podpory řízení příspěvkových organizací, na základě usnesení Rady Olomouckého kraje č. UR/48/48/2018 ze dne 27.8.2018 (bod 9.1.).</t>
  </si>
  <si>
    <t>důvod: odbor podpory řízení příspěvkových organizací požádal ekonomický odbor dne 8.8.2018 o provedení rozpočtové změny. Důvodem navrhované změny je přesun finančních prostředků v rámci odboru podpory řízení příspěvkových organizací ve výši        1 531,- Kč. Finanční prostředky nebudou použity na poskytnutí neinvestičního příspěvku pro příspěvkovou organizaci v oblasti školství Střední škola a Základní škola prof. Z. Matějčka, Olomouc, na akci "Oprava a výměna zařízení ústředního vytápění na budově Táboritů 25", prostředky budou převedeny do rezervy odboru podpory řízení příspěvkových organizací, na základě usnesení Rady Olomouckého kraje č. UR/48/48/2018 ze dne 27.8.2018 (bod 9.1.).</t>
  </si>
  <si>
    <t>důvod: odbor podpory řízení příspěvkových organizací požádal ekonomický odbor dne 3.8.2018 o provedení rozpočtové změny. Důvodem navrhované změny je přesun finančních prostředků v rámci odboru podpory řízení příspěvkových organizací ve výši        92 263,- Kč. Finanční prostředky budou použity na poskytnutí neinvestičního příspěvku pro příspěvkovou organizaci v oblasti kultury Vlastivědné muzeum v Olomouci z důvodu havárie (únik plynu) a budou převedeny z rezervy odboru podpory řízení příspěvkových organizací, na základě usnesení Rady Olomouckého kraje č. UR/48/48/2018 ze dne 27.8.2018 (bod 9.1.).</t>
  </si>
  <si>
    <t>důvod: odbor podpory řízení příspěvkových organizací požádal ekonomický odbor dne 21.8.2018 o provedení rozpočtové změny. Důvodem navrhované změny je přesun finančních prostředků v rámci odboru podpory řízení příspěvkových organizací v celkové výši 58 642,52 Kč. Finanční prostředky budou použity na poskytnutí investičního a neinvestičního příspěvku pro příspěvkovou organizaci v oblasti školství Gymnázium, Zábřeh, na základě usnesení Rady Olomouckého kraje č. UR/48/48/2018 ze dne 27.8.2018 (bod 9.1.).</t>
  </si>
  <si>
    <t>důvod: odbor podpory řízení příspěvkových organizací požádal ekonomický odbor dne 21.8.2018 o provedení rozpočtové změny. Důvodem navrhované změny je přesun finančních prostředků v rámci odboru podpory řízení příspěvkových organizací v celkové výši 1 345 762,- Kč. Finanční prostředky budou použity na poskytnutí investičního a neinvestičního příspěvku pro příspěvkovou organizaci v oblasti školství Střední průmyslová škola stavební, Lipník nad Bečvou, na základě usnesení Rady Olomouckého kraje č. UR/48/48/2018 ze dne 27.8.2018 (bod 9.1.).</t>
  </si>
  <si>
    <t>důvod: odbor podpory řízení příspěvkových organizací požádal ekonomický odbor dne 21.8.2018 o provedení rozpočtové změny. Důvodem navrhované změny je převedení finančních prostředků z rozpočtu odboru podpory řízení příspěvkových organizací na odbor ekonomický ve výši 2 026,90 Kč. Finanční prostředky nebudou použity na spolufinancování projektu "Pořízení CNC strojů, konvenčních obráběcích strojů a vybudování multifunkční výukové učebny" příspěvkové organizace Olomouckého kraje v oblasti školství Střední odborná škola a Střední odborné učiliště strojírenské a stavební, Jeseník, prostředky budou vráceny do rezervy na investice Olomouckého kraje, na základě usnesení Rady Olomouckého kraje č. UR/48/48/2018 ze dne 27.8.2018 (bod 9.1.).</t>
  </si>
  <si>
    <t>důvod: odbor podpory řízení příspěvkových organizací požádal ekonomický odbor dne 21.8.2018 o provedení rozpočtové změny. Důvodem navrhované změny je převedení finančních prostředků z rozpočtu odboru ekonomického na odbor podpory řízení příspěvkových organizací ve výši 128 495,26 Kč. Finanční prostředky budou použity na spolufinancování projektu příspěvkové organizace Olomouckého kraje v oblasti školství Gymnázium, Šternberk, prostředky budou hrazeny z rezervy na investice Olomouckého kraje, na základě usnesení Rady Olomouckého kraje č. UR/48/48/2018 ze dne 27.8.2018 (bod 9.1.).</t>
  </si>
  <si>
    <t>důvod: odbor podpory řízení příspěvkových organizací požádal ekonomický odbor dne 21.8.2018 o provedení rozpočtové změny. Důvodem navrhované změny je převedení finančních prostředků z rozpočtu odboru ekonomického na odbor podpory řízení příspěvkových organizací ve výši 369 516,- Kč. Finanční prostředky budou použity na spolufinancování projektu příspěvkové organizace Olomouckého kraje v oblasti školství Gymnázium Jiřího Wolkera, Prostějov, prostředky budou hrazeny z rezervy na investice Olomouckého kraje, na základě usnesení Rady Olomouckého kraje č. UR/48/48/2018 ze dne 27.8.2018 (bod 9.1.).</t>
  </si>
  <si>
    <t>důvod: odbor podpory řízení příspěvkových organizací požádal ekonomický odbor dne 27.8.2018 o provedení rozpočtové změny. Důvodem navrhované změny je přesun finančních prostředků v rámci odboru podpory řízení příspěvkových organizací ve výši                 30 000,- Kč. Finanční prostředky budou použity na poskytnutí příspěvku na provoz pro příspěvkovou organizaci v oblasti školství Hotelová škola Vincenze Priessnitze a Obchodní akademie Jeseník a budou převedeny z rezervy odboru podpory řízení příspěvkových organizací, na základě usnesení Rady Olomouckého kraje č. UR/48/48/2018 ze dne 27.8.2018 (bod 9.1.).</t>
  </si>
  <si>
    <t>důvod: odbor podpory řízení příspěvkových organizací požádal ekonomický odbor dne 27.8.2018 o provedení rozpočtové změny. Důvodem navrhované změny je přesun finančních prostředků v rámci odboru podpory řízení příspěvkových organizací ve výši                 220 000,- Kč. Finanční prostředky budou použity na poskytnutí příspěvku na provoz - účelově určeného příspěvku pro příspěvkovou organizaci v oblasti kultury Archeologické centrum Olomouc a budou převedeny z rezervy odboru podpory řízení příspěvkových organizací, na základě usnesení Rady Olomouckého kraje č. UR/48/48/2018 ze dne 27.8.2018 (bod 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</si>
</sst>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
    <numFmt numFmtId="167" formatCode="000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b/>
      <i/>
      <sz val="11"/>
      <name val="Arial"/>
      <family val="2"/>
      <charset val="238"/>
    </font>
    <font>
      <sz val="9"/>
      <name val="Arial CE"/>
      <charset val="238"/>
    </font>
    <font>
      <b/>
      <sz val="10"/>
      <color indexed="81"/>
      <name val="Tahoma"/>
      <family val="2"/>
      <charset val="238"/>
    </font>
    <font>
      <sz val="10"/>
      <color indexed="81"/>
      <name val="Tahoma"/>
      <family val="2"/>
      <charset val="238"/>
    </font>
    <font>
      <sz val="10"/>
      <color indexed="81"/>
      <name val="Arial"/>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196">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5" fillId="0" borderId="0" xfId="0" applyFont="1"/>
    <xf numFmtId="0" fontId="7" fillId="0" borderId="0" xfId="0" applyFont="1" applyFill="1" applyAlignment="1">
      <alignment horizontal="justify" vertical="top" wrapText="1"/>
    </xf>
    <xf numFmtId="0" fontId="9" fillId="0" borderId="0" xfId="0" applyFont="1" applyFill="1"/>
    <xf numFmtId="0" fontId="17" fillId="0" borderId="0" xfId="0" applyFont="1" applyFill="1" applyBorder="1" applyAlignment="1"/>
    <xf numFmtId="0" fontId="18" fillId="0" borderId="0" xfId="0" applyFont="1" applyFill="1"/>
    <xf numFmtId="0" fontId="2" fillId="0" borderId="0" xfId="0" applyFont="1" applyFill="1" applyAlignment="1">
      <alignment horizontal="left"/>
    </xf>
    <xf numFmtId="0" fontId="5" fillId="0" borderId="0" xfId="0" applyFont="1" applyFill="1"/>
    <xf numFmtId="0" fontId="19" fillId="0" borderId="0" xfId="0" applyFont="1" applyFill="1" applyAlignment="1">
      <alignment horizontal="right"/>
    </xf>
    <xf numFmtId="0" fontId="14" fillId="0" borderId="6" xfId="0" applyFont="1" applyFill="1" applyBorder="1" applyAlignment="1">
      <alignment horizontal="center"/>
    </xf>
    <xf numFmtId="0" fontId="20"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4" fillId="0" borderId="7" xfId="0" applyFont="1" applyFill="1" applyBorder="1"/>
    <xf numFmtId="4" fontId="14"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1" fillId="0" borderId="6" xfId="0" applyFont="1" applyFill="1" applyBorder="1"/>
    <xf numFmtId="0" fontId="17" fillId="0" borderId="9" xfId="0" applyFont="1" applyFill="1" applyBorder="1" applyAlignment="1"/>
    <xf numFmtId="4" fontId="17" fillId="0" borderId="6" xfId="0" applyNumberFormat="1" applyFont="1" applyFill="1" applyBorder="1" applyAlignment="1"/>
    <xf numFmtId="0" fontId="15" fillId="0" borderId="0" xfId="0" applyFont="1" applyFill="1"/>
    <xf numFmtId="0" fontId="0" fillId="0" borderId="0" xfId="0" applyFill="1"/>
    <xf numFmtId="0" fontId="9" fillId="0" borderId="0" xfId="0" applyFont="1"/>
    <xf numFmtId="0" fontId="17" fillId="0" borderId="0" xfId="0" applyFont="1" applyBorder="1" applyAlignment="1"/>
    <xf numFmtId="0" fontId="5" fillId="0" borderId="0" xfId="0" applyFont="1"/>
    <xf numFmtId="0" fontId="2" fillId="0" borderId="0" xfId="0" applyFont="1" applyAlignment="1">
      <alignment horizontal="left"/>
    </xf>
    <xf numFmtId="0" fontId="22" fillId="0" borderId="0" xfId="0" applyFont="1"/>
    <xf numFmtId="5" fontId="17" fillId="0" borderId="0" xfId="0" applyNumberFormat="1" applyFont="1" applyAlignment="1">
      <alignment horizontal="right"/>
    </xf>
    <xf numFmtId="0" fontId="0" fillId="0" borderId="0" xfId="0" applyFont="1" applyFill="1"/>
    <xf numFmtId="166"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14" fillId="0" borderId="6" xfId="0" applyFont="1" applyBorder="1" applyAlignment="1"/>
    <xf numFmtId="0" fontId="16" fillId="0" borderId="0" xfId="0" applyFont="1" applyAlignment="1">
      <alignment horizontal="justify" vertical="top" wrapText="1"/>
    </xf>
    <xf numFmtId="0" fontId="16" fillId="0" borderId="0" xfId="0" applyFont="1" applyAlignment="1">
      <alignment horizontal="center" vertical="top" wrapText="1"/>
    </xf>
    <xf numFmtId="0" fontId="17" fillId="0" borderId="0" xfId="0" applyFont="1" applyFill="1" applyBorder="1" applyAlignment="1">
      <alignment horizontal="center"/>
    </xf>
    <xf numFmtId="0" fontId="16" fillId="0" borderId="0" xfId="0" applyFont="1" applyAlignment="1"/>
    <xf numFmtId="0" fontId="9" fillId="0" borderId="0" xfId="0" applyFont="1" applyAlignment="1">
      <alignment horizontal="center"/>
    </xf>
    <xf numFmtId="0" fontId="19" fillId="0" borderId="0" xfId="0" applyFont="1" applyAlignment="1">
      <alignment horizontal="right"/>
    </xf>
    <xf numFmtId="0" fontId="14" fillId="0" borderId="6" xfId="0" applyFont="1" applyBorder="1" applyAlignment="1">
      <alignment horizontal="center"/>
    </xf>
    <xf numFmtId="0" fontId="20" fillId="0" borderId="7" xfId="0" applyFont="1" applyBorder="1" applyAlignment="1">
      <alignment horizontal="center"/>
    </xf>
    <xf numFmtId="0" fontId="14" fillId="0" borderId="6" xfId="0" applyFont="1" applyBorder="1" applyAlignment="1">
      <alignment horizontal="center" wrapText="1"/>
    </xf>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14" fillId="0" borderId="6" xfId="0" applyFont="1" applyBorder="1"/>
    <xf numFmtId="165" fontId="5" fillId="0" borderId="6" xfId="0" applyNumberFormat="1" applyFont="1" applyBorder="1" applyAlignment="1">
      <alignment horizontal="center"/>
    </xf>
    <xf numFmtId="0" fontId="21" fillId="0" borderId="6" xfId="0" applyFont="1" applyBorder="1"/>
    <xf numFmtId="0" fontId="17" fillId="0" borderId="9" xfId="0" applyFont="1" applyBorder="1" applyAlignment="1"/>
    <xf numFmtId="4" fontId="17" fillId="0" borderId="6" xfId="0" applyNumberFormat="1" applyFont="1" applyBorder="1" applyAlignment="1"/>
    <xf numFmtId="0" fontId="18" fillId="0" borderId="0" xfId="0" applyFont="1"/>
    <xf numFmtId="0" fontId="14" fillId="0" borderId="0" xfId="0" applyFont="1" applyFill="1" applyBorder="1" applyAlignment="1">
      <alignment horizontal="center"/>
    </xf>
    <xf numFmtId="0" fontId="14" fillId="0" borderId="7" xfId="0" applyFont="1" applyFill="1" applyBorder="1" applyAlignment="1">
      <alignment horizontal="center"/>
    </xf>
    <xf numFmtId="166"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6" xfId="0" applyFont="1" applyBorder="1" applyAlignment="1">
      <alignment horizontal="center"/>
    </xf>
    <xf numFmtId="0" fontId="20" fillId="0" borderId="6" xfId="0" applyFont="1" applyFill="1" applyBorder="1" applyAlignment="1">
      <alignment horizontal="left"/>
    </xf>
    <xf numFmtId="4" fontId="14" fillId="0" borderId="6" xfId="0" applyNumberFormat="1" applyFont="1" applyBorder="1" applyAlignment="1">
      <alignment wrapText="1"/>
    </xf>
    <xf numFmtId="164" fontId="5" fillId="0" borderId="0" xfId="0" applyNumberFormat="1" applyFont="1" applyFill="1" applyBorder="1" applyAlignment="1">
      <alignment horizontal="center"/>
    </xf>
    <xf numFmtId="0" fontId="16" fillId="0" borderId="0" xfId="0" applyFont="1" applyFill="1" applyAlignment="1">
      <alignment horizontal="justify" vertical="top" wrapText="1"/>
    </xf>
    <xf numFmtId="0" fontId="14" fillId="0" borderId="0" xfId="0" applyFont="1" applyBorder="1" applyAlignment="1">
      <alignment horizontal="center"/>
    </xf>
    <xf numFmtId="0" fontId="5" fillId="0" borderId="6" xfId="0" applyFont="1" applyFill="1" applyBorder="1" applyAlignment="1">
      <alignment horizontal="center"/>
    </xf>
    <xf numFmtId="0" fontId="20" fillId="0" borderId="6" xfId="0" applyFont="1" applyBorder="1" applyAlignment="1">
      <alignment horizontal="left"/>
    </xf>
    <xf numFmtId="0" fontId="21" fillId="0" borderId="0" xfId="0" applyFont="1" applyFill="1" applyBorder="1"/>
    <xf numFmtId="4" fontId="17" fillId="0" borderId="0" xfId="0" applyNumberFormat="1" applyFont="1" applyFill="1" applyBorder="1" applyAlignment="1"/>
    <xf numFmtId="0" fontId="23" fillId="0" borderId="0" xfId="0" applyFont="1" applyFill="1"/>
    <xf numFmtId="0" fontId="14" fillId="0" borderId="0" xfId="0" applyFont="1" applyFill="1" applyAlignment="1">
      <alignment horizontal="right"/>
    </xf>
    <xf numFmtId="164" fontId="0" fillId="0" borderId="0" xfId="0" applyNumberFormat="1" applyBorder="1" applyAlignment="1">
      <alignment horizontal="center"/>
    </xf>
    <xf numFmtId="0" fontId="0" fillId="0" borderId="0" xfId="0" applyBorder="1"/>
    <xf numFmtId="0" fontId="17" fillId="0" borderId="10" xfId="0" applyFont="1" applyFill="1" applyBorder="1"/>
    <xf numFmtId="4" fontId="17" fillId="0" borderId="6" xfId="0" applyNumberFormat="1" applyFont="1" applyFill="1" applyBorder="1"/>
    <xf numFmtId="1" fontId="5" fillId="0" borderId="6" xfId="0" applyNumberFormat="1" applyFont="1" applyBorder="1" applyAlignment="1">
      <alignment horizontal="center"/>
    </xf>
    <xf numFmtId="3" fontId="5" fillId="0" borderId="0" xfId="0" applyNumberFormat="1" applyFont="1" applyBorder="1" applyAlignment="1">
      <alignment horizontal="center"/>
    </xf>
    <xf numFmtId="0" fontId="16" fillId="0" borderId="0" xfId="0" applyFont="1" applyAlignment="1">
      <alignment vertical="center"/>
    </xf>
    <xf numFmtId="164" fontId="0" fillId="0" borderId="6" xfId="0" applyNumberFormat="1" applyBorder="1" applyAlignment="1">
      <alignment horizontal="center"/>
    </xf>
    <xf numFmtId="4" fontId="14" fillId="0" borderId="8" xfId="0" applyNumberFormat="1" applyFont="1" applyBorder="1" applyAlignment="1">
      <alignment horizontal="right" wrapText="1"/>
    </xf>
    <xf numFmtId="0" fontId="14" fillId="0" borderId="6" xfId="0" applyFont="1" applyFill="1" applyBorder="1" applyAlignment="1"/>
    <xf numFmtId="0" fontId="17" fillId="0" borderId="0" xfId="0" applyFont="1" applyBorder="1" applyAlignment="1">
      <alignment horizontal="center"/>
    </xf>
    <xf numFmtId="0" fontId="20" fillId="0" borderId="9" xfId="0" applyFont="1" applyBorder="1" applyAlignment="1">
      <alignment horizontal="center"/>
    </xf>
    <xf numFmtId="165" fontId="5" fillId="0" borderId="0" xfId="0" applyNumberFormat="1" applyFont="1" applyFill="1" applyBorder="1" applyAlignment="1">
      <alignment horizontal="center"/>
    </xf>
    <xf numFmtId="0" fontId="5" fillId="0" borderId="0" xfId="0" applyFont="1" applyBorder="1"/>
    <xf numFmtId="0" fontId="21" fillId="0" borderId="0" xfId="0" applyFont="1" applyBorder="1"/>
    <xf numFmtId="2" fontId="17" fillId="0" borderId="0" xfId="0" applyNumberFormat="1" applyFont="1" applyBorder="1" applyAlignment="1"/>
    <xf numFmtId="0" fontId="0" fillId="0" borderId="0" xfId="0" applyFont="1"/>
    <xf numFmtId="165" fontId="0" fillId="0" borderId="0" xfId="0" applyNumberFormat="1" applyFont="1" applyBorder="1" applyAlignment="1">
      <alignment horizontal="center"/>
    </xf>
    <xf numFmtId="0" fontId="23" fillId="0" borderId="0" xfId="0" applyFont="1" applyBorder="1"/>
    <xf numFmtId="4" fontId="14" fillId="0" borderId="6" xfId="0" applyNumberFormat="1" applyFont="1" applyFill="1" applyBorder="1" applyAlignment="1">
      <alignment wrapText="1"/>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applyAlignment="1">
      <alignment horizontal="center"/>
    </xf>
    <xf numFmtId="4" fontId="14"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4" fillId="0" borderId="7" xfId="0" applyFont="1" applyBorder="1" applyAlignment="1">
      <alignment horizontal="center"/>
    </xf>
    <xf numFmtId="165" fontId="0" fillId="0" borderId="6" xfId="0" applyNumberFormat="1" applyFont="1" applyBorder="1" applyAlignment="1">
      <alignment horizontal="center"/>
    </xf>
    <xf numFmtId="0" fontId="17" fillId="0" borderId="10" xfId="0" applyFont="1" applyBorder="1"/>
    <xf numFmtId="4" fontId="17" fillId="0" borderId="6" xfId="0" applyNumberFormat="1" applyFont="1" applyBorder="1"/>
    <xf numFmtId="4" fontId="0" fillId="0" borderId="0" xfId="0" applyNumberFormat="1"/>
    <xf numFmtId="0" fontId="7" fillId="0" borderId="0" xfId="0" applyFont="1" applyAlignment="1">
      <alignment horizontal="justify" vertical="top" wrapText="1"/>
    </xf>
    <xf numFmtId="0" fontId="20" fillId="0" borderId="11" xfId="0" applyFont="1" applyFill="1" applyBorder="1" applyAlignment="1">
      <alignment horizontal="left"/>
    </xf>
    <xf numFmtId="4" fontId="14" fillId="0" borderId="6" xfId="0" applyNumberFormat="1" applyFont="1" applyFill="1" applyBorder="1" applyAlignment="1">
      <alignment horizontal="right" wrapText="1"/>
    </xf>
    <xf numFmtId="0" fontId="5" fillId="0" borderId="0" xfId="0" applyFont="1" applyFill="1" applyBorder="1"/>
    <xf numFmtId="0" fontId="14" fillId="0" borderId="6" xfId="0" applyFont="1" applyFill="1" applyBorder="1" applyAlignment="1">
      <alignment horizontal="center" wrapText="1"/>
    </xf>
    <xf numFmtId="4" fontId="14" fillId="0" borderId="6" xfId="0" applyNumberFormat="1" applyFont="1" applyFill="1" applyBorder="1"/>
    <xf numFmtId="0" fontId="7" fillId="0" borderId="0" xfId="0" applyFont="1" applyAlignment="1">
      <alignment horizontal="center" vertical="top" wrapText="1"/>
    </xf>
    <xf numFmtId="0" fontId="0" fillId="0" borderId="0" xfId="0" applyFont="1" applyAlignment="1">
      <alignment horizontal="center"/>
    </xf>
    <xf numFmtId="0" fontId="0" fillId="0" borderId="6" xfId="0" applyFont="1" applyBorder="1" applyAlignment="1">
      <alignment horizontal="center"/>
    </xf>
    <xf numFmtId="164" fontId="0" fillId="0" borderId="6" xfId="0" applyNumberFormat="1" applyFont="1" applyBorder="1" applyAlignment="1">
      <alignment horizontal="center"/>
    </xf>
    <xf numFmtId="0" fontId="0" fillId="0" borderId="12" xfId="0" applyFont="1" applyBorder="1" applyAlignment="1">
      <alignment horizontal="center"/>
    </xf>
    <xf numFmtId="4" fontId="14" fillId="0" borderId="6" xfId="0" applyNumberFormat="1" applyFont="1" applyBorder="1" applyAlignment="1">
      <alignment horizontal="right" wrapText="1"/>
    </xf>
    <xf numFmtId="0" fontId="0" fillId="0" borderId="0" xfId="0" applyNumberFormat="1" applyFont="1" applyFill="1" applyBorder="1" applyAlignment="1" applyProtection="1"/>
    <xf numFmtId="1" fontId="0" fillId="0" borderId="6" xfId="0" applyNumberFormat="1" applyFont="1" applyFill="1" applyBorder="1" applyAlignment="1">
      <alignment horizontal="center"/>
    </xf>
    <xf numFmtId="0" fontId="20" fillId="0" borderId="9" xfId="0" applyFont="1" applyFill="1" applyBorder="1" applyAlignment="1">
      <alignment horizontal="center"/>
    </xf>
    <xf numFmtId="0" fontId="5" fillId="0" borderId="0" xfId="0" applyNumberFormat="1" applyFont="1" applyFill="1" applyBorder="1" applyAlignment="1">
      <alignment horizontal="center"/>
    </xf>
    <xf numFmtId="0" fontId="9" fillId="0" borderId="0" xfId="0" applyFont="1" applyBorder="1"/>
    <xf numFmtId="0" fontId="23" fillId="0" borderId="0" xfId="0" applyFont="1" applyFill="1" applyBorder="1"/>
    <xf numFmtId="0" fontId="23" fillId="0" borderId="0" xfId="0" applyFont="1"/>
    <xf numFmtId="0" fontId="14" fillId="0" borderId="0" xfId="0" applyFont="1" applyAlignment="1">
      <alignment horizontal="right"/>
    </xf>
    <xf numFmtId="0" fontId="20" fillId="0" borderId="6" xfId="0" applyFont="1" applyBorder="1" applyAlignment="1">
      <alignment horizontal="center"/>
    </xf>
    <xf numFmtId="0" fontId="5" fillId="0" borderId="0" xfId="0" applyFont="1" applyBorder="1" applyAlignment="1">
      <alignment horizontal="center"/>
    </xf>
    <xf numFmtId="0" fontId="20" fillId="0" borderId="11" xfId="0" applyFont="1" applyBorder="1" applyAlignment="1">
      <alignment horizontal="left"/>
    </xf>
    <xf numFmtId="0" fontId="0" fillId="0" borderId="0" xfId="0" applyAlignment="1">
      <alignment horizontal="center"/>
    </xf>
    <xf numFmtId="164" fontId="0" fillId="0" borderId="6" xfId="0" applyNumberFormat="1" applyFont="1" applyFill="1" applyBorder="1" applyAlignment="1">
      <alignment horizontal="center"/>
    </xf>
    <xf numFmtId="164" fontId="5" fillId="0" borderId="6" xfId="0" applyNumberFormat="1" applyFont="1" applyBorder="1" applyAlignment="1">
      <alignment horizontal="center"/>
    </xf>
    <xf numFmtId="3" fontId="0" fillId="0" borderId="6" xfId="0" applyNumberFormat="1" applyBorder="1" applyAlignment="1">
      <alignment horizontal="center"/>
    </xf>
    <xf numFmtId="4" fontId="14" fillId="0" borderId="6" xfId="0" applyNumberFormat="1" applyFont="1" applyBorder="1"/>
    <xf numFmtId="165" fontId="0" fillId="0" borderId="6" xfId="0" applyNumberFormat="1" applyBorder="1" applyAlignment="1">
      <alignment horizontal="center"/>
    </xf>
    <xf numFmtId="3" fontId="5" fillId="0" borderId="6" xfId="0" applyNumberFormat="1" applyFont="1" applyBorder="1" applyAlignment="1">
      <alignment horizontal="center"/>
    </xf>
    <xf numFmtId="0" fontId="14" fillId="0" borderId="7" xfId="0" applyFont="1" applyBorder="1"/>
    <xf numFmtId="166" fontId="5" fillId="0" borderId="6" xfId="0" applyNumberFormat="1" applyFont="1" applyBorder="1" applyAlignment="1">
      <alignment horizontal="center"/>
    </xf>
    <xf numFmtId="0" fontId="20" fillId="0" borderId="7" xfId="0" applyFont="1" applyFill="1" applyBorder="1" applyAlignment="1">
      <alignment horizontal="left"/>
    </xf>
    <xf numFmtId="0" fontId="5" fillId="0" borderId="0" xfId="1" applyNumberFormat="1" applyFont="1" applyFill="1" applyBorder="1" applyAlignment="1" applyProtection="1"/>
    <xf numFmtId="3" fontId="0" fillId="0" borderId="6" xfId="0" applyNumberFormat="1" applyFont="1" applyBorder="1" applyAlignment="1">
      <alignment horizontal="center"/>
    </xf>
    <xf numFmtId="0" fontId="20" fillId="0" borderId="12" xfId="0" applyFont="1" applyFill="1" applyBorder="1" applyAlignment="1">
      <alignment horizontal="left"/>
    </xf>
    <xf numFmtId="4" fontId="14" fillId="0" borderId="6" xfId="0" applyNumberFormat="1" applyFont="1" applyFill="1" applyBorder="1" applyAlignment="1"/>
    <xf numFmtId="3" fontId="0" fillId="0" borderId="0" xfId="0" applyNumberFormat="1" applyFont="1" applyBorder="1" applyAlignment="1">
      <alignment horizontal="center"/>
    </xf>
    <xf numFmtId="0" fontId="14" fillId="0" borderId="0" xfId="0" applyFont="1" applyFill="1" applyBorder="1" applyAlignment="1"/>
    <xf numFmtId="4" fontId="17" fillId="0" borderId="0" xfId="0" applyNumberFormat="1" applyFont="1" applyBorder="1" applyAlignment="1"/>
    <xf numFmtId="49" fontId="5" fillId="0" borderId="0" xfId="0" applyNumberFormat="1" applyFont="1" applyBorder="1" applyAlignment="1">
      <alignment horizontal="center"/>
    </xf>
    <xf numFmtId="0" fontId="20" fillId="0" borderId="7" xfId="0" applyFont="1" applyBorder="1" applyAlignment="1">
      <alignment horizontal="left"/>
    </xf>
    <xf numFmtId="164" fontId="0" fillId="0" borderId="0" xfId="0" applyNumberFormat="1" applyFont="1" applyBorder="1" applyAlignment="1">
      <alignment horizontal="center"/>
    </xf>
    <xf numFmtId="167" fontId="0" fillId="0" borderId="0" xfId="0" applyNumberFormat="1" applyFont="1" applyFill="1" applyBorder="1" applyAlignment="1">
      <alignment horizontal="center"/>
    </xf>
    <xf numFmtId="0" fontId="14" fillId="0" borderId="6" xfId="0" applyFont="1" applyFill="1" applyBorder="1"/>
    <xf numFmtId="0" fontId="20" fillId="0" borderId="9" xfId="0" applyFont="1" applyFill="1" applyBorder="1" applyAlignment="1">
      <alignment horizontal="left"/>
    </xf>
    <xf numFmtId="0" fontId="0" fillId="0" borderId="6" xfId="0" applyFill="1" applyBorder="1" applyAlignment="1">
      <alignment horizontal="center"/>
    </xf>
    <xf numFmtId="0" fontId="17" fillId="0" borderId="0" xfId="0" applyFont="1" applyBorder="1"/>
    <xf numFmtId="4" fontId="17" fillId="0" borderId="0" xfId="0" applyNumberFormat="1" applyFont="1" applyBorder="1"/>
    <xf numFmtId="0" fontId="17" fillId="0" borderId="0" xfId="0" applyFont="1" applyFill="1" applyBorder="1"/>
    <xf numFmtId="4" fontId="17" fillId="0" borderId="0" xfId="0" applyNumberFormat="1" applyFont="1" applyFill="1" applyBorder="1"/>
    <xf numFmtId="1" fontId="5" fillId="0" borderId="6" xfId="0" applyNumberFormat="1" applyFont="1" applyFill="1" applyBorder="1" applyAlignment="1">
      <alignment horizontal="center"/>
    </xf>
    <xf numFmtId="0" fontId="20" fillId="0" borderId="9" xfId="0" applyFont="1" applyBorder="1" applyAlignment="1">
      <alignment horizontal="left"/>
    </xf>
    <xf numFmtId="165" fontId="0" fillId="0" borderId="0" xfId="0" applyNumberFormat="1" applyFont="1" applyFill="1" applyBorder="1" applyAlignment="1">
      <alignment horizontal="center"/>
    </xf>
    <xf numFmtId="0" fontId="20" fillId="0" borderId="13" xfId="0" applyFont="1" applyFill="1" applyBorder="1" applyAlignment="1">
      <alignment horizontal="left"/>
    </xf>
    <xf numFmtId="0" fontId="0" fillId="0" borderId="6" xfId="0" applyFont="1" applyFill="1" applyBorder="1" applyAlignment="1">
      <alignment horizontal="center"/>
    </xf>
    <xf numFmtId="0" fontId="5" fillId="0" borderId="0" xfId="0" applyFont="1" applyAlignment="1">
      <alignment horizontal="center"/>
    </xf>
    <xf numFmtId="0" fontId="23" fillId="0" borderId="0" xfId="0" applyFont="1" applyAlignment="1">
      <alignment horizontal="center"/>
    </xf>
    <xf numFmtId="0" fontId="7" fillId="0" borderId="0" xfId="1" applyFont="1" applyBorder="1"/>
    <xf numFmtId="0" fontId="6" fillId="0" borderId="0" xfId="1" applyFont="1"/>
    <xf numFmtId="49" fontId="16" fillId="0" borderId="0" xfId="0" applyNumberFormat="1" applyFont="1" applyAlignment="1">
      <alignment horizontal="justify" wrapText="1"/>
    </xf>
    <xf numFmtId="0" fontId="16" fillId="0" borderId="0" xfId="0" applyFont="1" applyFill="1" applyAlignment="1">
      <alignment horizontal="justify" vertical="top" wrapText="1"/>
    </xf>
    <xf numFmtId="0" fontId="16" fillId="0" borderId="0" xfId="0" applyFont="1" applyAlignment="1">
      <alignment horizontal="justify" vertical="top" wrapText="1"/>
    </xf>
    <xf numFmtId="49" fontId="16" fillId="0" borderId="0" xfId="0" applyNumberFormat="1" applyFont="1" applyAlignment="1">
      <alignment horizontal="justify" vertical="center" wrapText="1"/>
    </xf>
    <xf numFmtId="49" fontId="16"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4" name="Text Box 25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5" name="Text Box 25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6" name="Text Box 25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7" name="Text Box 25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8" name="Text Box 25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29" name="Text Box 25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0" name="Text Box 25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1" name="Text Box 25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2" name="Text Box 25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3" name="Text Box 25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4" name="Text Box 25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5" name="Text Box 25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6" name="Text Box 25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7" name="Text Box 25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8" name="Text Box 26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39" name="Text Box 26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0" name="Text Box 26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1" name="Text Box 26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2" name="Text Box 26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3" name="Text Box 26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4" name="Text Box 26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5" name="Text Box 26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6" name="Text Box 26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7" name="Text Box 26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8" name="Text Box 26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49" name="Text Box 26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0" name="Text Box 26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1" name="Text Box 26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2" name="Text Box 26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3" name="Text Box 26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4" name="Text Box 26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5" name="Text Box 26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6" name="Text Box 26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7" name="Text Box 26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8" name="Text Box 26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59" name="Text Box 26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0" name="Text Box 26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1" name="Text Box 26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2" name="Text Box 26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3" name="Text Box 26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4" name="Text Box 26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5" name="Text Box 26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6" name="Text Box 26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7" name="Text Box 26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8" name="Text Box 26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69" name="Text Box 26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0" name="Text Box 26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1" name="Text Box 26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2" name="Text Box 26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3" name="Text Box 26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4" name="Text Box 26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5" name="Text Box 26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6" name="Text Box 26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7" name="Text Box 26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8" name="Text Box 26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79" name="Text Box 26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0" name="Text Box 26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1" name="Text Box 26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2" name="Text Box 26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3" name="Text Box 26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4" name="Text Box 26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5" name="Text Box 26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6" name="Text Box 26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7" name="Text Box 26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8" name="Text Box 26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89" name="Text Box 26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0" name="Text Box 26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1" name="Text Box 26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2" name="Text Box 26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3" name="Text Box 26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4" name="Text Box 26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5" name="Text Box 26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6" name="Text Box 27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7" name="Text Box 27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8" name="Text Box 27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899" name="Text Box 27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0" name="Text Box 27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1" name="Text Box 27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2" name="Text Box 27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3" name="Text Box 27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4" name="Text Box 27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5" name="Text Box 27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6" name="Text Box 27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7" name="Text Box 27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8" name="Text Box 27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09" name="Text Box 27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0" name="Text Box 27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1" name="Text Box 27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2" name="Text Box 27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3" name="Text Box 27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4" name="Text Box 27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5" name="Text Box 27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6" name="Text Box 27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7" name="Text Box 27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8" name="Text Box 27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19" name="Text Box 27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0" name="Text Box 27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1" name="Text Box 27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2" name="Text Box 27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3" name="Text Box 27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4" name="Text Box 27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5" name="Text Box 27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6" name="Text Box 27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7" name="Text Box 27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8" name="Text Box 27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29" name="Text Box 27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0" name="Text Box 27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1" name="Text Box 27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2" name="Text Box 27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3" name="Text Box 27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4" name="Text Box 27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5" name="Text Box 27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6" name="Text Box 27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7" name="Text Box 27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8" name="Text Box 27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39" name="Text Box 27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0" name="Text Box 27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1" name="Text Box 27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2" name="Text Box 27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3" name="Text Box 27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4" name="Text Box 27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5" name="Text Box 27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6" name="Text Box 27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7" name="Text Box 27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8" name="Text Box 27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49" name="Text Box 27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0" name="Text Box 27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1" name="Text Box 27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2" name="Text Box 27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3" name="Text Box 27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4" name="Text Box 27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5" name="Text Box 27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6" name="Text Box 27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7" name="Text Box 27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8" name="Text Box 27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59" name="Text Box 27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0" name="Text Box 27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1" name="Text Box 27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2" name="Text Box 27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3" name="Text Box 27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4" name="Text Box 27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5" name="Text Box 27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6" name="Text Box 27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7" name="Text Box 27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8" name="Text Box 27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69" name="Text Box 27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0" name="Text Box 27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1" name="Text Box 27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2" name="Text Box 27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3" name="Text Box 27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4" name="Text Box 27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5" name="Text Box 27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6" name="Text Box 27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7" name="Text Box 27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8" name="Text Box 27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79" name="Text Box 27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0" name="Text Box 27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1" name="Text Box 27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2" name="Text Box 27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3" name="Text Box 27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4" name="Text Box 27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5" name="Text Box 27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6" name="Text Box 27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7" name="Text Box 27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8" name="Text Box 27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89" name="Text Box 27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0" name="Text Box 27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1" name="Text Box 27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2" name="Text Box 27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3" name="Text Box 27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4" name="Text Box 27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5" name="Text Box 27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6" name="Text Box 28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7" name="Text Box 28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8" name="Text Box 28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999" name="Text Box 28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0" name="Text Box 28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1" name="Text Box 28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2" name="Text Box 28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3" name="Text Box 28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4" name="Text Box 28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5" name="Text Box 28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6" name="Text Box 28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7" name="Text Box 28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8" name="Text Box 28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09" name="Text Box 28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0" name="Text Box 28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1" name="Text Box 28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2" name="Text Box 28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3" name="Text Box 28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4" name="Text Box 28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5" name="Text Box 28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6" name="Text Box 28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7" name="Text Box 28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8" name="Text Box 28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19" name="Text Box 28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0" name="Text Box 28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1" name="Text Box 28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2" name="Text Box 28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3" name="Text Box 28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4" name="Text Box 28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5" name="Text Box 28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6" name="Text Box 28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7" name="Text Box 28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8" name="Text Box 28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29" name="Text Box 28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0" name="Text Box 28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1" name="Text Box 28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2" name="Text Box 28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3" name="Text Box 28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4" name="Text Box 28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5" name="Text Box 28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6" name="Text Box 28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7" name="Text Box 28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8" name="Text Box 28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39" name="Text Box 28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0" name="Text Box 28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1" name="Text Box 28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2" name="Text Box 28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3" name="Text Box 28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4" name="Text Box 28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5" name="Text Box 28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6" name="Text Box 28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7" name="Text Box 28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8" name="Text Box 28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49" name="Text Box 28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0" name="Text Box 28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1" name="Text Box 28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2" name="Text Box 28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3" name="Text Box 28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4" name="Text Box 28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5" name="Text Box 28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6" name="Text Box 28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7" name="Text Box 28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8" name="Text Box 28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59" name="Text Box 28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0" name="Text Box 28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1" name="Text Box 28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2" name="Text Box 28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3" name="Text Box 28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4" name="Text Box 28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5" name="Text Box 28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6" name="Text Box 28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7" name="Text Box 28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8" name="Text Box 28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69" name="Text Box 28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0" name="Text Box 28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1" name="Text Box 28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2" name="Text Box 28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3" name="Text Box 28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4" name="Text Box 28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5" name="Text Box 28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6" name="Text Box 28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7" name="Text Box 28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8" name="Text Box 28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79" name="Text Box 28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0" name="Text Box 28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1" name="Text Box 28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2" name="Text Box 28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3" name="Text Box 28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4" name="Text Box 28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5" name="Text Box 28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6" name="Text Box 28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7" name="Text Box 28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8" name="Text Box 28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89" name="Text Box 28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0" name="Text Box 28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1" name="Text Box 28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2" name="Text Box 28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3" name="Text Box 28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4" name="Text Box 28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5" name="Text Box 28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6" name="Text Box 29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7" name="Text Box 29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8" name="Text Box 29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099" name="Text Box 29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0" name="Text Box 29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1" name="Text Box 29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2" name="Text Box 29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3" name="Text Box 29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4" name="Text Box 29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5" name="Text Box 29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6" name="Text Box 29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7" name="Text Box 29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8" name="Text Box 29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09" name="Text Box 29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0" name="Text Box 29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1" name="Text Box 29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2" name="Text Box 29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3" name="Text Box 29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4" name="Text Box 29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5" name="Text Box 29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6" name="Text Box 29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7" name="Text Box 29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8" name="Text Box 29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19" name="Text Box 29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0" name="Text Box 29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1" name="Text Box 29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2" name="Text Box 29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3" name="Text Box 29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4" name="Text Box 29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5" name="Text Box 29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6" name="Text Box 29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7" name="Text Box 29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8" name="Text Box 29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29" name="Text Box 29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0" name="Text Box 29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1" name="Text Box 29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2" name="Text Box 29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3" name="Text Box 29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4" name="Text Box 29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5" name="Text Box 29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6" name="Text Box 29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7" name="Text Box 29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8" name="Text Box 29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39" name="Text Box 29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0" name="Text Box 29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1" name="Text Box 29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2" name="Text Box 29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3" name="Text Box 29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4" name="Text Box 29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5" name="Text Box 29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6" name="Text Box 29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7" name="Text Box 29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8" name="Text Box 29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49" name="Text Box 29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0" name="Text Box 29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1" name="Text Box 29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2" name="Text Box 29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3" name="Text Box 29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4" name="Text Box 29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5" name="Text Box 29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6" name="Text Box 29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7" name="Text Box 29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8" name="Text Box 29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59" name="Text Box 29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0" name="Text Box 29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1" name="Text Box 29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2" name="Text Box 29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3" name="Text Box 29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4" name="Text Box 29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5" name="Text Box 29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6" name="Text Box 29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7" name="Text Box 29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8" name="Text Box 29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69" name="Text Box 29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0" name="Text Box 29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1" name="Text Box 29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2" name="Text Box 29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3" name="Text Box 29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4" name="Text Box 29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5" name="Text Box 29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6" name="Text Box 29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7" name="Text Box 29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8" name="Text Box 29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79" name="Text Box 29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0" name="Text Box 29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1" name="Text Box 29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2" name="Text Box 29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3" name="Text Box 29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4" name="Text Box 29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5" name="Text Box 29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6" name="Text Box 29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7" name="Text Box 29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8" name="Text Box 29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89" name="Text Box 29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0" name="Text Box 29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1" name="Text Box 29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2" name="Text Box 29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3" name="Text Box 29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4" name="Text Box 29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5" name="Text Box 29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6" name="Text Box 30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7" name="Text Box 30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8" name="Text Box 30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199" name="Text Box 30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0" name="Text Box 30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1" name="Text Box 30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2" name="Text Box 30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3" name="Text Box 30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4" name="Text Box 30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5" name="Text Box 30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6" name="Text Box 30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7" name="Text Box 30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8" name="Text Box 30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09" name="Text Box 30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0" name="Text Box 30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1" name="Text Box 30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2" name="Text Box 30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3" name="Text Box 30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4" name="Text Box 30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5" name="Text Box 30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6" name="Text Box 30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7" name="Text Box 30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8" name="Text Box 30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19" name="Text Box 30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0" name="Text Box 30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1" name="Text Box 30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2" name="Text Box 30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3" name="Text Box 30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4" name="Text Box 30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5" name="Text Box 30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6" name="Text Box 30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7" name="Text Box 30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8" name="Text Box 30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29" name="Text Box 30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0" name="Text Box 30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1" name="Text Box 30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2" name="Text Box 30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3" name="Text Box 30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4" name="Text Box 30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5" name="Text Box 30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6" name="Text Box 30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7" name="Text Box 30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8" name="Text Box 30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39" name="Text Box 30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0" name="Text Box 30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1" name="Text Box 30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2" name="Text Box 30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3" name="Text Box 30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4" name="Text Box 30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5" name="Text Box 30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6" name="Text Box 30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7" name="Text Box 30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8" name="Text Box 30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49" name="Text Box 30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0" name="Text Box 30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1" name="Text Box 30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2" name="Text Box 30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3" name="Text Box 30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4" name="Text Box 30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5" name="Text Box 30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6" name="Text Box 30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7" name="Text Box 30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8" name="Text Box 30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59" name="Text Box 30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0" name="Text Box 30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1" name="Text Box 30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2" name="Text Box 30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3" name="Text Box 30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4" name="Text Box 30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5" name="Text Box 30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6" name="Text Box 30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7" name="Text Box 30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8" name="Text Box 30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69" name="Text Box 30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0" name="Text Box 30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1" name="Text Box 30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2" name="Text Box 30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3" name="Text Box 30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4" name="Text Box 30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5" name="Text Box 30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6" name="Text Box 30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7" name="Text Box 30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8" name="Text Box 30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79" name="Text Box 30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0" name="Text Box 30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1" name="Text Box 30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2" name="Text Box 30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3" name="Text Box 30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4" name="Text Box 30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5" name="Text Box 30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6" name="Text Box 30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7" name="Text Box 30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8" name="Text Box 30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89" name="Text Box 30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0" name="Text Box 30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1" name="Text Box 30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2" name="Text Box 30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3" name="Text Box 30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4" name="Text Box 30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5" name="Text Box 30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6" name="Text Box 31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7" name="Text Box 31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8" name="Text Box 31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299" name="Text Box 31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0" name="Text Box 31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1" name="Text Box 31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2" name="Text Box 31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3" name="Text Box 31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4" name="Text Box 31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5" name="Text Box 31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6" name="Text Box 31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7" name="Text Box 31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8" name="Text Box 31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09" name="Text Box 31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0" name="Text Box 31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1" name="Text Box 31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2" name="Text Box 31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3" name="Text Box 31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4" name="Text Box 31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5" name="Text Box 31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6" name="Text Box 31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7" name="Text Box 31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8" name="Text Box 31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19" name="Text Box 31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0" name="Text Box 31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1" name="Text Box 31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2" name="Text Box 31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3" name="Text Box 31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4" name="Text Box 31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5" name="Text Box 31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6" name="Text Box 31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7" name="Text Box 31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8" name="Text Box 31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29" name="Text Box 31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0" name="Text Box 31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1" name="Text Box 31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2" name="Text Box 31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3" name="Text Box 31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4" name="Text Box 31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5" name="Text Box 31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6" name="Text Box 31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7" name="Text Box 31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8" name="Text Box 31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39" name="Text Box 31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0" name="Text Box 31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1" name="Text Box 31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2" name="Text Box 31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3" name="Text Box 31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4" name="Text Box 31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5" name="Text Box 31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6" name="Text Box 31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7" name="Text Box 31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8" name="Text Box 31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49" name="Text Box 31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0" name="Text Box 31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1" name="Text Box 31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2" name="Text Box 31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3" name="Text Box 31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4" name="Text Box 31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5" name="Text Box 31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6" name="Text Box 31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7" name="Text Box 31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8" name="Text Box 31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59" name="Text Box 31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0" name="Text Box 31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1" name="Text Box 31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2" name="Text Box 31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3" name="Text Box 31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4" name="Text Box 31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5" name="Text Box 31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6" name="Text Box 31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7" name="Text Box 31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8" name="Text Box 31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69" name="Text Box 31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0" name="Text Box 31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1" name="Text Box 31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2" name="Text Box 31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3" name="Text Box 31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4" name="Text Box 31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5" name="Text Box 31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6" name="Text Box 31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7" name="Text Box 31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8" name="Text Box 31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79" name="Text Box 31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0" name="Text Box 31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1" name="Text Box 31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2" name="Text Box 31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3" name="Text Box 31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4" name="Text Box 31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5" name="Text Box 31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6" name="Text Box 31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7" name="Text Box 31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8" name="Text Box 31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89" name="Text Box 31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0" name="Text Box 31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1" name="Text Box 31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2" name="Text Box 31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3" name="Text Box 31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4" name="Text Box 31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5" name="Text Box 31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6" name="Text Box 32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7" name="Text Box 32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8" name="Text Box 32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399" name="Text Box 32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0" name="Text Box 32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1" name="Text Box 32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2" name="Text Box 32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3" name="Text Box 32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4" name="Text Box 32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5" name="Text Box 32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6" name="Text Box 32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7" name="Text Box 32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8" name="Text Box 32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09" name="Text Box 32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0" name="Text Box 32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1" name="Text Box 32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2" name="Text Box 32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3" name="Text Box 32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4" name="Text Box 32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5" name="Text Box 32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6" name="Text Box 32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7" name="Text Box 32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8" name="Text Box 32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19" name="Text Box 32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0" name="Text Box 32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1" name="Text Box 32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2" name="Text Box 32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3" name="Text Box 32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4" name="Text Box 32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5" name="Text Box 32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6" name="Text Box 32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7" name="Text Box 32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8" name="Text Box 32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29" name="Text Box 32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0" name="Text Box 32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1" name="Text Box 32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2" name="Text Box 32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3" name="Text Box 32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4" name="Text Box 32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5" name="Text Box 32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6" name="Text Box 32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7" name="Text Box 32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8" name="Text Box 32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39" name="Text Box 32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0" name="Text Box 32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1" name="Text Box 32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2" name="Text Box 32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3" name="Text Box 32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4" name="Text Box 32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5" name="Text Box 32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6" name="Text Box 32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7" name="Text Box 32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8" name="Text Box 32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49" name="Text Box 32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0" name="Text Box 32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1" name="Text Box 32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2" name="Text Box 32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3" name="Text Box 32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4" name="Text Box 32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5" name="Text Box 32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6" name="Text Box 32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7" name="Text Box 32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8" name="Text Box 32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59" name="Text Box 32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0" name="Text Box 32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1" name="Text Box 32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2" name="Text Box 32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3" name="Text Box 32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4" name="Text Box 32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5" name="Text Box 32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6" name="Text Box 32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7" name="Text Box 32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8" name="Text Box 32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69" name="Text Box 32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0" name="Text Box 32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1" name="Text Box 32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2" name="Text Box 32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3" name="Text Box 32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4" name="Text Box 32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5" name="Text Box 32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6" name="Text Box 32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7" name="Text Box 32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8" name="Text Box 32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79" name="Text Box 32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0" name="Text Box 32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1" name="Text Box 32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2" name="Text Box 32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3" name="Text Box 32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4" name="Text Box 32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5" name="Text Box 32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6" name="Text Box 32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7" name="Text Box 32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8" name="Text Box 32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89" name="Text Box 32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0" name="Text Box 32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1" name="Text Box 32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2" name="Text Box 32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3" name="Text Box 32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4" name="Text Box 32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5" name="Text Box 32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6" name="Text Box 33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7" name="Text Box 33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8" name="Text Box 33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499" name="Text Box 33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0" name="Text Box 33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1" name="Text Box 33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2" name="Text Box 33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3" name="Text Box 33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4" name="Text Box 33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5" name="Text Box 33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6" name="Text Box 33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7" name="Text Box 33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8" name="Text Box 33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09" name="Text Box 33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0" name="Text Box 33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1" name="Text Box 33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2" name="Text Box 33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3" name="Text Box 33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4" name="Text Box 33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5" name="Text Box 33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6" name="Text Box 33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7" name="Text Box 33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8" name="Text Box 33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19" name="Text Box 33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0" name="Text Box 33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1" name="Text Box 33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2" name="Text Box 33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3" name="Text Box 33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4" name="Text Box 33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5" name="Text Box 33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6" name="Text Box 33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7" name="Text Box 33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8" name="Text Box 33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29" name="Text Box 33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0" name="Text Box 33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1" name="Text Box 33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2" name="Text Box 33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3" name="Text Box 33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4" name="Text Box 33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5" name="Text Box 33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6" name="Text Box 33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7" name="Text Box 33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8" name="Text Box 33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39" name="Text Box 33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0" name="Text Box 33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1" name="Text Box 33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2" name="Text Box 33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3" name="Text Box 33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4" name="Text Box 33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5" name="Text Box 33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6" name="Text Box 33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7" name="Text Box 33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8" name="Text Box 33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49" name="Text Box 33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0" name="Text Box 33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1" name="Text Box 33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2" name="Text Box 33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3" name="Text Box 33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4" name="Text Box 33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5" name="Text Box 33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6" name="Text Box 33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7" name="Text Box 33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8" name="Text Box 33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59" name="Text Box 33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0" name="Text Box 33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1" name="Text Box 33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2" name="Text Box 33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3" name="Text Box 33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4" name="Text Box 33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5" name="Text Box 33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6" name="Text Box 33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7" name="Text Box 33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8" name="Text Box 33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69" name="Text Box 33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0" name="Text Box 33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1" name="Text Box 33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2" name="Text Box 33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3" name="Text Box 33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4" name="Text Box 33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5" name="Text Box 33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6" name="Text Box 33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7" name="Text Box 33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8" name="Text Box 33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79" name="Text Box 33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0" name="Text Box 33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1" name="Text Box 33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2" name="Text Box 33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3" name="Text Box 33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4" name="Text Box 33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5" name="Text Box 33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6" name="Text Box 33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7" name="Text Box 33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8" name="Text Box 33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89" name="Text Box 33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0" name="Text Box 33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1" name="Text Box 33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2" name="Text Box 33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3" name="Text Box 33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4" name="Text Box 33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5" name="Text Box 33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6" name="Text Box 34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7" name="Text Box 34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8" name="Text Box 34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599" name="Text Box 34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0" name="Text Box 34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1" name="Text Box 34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2" name="Text Box 34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3" name="Text Box 34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4" name="Text Box 34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5" name="Text Box 34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6" name="Text Box 34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7" name="Text Box 34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8" name="Text Box 34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09" name="Text Box 34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0" name="Text Box 34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1" name="Text Box 34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2" name="Text Box 34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3" name="Text Box 34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4" name="Text Box 34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5" name="Text Box 34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6" name="Text Box 34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7" name="Text Box 34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8" name="Text Box 34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19" name="Text Box 34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0" name="Text Box 34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1" name="Text Box 34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2" name="Text Box 34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3" name="Text Box 34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4" name="Text Box 34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5" name="Text Box 34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6" name="Text Box 34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7" name="Text Box 34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8" name="Text Box 34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29" name="Text Box 34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0" name="Text Box 34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1" name="Text Box 34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2" name="Text Box 34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3" name="Text Box 34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4" name="Text Box 34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5" name="Text Box 34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6" name="Text Box 34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7" name="Text Box 34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8" name="Text Box 34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39" name="Text Box 34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0" name="Text Box 34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1" name="Text Box 34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2" name="Text Box 34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3" name="Text Box 34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4" name="Text Box 34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5" name="Text Box 34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6" name="Text Box 34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7" name="Text Box 34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8" name="Text Box 34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49" name="Text Box 34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0" name="Text Box 34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1" name="Text Box 34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2" name="Text Box 34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3" name="Text Box 34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4" name="Text Box 34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5" name="Text Box 34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6" name="Text Box 34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7" name="Text Box 34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8" name="Text Box 34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59" name="Text Box 34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0" name="Text Box 34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1" name="Text Box 34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2" name="Text Box 34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3" name="Text Box 34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4" name="Text Box 34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5" name="Text Box 34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6" name="Text Box 34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7" name="Text Box 34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8" name="Text Box 34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69" name="Text Box 34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0" name="Text Box 34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1" name="Text Box 34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2" name="Text Box 34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3" name="Text Box 34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4" name="Text Box 34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5" name="Text Box 34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6" name="Text Box 34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7" name="Text Box 34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8" name="Text Box 34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79" name="Text Box 34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0" name="Text Box 34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1" name="Text Box 34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2" name="Text Box 34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3" name="Text Box 34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4" name="Text Box 34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5" name="Text Box 34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6" name="Text Box 34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7" name="Text Box 34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8" name="Text Box 34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89" name="Text Box 34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0" name="Text Box 34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1" name="Text Box 34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2" name="Text Box 34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3" name="Text Box 34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4" name="Text Box 34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5" name="Text Box 34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6" name="Text Box 35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7" name="Text Box 35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8" name="Text Box 35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699" name="Text Box 35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0" name="Text Box 35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1" name="Text Box 35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2" name="Text Box 35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3" name="Text Box 35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4" name="Text Box 35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5" name="Text Box 35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6" name="Text Box 35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7" name="Text Box 35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8" name="Text Box 35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09" name="Text Box 35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0" name="Text Box 35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1" name="Text Box 35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2" name="Text Box 35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3" name="Text Box 35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4" name="Text Box 35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5" name="Text Box 35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6" name="Text Box 35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7" name="Text Box 35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8" name="Text Box 35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19" name="Text Box 35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0" name="Text Box 35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1" name="Text Box 35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2" name="Text Box 35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3" name="Text Box 35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4" name="Text Box 35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5" name="Text Box 35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6" name="Text Box 35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7" name="Text Box 35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8" name="Text Box 35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29" name="Text Box 35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0" name="Text Box 35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1" name="Text Box 35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2" name="Text Box 35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3" name="Text Box 35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4" name="Text Box 35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5" name="Text Box 35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6" name="Text Box 35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7" name="Text Box 35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8" name="Text Box 35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39" name="Text Box 35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0" name="Text Box 35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1" name="Text Box 35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2" name="Text Box 35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3" name="Text Box 35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4" name="Text Box 35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5" name="Text Box 35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6" name="Text Box 35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7" name="Text Box 35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8" name="Text Box 35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49" name="Text Box 35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0" name="Text Box 35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1" name="Text Box 35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2" name="Text Box 35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3" name="Text Box 35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4" name="Text Box 35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5" name="Text Box 35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6" name="Text Box 35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7" name="Text Box 35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8" name="Text Box 35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59" name="Text Box 35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0" name="Text Box 35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1" name="Text Box 35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2" name="Text Box 35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3" name="Text Box 35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4" name="Text Box 35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5" name="Text Box 35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6" name="Text Box 35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7" name="Text Box 35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8" name="Text Box 35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69" name="Text Box 35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0" name="Text Box 35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1" name="Text Box 35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2" name="Text Box 35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3" name="Text Box 35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4" name="Text Box 35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5" name="Text Box 35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6" name="Text Box 35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7" name="Text Box 35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8" name="Text Box 35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79" name="Text Box 35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0" name="Text Box 35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1" name="Text Box 35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2" name="Text Box 35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3" name="Text Box 35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4" name="Text Box 35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5" name="Text Box 35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6" name="Text Box 35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7" name="Text Box 35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8" name="Text Box 35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89" name="Text Box 35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0" name="Text Box 35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1" name="Text Box 35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2" name="Text Box 35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3" name="Text Box 35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4" name="Text Box 35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5" name="Text Box 35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6" name="Text Box 36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7" name="Text Box 36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8" name="Text Box 36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799" name="Text Box 36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0" name="Text Box 36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1" name="Text Box 36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2" name="Text Box 36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3" name="Text Box 36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4" name="Text Box 36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5" name="Text Box 36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6" name="Text Box 36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7" name="Text Box 36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8" name="Text Box 36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09" name="Text Box 36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0" name="Text Box 36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1" name="Text Box 36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2" name="Text Box 36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3" name="Text Box 36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4" name="Text Box 36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5" name="Text Box 36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6" name="Text Box 36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7" name="Text Box 36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8" name="Text Box 36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19" name="Text Box 36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0" name="Text Box 36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1" name="Text Box 36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2" name="Text Box 36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3" name="Text Box 36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4" name="Text Box 36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5" name="Text Box 36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6" name="Text Box 36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7" name="Text Box 36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8" name="Text Box 36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29" name="Text Box 36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0" name="Text Box 36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1" name="Text Box 36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2" name="Text Box 36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3" name="Text Box 36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4" name="Text Box 36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5" name="Text Box 36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6" name="Text Box 36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7" name="Text Box 36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8" name="Text Box 36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39" name="Text Box 36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0" name="Text Box 36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1" name="Text Box 36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2" name="Text Box 36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3" name="Text Box 36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4" name="Text Box 36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5" name="Text Box 36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6" name="Text Box 36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7" name="Text Box 36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8" name="Text Box 36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49" name="Text Box 36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0" name="Text Box 36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1" name="Text Box 36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2" name="Text Box 36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3" name="Text Box 36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4" name="Text Box 36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5" name="Text Box 36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6" name="Text Box 36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7" name="Text Box 36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8" name="Text Box 36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59" name="Text Box 36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0" name="Text Box 36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1" name="Text Box 36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2" name="Text Box 36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3" name="Text Box 36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4" name="Text Box 36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5" name="Text Box 36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6" name="Text Box 36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7" name="Text Box 36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8" name="Text Box 36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69" name="Text Box 36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0" name="Text Box 36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1" name="Text Box 36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2" name="Text Box 36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3" name="Text Box 36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4" name="Text Box 36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5" name="Text Box 36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6" name="Text Box 36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7" name="Text Box 36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8" name="Text Box 36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79" name="Text Box 36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0" name="Text Box 36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1" name="Text Box 36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2" name="Text Box 36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3" name="Text Box 36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4" name="Text Box 36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5" name="Text Box 36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6" name="Text Box 36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7" name="Text Box 36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8" name="Text Box 36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89" name="Text Box 36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0" name="Text Box 36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1" name="Text Box 36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2" name="Text Box 36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3" name="Text Box 36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4" name="Text Box 36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5" name="Text Box 36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6" name="Text Box 37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7" name="Text Box 37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8" name="Text Box 37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899" name="Text Box 37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0" name="Text Box 37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1" name="Text Box 37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2" name="Text Box 37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3" name="Text Box 37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4" name="Text Box 37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5" name="Text Box 37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6" name="Text Box 37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7" name="Text Box 37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8" name="Text Box 37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09" name="Text Box 37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0" name="Text Box 37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1" name="Text Box 37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2" name="Text Box 37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3" name="Text Box 37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4" name="Text Box 37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5" name="Text Box 37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6" name="Text Box 37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7" name="Text Box 37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8" name="Text Box 37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19" name="Text Box 37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0" name="Text Box 37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1" name="Text Box 37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2" name="Text Box 37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3" name="Text Box 37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4" name="Text Box 37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5" name="Text Box 37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6" name="Text Box 37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7" name="Text Box 37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8" name="Text Box 37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29" name="Text Box 37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0" name="Text Box 37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1" name="Text Box 37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2" name="Text Box 37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3" name="Text Box 37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4" name="Text Box 37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5" name="Text Box 37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6" name="Text Box 37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7" name="Text Box 37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8" name="Text Box 37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39" name="Text Box 37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0" name="Text Box 37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1" name="Text Box 37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2" name="Text Box 37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3" name="Text Box 37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4" name="Text Box 37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5" name="Text Box 37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6" name="Text Box 37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7" name="Text Box 37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8" name="Text Box 37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49" name="Text Box 37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0" name="Text Box 37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1" name="Text Box 37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2" name="Text Box 37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3" name="Text Box 37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4" name="Text Box 37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5" name="Text Box 37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6" name="Text Box 37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7" name="Text Box 37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8" name="Text Box 37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59" name="Text Box 37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0" name="Text Box 37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1" name="Text Box 37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2" name="Text Box 37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3" name="Text Box 37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4" name="Text Box 37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5" name="Text Box 37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6" name="Text Box 37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7" name="Text Box 37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8" name="Text Box 37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69" name="Text Box 37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0" name="Text Box 37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1" name="Text Box 37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2" name="Text Box 37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3" name="Text Box 37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4" name="Text Box 37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5" name="Text Box 37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6" name="Text Box 37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7" name="Text Box 37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8" name="Text Box 37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79" name="Text Box 37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0" name="Text Box 37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1" name="Text Box 37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2" name="Text Box 37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3" name="Text Box 37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4" name="Text Box 37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5" name="Text Box 37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6" name="Text Box 37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7" name="Text Box 37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8" name="Text Box 37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89" name="Text Box 37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0" name="Text Box 37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1" name="Text Box 37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2" name="Text Box 37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3" name="Text Box 37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4" name="Text Box 37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5" name="Text Box 37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6" name="Text Box 38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7" name="Text Box 38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8" name="Text Box 38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3999" name="Text Box 38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0" name="Text Box 38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1" name="Text Box 38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2" name="Text Box 38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3" name="Text Box 38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4" name="Text Box 38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5" name="Text Box 38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6" name="Text Box 38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7" name="Text Box 38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8" name="Text Box 38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09" name="Text Box 38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0" name="Text Box 38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1" name="Text Box 38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2" name="Text Box 38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3" name="Text Box 38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4" name="Text Box 38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5" name="Text Box 38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6" name="Text Box 38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7" name="Text Box 38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8" name="Text Box 38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19" name="Text Box 38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0" name="Text Box 38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1" name="Text Box 38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2" name="Text Box 38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3" name="Text Box 38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4" name="Text Box 38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5" name="Text Box 38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6" name="Text Box 38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7" name="Text Box 38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8" name="Text Box 38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29" name="Text Box 38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0" name="Text Box 38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1" name="Text Box 38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2" name="Text Box 38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3" name="Text Box 38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4" name="Text Box 38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5" name="Text Box 38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6" name="Text Box 38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7" name="Text Box 38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8" name="Text Box 38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39" name="Text Box 38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0" name="Text Box 38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1" name="Text Box 38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2" name="Text Box 38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3" name="Text Box 38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4" name="Text Box 38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5" name="Text Box 38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6" name="Text Box 38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7" name="Text Box 38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8" name="Text Box 38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49" name="Text Box 38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0" name="Text Box 38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1" name="Text Box 38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2" name="Text Box 38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3" name="Text Box 38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4" name="Text Box 38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5" name="Text Box 38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6" name="Text Box 38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7" name="Text Box 38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8" name="Text Box 38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59" name="Text Box 38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0" name="Text Box 38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1" name="Text Box 38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2" name="Text Box 38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3" name="Text Box 38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4" name="Text Box 38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5" name="Text Box 38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6" name="Text Box 38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7" name="Text Box 38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8" name="Text Box 38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69" name="Text Box 38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0" name="Text Box 38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1" name="Text Box 38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2" name="Text Box 38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3" name="Text Box 38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4" name="Text Box 38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5" name="Text Box 38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6" name="Text Box 38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7" name="Text Box 38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8" name="Text Box 38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79" name="Text Box 38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0" name="Text Box 38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1" name="Text Box 38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2" name="Text Box 38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3" name="Text Box 38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4" name="Text Box 38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5" name="Text Box 38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6" name="Text Box 38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7" name="Text Box 38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8" name="Text Box 38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89" name="Text Box 38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0" name="Text Box 38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1" name="Text Box 38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2" name="Text Box 38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3" name="Text Box 38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4" name="Text Box 38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5" name="Text Box 38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6" name="Text Box 39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7" name="Text Box 39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8" name="Text Box 39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099" name="Text Box 39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0" name="Text Box 39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1" name="Text Box 39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2" name="Text Box 39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3" name="Text Box 39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4" name="Text Box 39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5" name="Text Box 39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6" name="Text Box 39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7" name="Text Box 39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8" name="Text Box 39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09" name="Text Box 39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0" name="Text Box 39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1" name="Text Box 39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2" name="Text Box 39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3" name="Text Box 39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4" name="Text Box 39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5" name="Text Box 39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6" name="Text Box 39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7" name="Text Box 39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8" name="Text Box 39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19" name="Text Box 39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0" name="Text Box 39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1" name="Text Box 39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2" name="Text Box 39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3" name="Text Box 39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4" name="Text Box 39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5" name="Text Box 39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6" name="Text Box 39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7" name="Text Box 39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8" name="Text Box 39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29" name="Text Box 39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0" name="Text Box 39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1" name="Text Box 39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2" name="Text Box 39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3" name="Text Box 39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4" name="Text Box 39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5" name="Text Box 39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6" name="Text Box 39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7" name="Text Box 39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8" name="Text Box 39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39" name="Text Box 39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0" name="Text Box 39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1" name="Text Box 39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2" name="Text Box 39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3" name="Text Box 39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4" name="Text Box 39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5" name="Text Box 39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6" name="Text Box 39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7" name="Text Box 39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8" name="Text Box 39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49" name="Text Box 39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0" name="Text Box 39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1" name="Text Box 39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2" name="Text Box 39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3" name="Text Box 39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4" name="Text Box 39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5" name="Text Box 39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6" name="Text Box 39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7" name="Text Box 39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8" name="Text Box 39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59" name="Text Box 39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0" name="Text Box 39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1" name="Text Box 39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2" name="Text Box 39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3" name="Text Box 39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4" name="Text Box 39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5" name="Text Box 39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6" name="Text Box 39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7" name="Text Box 39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8" name="Text Box 39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69" name="Text Box 39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0" name="Text Box 39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1" name="Text Box 39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2" name="Text Box 39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3" name="Text Box 39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4" name="Text Box 39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5" name="Text Box 39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6" name="Text Box 39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7" name="Text Box 39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8" name="Text Box 39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79" name="Text Box 39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0" name="Text Box 39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1" name="Text Box 39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2" name="Text Box 39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3" name="Text Box 39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4" name="Text Box 39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5" name="Text Box 39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6" name="Text Box 39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7" name="Text Box 39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8" name="Text Box 39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89" name="Text Box 39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0" name="Text Box 39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1" name="Text Box 39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2" name="Text Box 39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3" name="Text Box 39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4" name="Text Box 39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5" name="Text Box 39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6" name="Text Box 40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7" name="Text Box 40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8" name="Text Box 40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199" name="Text Box 40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0" name="Text Box 40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1" name="Text Box 40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2" name="Text Box 40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3" name="Text Box 40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4" name="Text Box 40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5" name="Text Box 40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6" name="Text Box 40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7" name="Text Box 40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8" name="Text Box 40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09" name="Text Box 40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0" name="Text Box 40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1" name="Text Box 40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2" name="Text Box 40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3" name="Text Box 40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4" name="Text Box 40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5" name="Text Box 40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6" name="Text Box 40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7" name="Text Box 40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8" name="Text Box 40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19" name="Text Box 40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0" name="Text Box 40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1" name="Text Box 40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2" name="Text Box 40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3" name="Text Box 40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4" name="Text Box 40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5" name="Text Box 40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6" name="Text Box 40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7" name="Text Box 40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8" name="Text Box 40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29" name="Text Box 40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0" name="Text Box 40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1" name="Text Box 40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2" name="Text Box 40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3" name="Text Box 40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4" name="Text Box 40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5" name="Text Box 40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6" name="Text Box 40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7" name="Text Box 40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8" name="Text Box 40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39" name="Text Box 40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0" name="Text Box 40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1" name="Text Box 40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2" name="Text Box 40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3" name="Text Box 40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4" name="Text Box 40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5" name="Text Box 40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6" name="Text Box 40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7" name="Text Box 40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8" name="Text Box 40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49" name="Text Box 40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0" name="Text Box 40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1" name="Text Box 40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2" name="Text Box 40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3" name="Text Box 40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4" name="Text Box 40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5" name="Text Box 40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6" name="Text Box 40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7" name="Text Box 40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8" name="Text Box 40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59" name="Text Box 40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0" name="Text Box 40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1" name="Text Box 40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2" name="Text Box 40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3" name="Text Box 40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4" name="Text Box 40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5" name="Text Box 40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6" name="Text Box 40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7" name="Text Box 40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8" name="Text Box 40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69" name="Text Box 40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0" name="Text Box 40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1" name="Text Box 40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2" name="Text Box 40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3" name="Text Box 40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4" name="Text Box 40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5" name="Text Box 40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6" name="Text Box 40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7" name="Text Box 40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8" name="Text Box 40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79" name="Text Box 40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0" name="Text Box 40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1" name="Text Box 40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2" name="Text Box 40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3" name="Text Box 40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4" name="Text Box 40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5" name="Text Box 40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6" name="Text Box 40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7" name="Text Box 40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8" name="Text Box 40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89" name="Text Box 40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0" name="Text Box 40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1" name="Text Box 40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2" name="Text Box 40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3" name="Text Box 40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4" name="Text Box 40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5" name="Text Box 40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6" name="Text Box 41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7" name="Text Box 41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8" name="Text Box 41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299" name="Text Box 41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0" name="Text Box 41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1" name="Text Box 41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2" name="Text Box 41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3" name="Text Box 41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4" name="Text Box 41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5" name="Text Box 41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6" name="Text Box 41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7" name="Text Box 41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8" name="Text Box 41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09" name="Text Box 41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0" name="Text Box 41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1" name="Text Box 41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2" name="Text Box 41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3" name="Text Box 41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4" name="Text Box 41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5" name="Text Box 41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6" name="Text Box 41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7" name="Text Box 41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8" name="Text Box 41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19" name="Text Box 41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0" name="Text Box 41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1" name="Text Box 41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2" name="Text Box 41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3" name="Text Box 41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4" name="Text Box 41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5" name="Text Box 41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6" name="Text Box 41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7" name="Text Box 41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8" name="Text Box 41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29" name="Text Box 41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0" name="Text Box 41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1" name="Text Box 41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2" name="Text Box 41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3" name="Text Box 41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4" name="Text Box 41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5" name="Text Box 41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6" name="Text Box 41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7" name="Text Box 41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8" name="Text Box 41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39" name="Text Box 41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0" name="Text Box 41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1" name="Text Box 41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2" name="Text Box 41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3" name="Text Box 41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4" name="Text Box 41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5" name="Text Box 41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6" name="Text Box 41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7" name="Text Box 41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8" name="Text Box 41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49" name="Text Box 41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0" name="Text Box 41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1" name="Text Box 41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2" name="Text Box 41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3" name="Text Box 41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4" name="Text Box 41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5" name="Text Box 41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6" name="Text Box 41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7" name="Text Box 41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8" name="Text Box 41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59" name="Text Box 41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0" name="Text Box 41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1" name="Text Box 41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2" name="Text Box 41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3" name="Text Box 41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4" name="Text Box 41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5" name="Text Box 41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6" name="Text Box 41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7" name="Text Box 41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8" name="Text Box 41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69" name="Text Box 41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0" name="Text Box 41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1" name="Text Box 41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2" name="Text Box 41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3" name="Text Box 41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4" name="Text Box 41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5" name="Text Box 41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6" name="Text Box 41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7" name="Text Box 41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8" name="Text Box 41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79" name="Text Box 41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0" name="Text Box 41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1" name="Text Box 41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2" name="Text Box 41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3" name="Text Box 41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4" name="Text Box 41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5" name="Text Box 41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6" name="Text Box 41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7" name="Text Box 41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8" name="Text Box 41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89" name="Text Box 41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0" name="Text Box 41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1" name="Text Box 41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2" name="Text Box 41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3" name="Text Box 41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4" name="Text Box 41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5" name="Text Box 41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6" name="Text Box 42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7" name="Text Box 42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8" name="Text Box 42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399" name="Text Box 42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0" name="Text Box 42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1" name="Text Box 42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2" name="Text Box 42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3" name="Text Box 42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4" name="Text Box 42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5" name="Text Box 42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6" name="Text Box 42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7" name="Text Box 42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8" name="Text Box 42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09" name="Text Box 42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0" name="Text Box 42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1" name="Text Box 42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2" name="Text Box 42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3" name="Text Box 42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4" name="Text Box 42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5" name="Text Box 42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6" name="Text Box 42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7" name="Text Box 42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8" name="Text Box 42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19" name="Text Box 42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0" name="Text Box 42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1" name="Text Box 42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2" name="Text Box 42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3" name="Text Box 42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4" name="Text Box 42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5" name="Text Box 42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6" name="Text Box 42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7" name="Text Box 42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8" name="Text Box 42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29" name="Text Box 42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0" name="Text Box 42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1" name="Text Box 42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2" name="Text Box 42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3" name="Text Box 42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4" name="Text Box 42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5" name="Text Box 42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6" name="Text Box 42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7" name="Text Box 42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8" name="Text Box 42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39" name="Text Box 42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0" name="Text Box 42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1" name="Text Box 42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2" name="Text Box 42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3" name="Text Box 42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4" name="Text Box 42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5" name="Text Box 42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6" name="Text Box 42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7" name="Text Box 42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8" name="Text Box 42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49" name="Text Box 42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0" name="Text Box 42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1" name="Text Box 42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2" name="Text Box 42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3" name="Text Box 42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4" name="Text Box 42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5" name="Text Box 42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6" name="Text Box 42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7" name="Text Box 42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8" name="Text Box 42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59" name="Text Box 42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0" name="Text Box 42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1" name="Text Box 42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2" name="Text Box 42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3" name="Text Box 42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4" name="Text Box 42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5" name="Text Box 42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6" name="Text Box 42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7" name="Text Box 42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8" name="Text Box 42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69" name="Text Box 42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0" name="Text Box 42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1" name="Text Box 42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2" name="Text Box 42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3" name="Text Box 42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4" name="Text Box 42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5" name="Text Box 42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6" name="Text Box 42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7" name="Text Box 42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8" name="Text Box 42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79" name="Text Box 42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0" name="Text Box 42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1" name="Text Box 42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2" name="Text Box 42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3" name="Text Box 42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4" name="Text Box 42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5" name="Text Box 42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6" name="Text Box 42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7" name="Text Box 42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8" name="Text Box 42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89" name="Text Box 42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0" name="Text Box 42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1" name="Text Box 42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2" name="Text Box 42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3" name="Text Box 42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4" name="Text Box 42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5" name="Text Box 42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6" name="Text Box 43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7" name="Text Box 43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8" name="Text Box 43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499" name="Text Box 43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0" name="Text Box 43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1" name="Text Box 43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2" name="Text Box 43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3" name="Text Box 43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4" name="Text Box 43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5" name="Text Box 43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6" name="Text Box 43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7" name="Text Box 43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8" name="Text Box 43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09" name="Text Box 43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0" name="Text Box 43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1" name="Text Box 43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2" name="Text Box 43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3" name="Text Box 43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4" name="Text Box 43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5" name="Text Box 43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6" name="Text Box 43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7" name="Text Box 43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8" name="Text Box 43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19" name="Text Box 43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0" name="Text Box 43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1" name="Text Box 43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2" name="Text Box 43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3" name="Text Box 43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4" name="Text Box 43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5" name="Text Box 43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6" name="Text Box 43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7" name="Text Box 43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8" name="Text Box 43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29" name="Text Box 43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0" name="Text Box 43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1" name="Text Box 43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2" name="Text Box 43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3" name="Text Box 43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4" name="Text Box 43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5" name="Text Box 43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6" name="Text Box 43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7" name="Text Box 43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8" name="Text Box 43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39" name="Text Box 43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0" name="Text Box 43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1" name="Text Box 43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2" name="Text Box 43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3" name="Text Box 43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4" name="Text Box 43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5" name="Text Box 43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6" name="Text Box 43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7" name="Text Box 43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8" name="Text Box 43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49" name="Text Box 43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0" name="Text Box 43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1" name="Text Box 43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2" name="Text Box 43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3" name="Text Box 43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4" name="Text Box 43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5" name="Text Box 43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6" name="Text Box 43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7" name="Text Box 43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8" name="Text Box 43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59" name="Text Box 43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0" name="Text Box 43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1" name="Text Box 43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2" name="Text Box 43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3" name="Text Box 43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4" name="Text Box 43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5" name="Text Box 43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6" name="Text Box 43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7" name="Text Box 43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8" name="Text Box 43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69" name="Text Box 43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0" name="Text Box 43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1" name="Text Box 43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2" name="Text Box 43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3" name="Text Box 43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4" name="Text Box 43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5" name="Text Box 43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6" name="Text Box 43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7" name="Text Box 43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8" name="Text Box 43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79" name="Text Box 43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0" name="Text Box 43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1" name="Text Box 43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2" name="Text Box 43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3" name="Text Box 43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4" name="Text Box 43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5" name="Text Box 43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6" name="Text Box 43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7" name="Text Box 43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8" name="Text Box 43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89" name="Text Box 43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0" name="Text Box 43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1" name="Text Box 43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2" name="Text Box 43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3" name="Text Box 43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4" name="Text Box 43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5" name="Text Box 43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6" name="Text Box 44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7" name="Text Box 44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8" name="Text Box 44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599" name="Text Box 44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0" name="Text Box 44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1" name="Text Box 44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2" name="Text Box 44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3" name="Text Box 44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4" name="Text Box 44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5" name="Text Box 44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6" name="Text Box 44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7" name="Text Box 44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8" name="Text Box 44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09" name="Text Box 44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0" name="Text Box 44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1" name="Text Box 44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2" name="Text Box 44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3" name="Text Box 44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4" name="Text Box 44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5" name="Text Box 44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6" name="Text Box 44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7" name="Text Box 44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8" name="Text Box 44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19" name="Text Box 44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0" name="Text Box 44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1" name="Text Box 44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2" name="Text Box 44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3" name="Text Box 44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4" name="Text Box 44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5" name="Text Box 44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6" name="Text Box 44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7" name="Text Box 44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8" name="Text Box 44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29" name="Text Box 44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0" name="Text Box 44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1" name="Text Box 44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2" name="Text Box 44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3" name="Text Box 44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4" name="Text Box 44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5" name="Text Box 44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6" name="Text Box 44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7" name="Text Box 44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8" name="Text Box 44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39" name="Text Box 44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0" name="Text Box 44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1" name="Text Box 44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2" name="Text Box 44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3" name="Text Box 44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4" name="Text Box 44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5" name="Text Box 44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6" name="Text Box 44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7" name="Text Box 44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8" name="Text Box 44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49" name="Text Box 44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0" name="Text Box 44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1" name="Text Box 44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2" name="Text Box 44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3" name="Text Box 44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4" name="Text Box 44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5" name="Text Box 44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6" name="Text Box 44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7" name="Text Box 44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8" name="Text Box 44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59" name="Text Box 44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0" name="Text Box 44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1" name="Text Box 44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2" name="Text Box 44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3" name="Text Box 44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4" name="Text Box 44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5" name="Text Box 44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6" name="Text Box 44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7" name="Text Box 44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8" name="Text Box 44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69" name="Text Box 44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0" name="Text Box 44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1" name="Text Box 44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2" name="Text Box 44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3" name="Text Box 44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4" name="Text Box 44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5" name="Text Box 44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6" name="Text Box 44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7" name="Text Box 44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8" name="Text Box 44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79" name="Text Box 44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0" name="Text Box 44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1" name="Text Box 44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2" name="Text Box 44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3" name="Text Box 44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4" name="Text Box 44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5" name="Text Box 44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6" name="Text Box 44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7" name="Text Box 44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8" name="Text Box 44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89" name="Text Box 44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0" name="Text Box 44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1" name="Text Box 44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2" name="Text Box 44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3" name="Text Box 44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4" name="Text Box 44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5" name="Text Box 44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6" name="Text Box 45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7" name="Text Box 45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8" name="Text Box 45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699" name="Text Box 45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0" name="Text Box 45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1" name="Text Box 45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2" name="Text Box 45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3" name="Text Box 45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4" name="Text Box 45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5" name="Text Box 45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6" name="Text Box 45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7" name="Text Box 45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8" name="Text Box 45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09" name="Text Box 45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0" name="Text Box 45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1" name="Text Box 45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2" name="Text Box 45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3" name="Text Box 45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4" name="Text Box 45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5" name="Text Box 45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6" name="Text Box 45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7" name="Text Box 45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8" name="Text Box 45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19" name="Text Box 45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0" name="Text Box 45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1" name="Text Box 45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2" name="Text Box 45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3" name="Text Box 45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4" name="Text Box 45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5" name="Text Box 45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6" name="Text Box 45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7" name="Text Box 45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8" name="Text Box 45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29" name="Text Box 45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0" name="Text Box 45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1" name="Text Box 45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2" name="Text Box 45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3" name="Text Box 45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4" name="Text Box 45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5" name="Text Box 45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6" name="Text Box 45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7" name="Text Box 45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8" name="Text Box 45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39" name="Text Box 45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0" name="Text Box 45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1" name="Text Box 45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2" name="Text Box 45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3" name="Text Box 45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4" name="Text Box 45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5" name="Text Box 45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6" name="Text Box 45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7" name="Text Box 45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8" name="Text Box 45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49" name="Text Box 45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0" name="Text Box 45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1" name="Text Box 45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2" name="Text Box 45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3" name="Text Box 45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4" name="Text Box 45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5" name="Text Box 45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6" name="Text Box 45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7" name="Text Box 45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8" name="Text Box 45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59" name="Text Box 45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0" name="Text Box 45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1" name="Text Box 45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2" name="Text Box 45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3" name="Text Box 45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4" name="Text Box 45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5" name="Text Box 45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6" name="Text Box 45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7" name="Text Box 45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8" name="Text Box 45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69" name="Text Box 45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0" name="Text Box 45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1" name="Text Box 45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2" name="Text Box 45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3" name="Text Box 45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4" name="Text Box 45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5" name="Text Box 45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6" name="Text Box 45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7" name="Text Box 45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8" name="Text Box 45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79" name="Text Box 45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0" name="Text Box 45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1" name="Text Box 45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2" name="Text Box 45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3" name="Text Box 45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4" name="Text Box 45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5" name="Text Box 45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6" name="Text Box 45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7" name="Text Box 45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8" name="Text Box 45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89" name="Text Box 45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0" name="Text Box 45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1" name="Text Box 45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2" name="Text Box 45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3" name="Text Box 45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4" name="Text Box 45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5" name="Text Box 45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6" name="Text Box 46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7" name="Text Box 46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8" name="Text Box 46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799" name="Text Box 46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0" name="Text Box 46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1" name="Text Box 46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2" name="Text Box 46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3" name="Text Box 46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4" name="Text Box 46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5" name="Text Box 46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6" name="Text Box 46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7" name="Text Box 46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8" name="Text Box 46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09" name="Text Box 46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0" name="Text Box 46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1" name="Text Box 46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2" name="Text Box 46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3" name="Text Box 46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4" name="Text Box 46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5" name="Text Box 46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6" name="Text Box 46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7" name="Text Box 46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8" name="Text Box 46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19" name="Text Box 46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0" name="Text Box 46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1" name="Text Box 46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2" name="Text Box 46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3" name="Text Box 46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4" name="Text Box 46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5" name="Text Box 46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6" name="Text Box 46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7" name="Text Box 46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8" name="Text Box 46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29" name="Text Box 46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0" name="Text Box 46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1" name="Text Box 46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2" name="Text Box 46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3" name="Text Box 46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4" name="Text Box 46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5" name="Text Box 46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6" name="Text Box 46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7" name="Text Box 46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8" name="Text Box 46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39" name="Text Box 46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0" name="Text Box 46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1" name="Text Box 46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2" name="Text Box 46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3" name="Text Box 46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4" name="Text Box 46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5" name="Text Box 46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6" name="Text Box 46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7" name="Text Box 46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8" name="Text Box 46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49" name="Text Box 46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0" name="Text Box 46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1" name="Text Box 46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2" name="Text Box 46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3" name="Text Box 46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4" name="Text Box 46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5" name="Text Box 46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6" name="Text Box 46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7" name="Text Box 46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8" name="Text Box 46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59" name="Text Box 46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0" name="Text Box 46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1" name="Text Box 46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2" name="Text Box 46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3" name="Text Box 46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4" name="Text Box 46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5" name="Text Box 46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6" name="Text Box 46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7" name="Text Box 46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8" name="Text Box 46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69" name="Text Box 46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0" name="Text Box 46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1" name="Text Box 46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2" name="Text Box 46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3" name="Text Box 46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4" name="Text Box 46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5" name="Text Box 46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6" name="Text Box 46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7" name="Text Box 46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8" name="Text Box 46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79" name="Text Box 46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0" name="Text Box 46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1" name="Text Box 46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2" name="Text Box 46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3" name="Text Box 46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4" name="Text Box 46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5" name="Text Box 46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6" name="Text Box 46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7" name="Text Box 46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8" name="Text Box 46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89" name="Text Box 46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0" name="Text Box 46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1" name="Text Box 46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2" name="Text Box 46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3" name="Text Box 46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4" name="Text Box 46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5" name="Text Box 46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6" name="Text Box 47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7" name="Text Box 47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8" name="Text Box 47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899" name="Text Box 47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0" name="Text Box 47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1" name="Text Box 47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2" name="Text Box 47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3" name="Text Box 47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4" name="Text Box 47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5" name="Text Box 47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6" name="Text Box 47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7" name="Text Box 47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8" name="Text Box 47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09" name="Text Box 47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0" name="Text Box 47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1" name="Text Box 47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2" name="Text Box 47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3" name="Text Box 47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4" name="Text Box 47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5" name="Text Box 47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6" name="Text Box 47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7" name="Text Box 47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8" name="Text Box 47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19" name="Text Box 47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0" name="Text Box 47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1" name="Text Box 47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2" name="Text Box 47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3" name="Text Box 47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4" name="Text Box 47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5" name="Text Box 47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6" name="Text Box 47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7" name="Text Box 47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8" name="Text Box 47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29" name="Text Box 47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0" name="Text Box 47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1" name="Text Box 47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2" name="Text Box 47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3" name="Text Box 47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4" name="Text Box 47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5" name="Text Box 47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6" name="Text Box 47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7" name="Text Box 47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8" name="Text Box 47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39" name="Text Box 47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0" name="Text Box 47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1" name="Text Box 47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2" name="Text Box 47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3" name="Text Box 47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4" name="Text Box 47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5" name="Text Box 47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6" name="Text Box 47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7" name="Text Box 47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8" name="Text Box 47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49" name="Text Box 47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0" name="Text Box 47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1" name="Text Box 47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2" name="Text Box 47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3" name="Text Box 47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4" name="Text Box 47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5" name="Text Box 47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6" name="Text Box 47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7" name="Text Box 47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8" name="Text Box 47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59" name="Text Box 47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0" name="Text Box 47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1" name="Text Box 47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2" name="Text Box 47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3" name="Text Box 47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4" name="Text Box 47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5" name="Text Box 47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6" name="Text Box 47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7" name="Text Box 47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8" name="Text Box 47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69" name="Text Box 47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0" name="Text Box 47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1" name="Text Box 47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2" name="Text Box 47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3" name="Text Box 47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4" name="Text Box 47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5" name="Text Box 47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6" name="Text Box 47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7" name="Text Box 47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8" name="Text Box 47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79" name="Text Box 47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0" name="Text Box 47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1" name="Text Box 47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2" name="Text Box 47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3" name="Text Box 47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4" name="Text Box 47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5" name="Text Box 47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6" name="Text Box 47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7" name="Text Box 47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8" name="Text Box 47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89" name="Text Box 47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0" name="Text Box 47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1" name="Text Box 47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2" name="Text Box 47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3" name="Text Box 47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4" name="Text Box 47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5" name="Text Box 47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6" name="Text Box 48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7" name="Text Box 48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8" name="Text Box 48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4999" name="Text Box 48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0" name="Text Box 48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1" name="Text Box 48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2" name="Text Box 48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3" name="Text Box 48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4" name="Text Box 48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5" name="Text Box 48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6" name="Text Box 48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7" name="Text Box 48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8" name="Text Box 48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09" name="Text Box 48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0" name="Text Box 48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1" name="Text Box 48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2" name="Text Box 48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3" name="Text Box 48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4" name="Text Box 48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5" name="Text Box 48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6" name="Text Box 48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7" name="Text Box 48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8" name="Text Box 48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19" name="Text Box 48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0" name="Text Box 48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1" name="Text Box 48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2" name="Text Box 48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3" name="Text Box 48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4" name="Text Box 48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5" name="Text Box 48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6" name="Text Box 48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7" name="Text Box 48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8" name="Text Box 48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29" name="Text Box 48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0" name="Text Box 48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1" name="Text Box 48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2" name="Text Box 48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3" name="Text Box 48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4" name="Text Box 48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5" name="Text Box 48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6" name="Text Box 48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7" name="Text Box 48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8" name="Text Box 48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39" name="Text Box 48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0" name="Text Box 48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1" name="Text Box 48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2" name="Text Box 48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3" name="Text Box 48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4" name="Text Box 48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5" name="Text Box 48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6" name="Text Box 48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7" name="Text Box 48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8" name="Text Box 48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49" name="Text Box 48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0" name="Text Box 48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1" name="Text Box 48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2" name="Text Box 48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3" name="Text Box 48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4" name="Text Box 48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5" name="Text Box 48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6" name="Text Box 48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7" name="Text Box 48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8" name="Text Box 48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59" name="Text Box 48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0" name="Text Box 48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1" name="Text Box 48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2" name="Text Box 48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3" name="Text Box 48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4" name="Text Box 48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5" name="Text Box 48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6" name="Text Box 48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7" name="Text Box 48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8" name="Text Box 48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69" name="Text Box 48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0" name="Text Box 48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1" name="Text Box 48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2" name="Text Box 48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3" name="Text Box 48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4" name="Text Box 48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5" name="Text Box 48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6" name="Text Box 48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7" name="Text Box 48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8" name="Text Box 48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79" name="Text Box 48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0" name="Text Box 48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1" name="Text Box 48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2" name="Text Box 48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3" name="Text Box 48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4" name="Text Box 48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5" name="Text Box 48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6" name="Text Box 48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7" name="Text Box 48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8" name="Text Box 48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89" name="Text Box 48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0" name="Text Box 48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1" name="Text Box 48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2" name="Text Box 48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3" name="Text Box 48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4" name="Text Box 48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5" name="Text Box 48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6" name="Text Box 49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7" name="Text Box 49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8" name="Text Box 49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099" name="Text Box 49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0" name="Text Box 49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1" name="Text Box 49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2" name="Text Box 49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3" name="Text Box 49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4" name="Text Box 49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5" name="Text Box 49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6" name="Text Box 49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7" name="Text Box 49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8" name="Text Box 49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09" name="Text Box 49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0" name="Text Box 49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1" name="Text Box 49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2" name="Text Box 49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3" name="Text Box 49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4" name="Text Box 49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5" name="Text Box 49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6" name="Text Box 49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7" name="Text Box 49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8" name="Text Box 49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19" name="Text Box 49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0" name="Text Box 49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1" name="Text Box 49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2" name="Text Box 49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3" name="Text Box 49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4" name="Text Box 49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5" name="Text Box 49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6" name="Text Box 49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7" name="Text Box 49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8" name="Text Box 49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29" name="Text Box 49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0" name="Text Box 49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1" name="Text Box 49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2" name="Text Box 49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3" name="Text Box 49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4" name="Text Box 49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5" name="Text Box 49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6" name="Text Box 49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7" name="Text Box 49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8" name="Text Box 49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39" name="Text Box 49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0" name="Text Box 49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1" name="Text Box 49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2" name="Text Box 49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3" name="Text Box 49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4" name="Text Box 49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5" name="Text Box 49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6" name="Text Box 49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7" name="Text Box 49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8" name="Text Box 49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49" name="Text Box 49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0" name="Text Box 49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1" name="Text Box 49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2" name="Text Box 49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3" name="Text Box 49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4" name="Text Box 49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5" name="Text Box 49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6" name="Text Box 49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7" name="Text Box 49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8" name="Text Box 49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59" name="Text Box 49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0" name="Text Box 49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1" name="Text Box 49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2" name="Text Box 49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3" name="Text Box 49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4" name="Text Box 49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5" name="Text Box 49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6" name="Text Box 49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7" name="Text Box 49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8" name="Text Box 49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69" name="Text Box 49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0" name="Text Box 49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1" name="Text Box 49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2" name="Text Box 49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3" name="Text Box 49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4" name="Text Box 49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5" name="Text Box 49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6" name="Text Box 49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7" name="Text Box 49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8" name="Text Box 49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79" name="Text Box 49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0" name="Text Box 49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1" name="Text Box 49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2" name="Text Box 49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3" name="Text Box 49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4" name="Text Box 49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5" name="Text Box 49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6" name="Text Box 49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7" name="Text Box 49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8" name="Text Box 49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89" name="Text Box 49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0" name="Text Box 49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1" name="Text Box 49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2" name="Text Box 49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3" name="Text Box 49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4" name="Text Box 49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5" name="Text Box 49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6" name="Text Box 50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7" name="Text Box 50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8" name="Text Box 50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199" name="Text Box 50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0" name="Text Box 50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1" name="Text Box 50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2" name="Text Box 50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3" name="Text Box 50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4" name="Text Box 50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5" name="Text Box 50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6" name="Text Box 50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7" name="Text Box 50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8" name="Text Box 50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09" name="Text Box 50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0" name="Text Box 50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1" name="Text Box 50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2" name="Text Box 50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3" name="Text Box 50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4" name="Text Box 50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5" name="Text Box 50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6" name="Text Box 50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7" name="Text Box 50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8" name="Text Box 50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19" name="Text Box 50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0" name="Text Box 50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1" name="Text Box 50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2" name="Text Box 50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3" name="Text Box 50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4" name="Text Box 50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5" name="Text Box 50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6" name="Text Box 50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7" name="Text Box 50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8" name="Text Box 50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29" name="Text Box 50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0" name="Text Box 50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1" name="Text Box 50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2" name="Text Box 50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3" name="Text Box 50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4" name="Text Box 50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5" name="Text Box 50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6" name="Text Box 50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7" name="Text Box 50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8" name="Text Box 50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39" name="Text Box 50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0" name="Text Box 50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1" name="Text Box 50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2" name="Text Box 50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3" name="Text Box 50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4" name="Text Box 50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5" name="Text Box 50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6" name="Text Box 50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7" name="Text Box 50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8" name="Text Box 50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49" name="Text Box 50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0" name="Text Box 50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1" name="Text Box 50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2" name="Text Box 50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3" name="Text Box 50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4" name="Text Box 50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5" name="Text Box 50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6" name="Text Box 50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7" name="Text Box 50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8" name="Text Box 50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59" name="Text Box 50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0" name="Text Box 50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1" name="Text Box 50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2" name="Text Box 50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3" name="Text Box 50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4" name="Text Box 50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5" name="Text Box 50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6" name="Text Box 50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7" name="Text Box 50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8" name="Text Box 50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69" name="Text Box 50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0" name="Text Box 50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1" name="Text Box 50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2" name="Text Box 50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3" name="Text Box 50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4" name="Text Box 50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5" name="Text Box 50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6" name="Text Box 50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7" name="Text Box 50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8" name="Text Box 50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79" name="Text Box 50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0" name="Text Box 50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1" name="Text Box 50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2" name="Text Box 50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3" name="Text Box 50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4" name="Text Box 50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5" name="Text Box 50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6" name="Text Box 50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7" name="Text Box 50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8" name="Text Box 50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89" name="Text Box 50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0" name="Text Box 50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1" name="Text Box 50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2" name="Text Box 50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3" name="Text Box 50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4" name="Text Box 50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5" name="Text Box 50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6" name="Text Box 51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7" name="Text Box 51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8" name="Text Box 51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299" name="Text Box 51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0" name="Text Box 51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1" name="Text Box 51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2" name="Text Box 51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3" name="Text Box 51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4" name="Text Box 51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5" name="Text Box 51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6" name="Text Box 51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7" name="Text Box 51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8" name="Text Box 51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09" name="Text Box 51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0" name="Text Box 51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1" name="Text Box 51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2" name="Text Box 51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3" name="Text Box 51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4" name="Text Box 51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5" name="Text Box 51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6" name="Text Box 51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7" name="Text Box 51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8" name="Text Box 51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19" name="Text Box 51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0" name="Text Box 51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1" name="Text Box 51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2" name="Text Box 51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3" name="Text Box 51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4" name="Text Box 51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5" name="Text Box 51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6" name="Text Box 51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7" name="Text Box 51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8" name="Text Box 51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29" name="Text Box 51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0" name="Text Box 51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1" name="Text Box 51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2" name="Text Box 51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3" name="Text Box 51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4" name="Text Box 51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5" name="Text Box 51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6" name="Text Box 51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7" name="Text Box 51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8" name="Text Box 51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39" name="Text Box 51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0" name="Text Box 51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1" name="Text Box 51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2" name="Text Box 51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3" name="Text Box 51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4" name="Text Box 51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5" name="Text Box 51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6" name="Text Box 51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7" name="Text Box 51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8" name="Text Box 51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49" name="Text Box 51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0" name="Text Box 51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1" name="Text Box 51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2" name="Text Box 51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3" name="Text Box 51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4" name="Text Box 51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5" name="Text Box 51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6" name="Text Box 51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7" name="Text Box 51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8" name="Text Box 51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59" name="Text Box 51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0" name="Text Box 51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1" name="Text Box 51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2" name="Text Box 51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3" name="Text Box 51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4" name="Text Box 51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5" name="Text Box 51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6" name="Text Box 51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7" name="Text Box 51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8" name="Text Box 51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69" name="Text Box 51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0" name="Text Box 51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1" name="Text Box 51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2" name="Text Box 51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3" name="Text Box 51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4" name="Text Box 51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5" name="Text Box 51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6" name="Text Box 51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7" name="Text Box 51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8" name="Text Box 51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79" name="Text Box 51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0" name="Text Box 51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1" name="Text Box 51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2" name="Text Box 51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3" name="Text Box 51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4" name="Text Box 51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5" name="Text Box 51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6" name="Text Box 51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7" name="Text Box 51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8" name="Text Box 51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89" name="Text Box 51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0" name="Text Box 51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1" name="Text Box 51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2" name="Text Box 51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3" name="Text Box 51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4" name="Text Box 51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5" name="Text Box 51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6" name="Text Box 52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7" name="Text Box 52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8" name="Text Box 52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399" name="Text Box 52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0" name="Text Box 52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1" name="Text Box 52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2" name="Text Box 52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3" name="Text Box 52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4" name="Text Box 52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5" name="Text Box 52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6" name="Text Box 52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7" name="Text Box 52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8" name="Text Box 52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09" name="Text Box 52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0" name="Text Box 52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1" name="Text Box 52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2" name="Text Box 52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3" name="Text Box 52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4" name="Text Box 52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5" name="Text Box 52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6" name="Text Box 52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7" name="Text Box 52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8" name="Text Box 52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19" name="Text Box 52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0" name="Text Box 52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1" name="Text Box 52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2" name="Text Box 52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3" name="Text Box 52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4" name="Text Box 52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5" name="Text Box 52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6" name="Text Box 52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7" name="Text Box 52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8" name="Text Box 52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29" name="Text Box 52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0" name="Text Box 52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1" name="Text Box 52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2" name="Text Box 52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3" name="Text Box 52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4" name="Text Box 52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5" name="Text Box 52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6" name="Text Box 52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7" name="Text Box 52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8" name="Text Box 52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39" name="Text Box 52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0" name="Text Box 52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1" name="Text Box 52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2" name="Text Box 52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3" name="Text Box 52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4" name="Text Box 52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5" name="Text Box 52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6" name="Text Box 52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7" name="Text Box 52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8" name="Text Box 52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49" name="Text Box 52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0" name="Text Box 52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1" name="Text Box 52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2" name="Text Box 52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3" name="Text Box 52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4" name="Text Box 52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5" name="Text Box 52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6" name="Text Box 52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7" name="Text Box 52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8" name="Text Box 52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59" name="Text Box 52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0" name="Text Box 52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1" name="Text Box 52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2" name="Text Box 52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3" name="Text Box 52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4" name="Text Box 52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5" name="Text Box 52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6" name="Text Box 52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7" name="Text Box 52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8" name="Text Box 52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69" name="Text Box 52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0" name="Text Box 52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1" name="Text Box 52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2" name="Text Box 52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3" name="Text Box 52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4" name="Text Box 52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5" name="Text Box 52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6" name="Text Box 52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7" name="Text Box 52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8" name="Text Box 52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79" name="Text Box 52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0" name="Text Box 52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1" name="Text Box 52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2" name="Text Box 52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3" name="Text Box 52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4" name="Text Box 52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5" name="Text Box 52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6" name="Text Box 52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7" name="Text Box 52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8" name="Text Box 52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89" name="Text Box 52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0" name="Text Box 52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1" name="Text Box 52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2" name="Text Box 52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3" name="Text Box 52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4" name="Text Box 52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5" name="Text Box 52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6" name="Text Box 53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7" name="Text Box 53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8" name="Text Box 53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499" name="Text Box 53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0" name="Text Box 53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1" name="Text Box 53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2" name="Text Box 53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3" name="Text Box 53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4" name="Text Box 530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5" name="Text Box 530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6" name="Text Box 531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7" name="Text Box 531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8" name="Text Box 531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09" name="Text Box 531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0" name="Text Box 531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1" name="Text Box 531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2" name="Text Box 531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3" name="Text Box 531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4" name="Text Box 531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5" name="Text Box 531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6" name="Text Box 532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7" name="Text Box 532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8" name="Text Box 532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19" name="Text Box 532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0" name="Text Box 532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1" name="Text Box 532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2" name="Text Box 532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3" name="Text Box 532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4" name="Text Box 532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5" name="Text Box 532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6" name="Text Box 533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7" name="Text Box 533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8" name="Text Box 533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29" name="Text Box 533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0" name="Text Box 533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1" name="Text Box 533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2" name="Text Box 533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3" name="Text Box 533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4" name="Text Box 533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5" name="Text Box 533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6" name="Text Box 534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7" name="Text Box 534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8" name="Text Box 534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39" name="Text Box 534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0" name="Text Box 534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1" name="Text Box 534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2" name="Text Box 534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3" name="Text Box 534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4" name="Text Box 534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5" name="Text Box 534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6" name="Text Box 535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7" name="Text Box 535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8" name="Text Box 535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49" name="Text Box 535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0" name="Text Box 535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1" name="Text Box 535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2" name="Text Box 535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3" name="Text Box 535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4" name="Text Box 535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5" name="Text Box 535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6" name="Text Box 536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7" name="Text Box 536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8" name="Text Box 536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59" name="Text Box 536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0" name="Text Box 536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1" name="Text Box 536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2" name="Text Box 536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3" name="Text Box 536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4" name="Text Box 536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5" name="Text Box 536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6" name="Text Box 537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7" name="Text Box 537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8" name="Text Box 537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69" name="Text Box 537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0" name="Text Box 537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1" name="Text Box 537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2" name="Text Box 537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3" name="Text Box 537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4" name="Text Box 537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5" name="Text Box 537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6" name="Text Box 538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7" name="Text Box 538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8" name="Text Box 538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79" name="Text Box 538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0" name="Text Box 538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1" name="Text Box 538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2" name="Text Box 538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3" name="Text Box 538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4" name="Text Box 538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5" name="Text Box 538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6" name="Text Box 539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7" name="Text Box 539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8" name="Text Box 539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89" name="Text Box 539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0" name="Text Box 539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1" name="Text Box 539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2" name="Text Box 539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3" name="Text Box 539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4" name="Text Box 5398"/>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5" name="Text Box 5399"/>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6" name="Text Box 5400"/>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7" name="Text Box 5401"/>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8" name="Text Box 5402"/>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599" name="Text Box 5403"/>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600" name="Text Box 5404"/>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601" name="Text Box 5405"/>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602" name="Text Box 5406"/>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5603" name="Text Box 5407"/>
        <xdr:cNvSpPr txBox="1">
          <a:spLocks noChangeArrowheads="1"/>
        </xdr:cNvSpPr>
      </xdr:nvSpPr>
      <xdr:spPr bwMode="auto">
        <a:xfrm>
          <a:off x="4686300" y="811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4" name="Text Box 542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5" name="Text Box 542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6" name="Text Box 542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7" name="Text Box 543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8" name="Text Box 543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09" name="Text Box 543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0" name="Text Box 543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1" name="Text Box 543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2" name="Text Box 543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3" name="Text Box 543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4" name="Text Box 543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5" name="Text Box 543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6" name="Text Box 543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7" name="Text Box 544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8" name="Text Box 544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19" name="Text Box 544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0" name="Text Box 544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1" name="Text Box 544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2" name="Text Box 544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3" name="Text Box 544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4" name="Text Box 544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5" name="Text Box 544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6" name="Text Box 544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7" name="Text Box 545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8" name="Text Box 545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29" name="Text Box 545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0" name="Text Box 545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1" name="Text Box 545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2" name="Text Box 545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3" name="Text Box 545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4" name="Text Box 545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5" name="Text Box 545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6" name="Text Box 5459"/>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7" name="Text Box 5460"/>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8" name="Text Box 5461"/>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39" name="Text Box 5462"/>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0" name="Text Box 5463"/>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1" name="Text Box 5464"/>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2" name="Text Box 5465"/>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3" name="Text Box 5466"/>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4" name="Text Box 5467"/>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5645" name="Text Box 5468"/>
        <xdr:cNvSpPr txBox="1">
          <a:spLocks noChangeArrowheads="1"/>
        </xdr:cNvSpPr>
      </xdr:nvSpPr>
      <xdr:spPr bwMode="auto">
        <a:xfrm>
          <a:off x="468630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4" name="Text Box 25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5" name="Text Box 25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6" name="Text Box 25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7" name="Text Box 25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8" name="Text Box 25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29" name="Text Box 25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0" name="Text Box 25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1" name="Text Box 25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2" name="Text Box 25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3" name="Text Box 25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4" name="Text Box 25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5" name="Text Box 25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6" name="Text Box 25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7" name="Text Box 25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8" name="Text Box 26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39" name="Text Box 26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0" name="Text Box 26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1" name="Text Box 26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2" name="Text Box 26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3" name="Text Box 26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4" name="Text Box 26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5" name="Text Box 26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6" name="Text Box 26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7" name="Text Box 26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8" name="Text Box 26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49" name="Text Box 26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0" name="Text Box 26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1" name="Text Box 26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2" name="Text Box 26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3" name="Text Box 26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4" name="Text Box 26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5" name="Text Box 26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6" name="Text Box 26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7" name="Text Box 26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8" name="Text Box 26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59" name="Text Box 26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0" name="Text Box 26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1" name="Text Box 26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2" name="Text Box 26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3" name="Text Box 26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4" name="Text Box 26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5" name="Text Box 26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6" name="Text Box 26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7" name="Text Box 26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8" name="Text Box 26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69" name="Text Box 26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0" name="Text Box 26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1" name="Text Box 26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2" name="Text Box 26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3" name="Text Box 26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4" name="Text Box 26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5" name="Text Box 26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6" name="Text Box 26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7" name="Text Box 26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8" name="Text Box 26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79" name="Text Box 26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0" name="Text Box 26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1" name="Text Box 26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2" name="Text Box 26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3" name="Text Box 26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4" name="Text Box 26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5" name="Text Box 26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6" name="Text Box 26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7" name="Text Box 26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8" name="Text Box 26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89" name="Text Box 26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0" name="Text Box 26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1" name="Text Box 26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2" name="Text Box 26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3" name="Text Box 26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4" name="Text Box 26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5" name="Text Box 26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6" name="Text Box 27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7" name="Text Box 27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8" name="Text Box 27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899" name="Text Box 27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0" name="Text Box 27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1" name="Text Box 27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2" name="Text Box 27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3" name="Text Box 27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4" name="Text Box 27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5" name="Text Box 27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6" name="Text Box 27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7" name="Text Box 27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8" name="Text Box 27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09" name="Text Box 27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0" name="Text Box 27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1" name="Text Box 27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2" name="Text Box 27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3" name="Text Box 27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4" name="Text Box 27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5" name="Text Box 27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6" name="Text Box 27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7" name="Text Box 27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8" name="Text Box 27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19" name="Text Box 27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0" name="Text Box 27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1" name="Text Box 27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2" name="Text Box 27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3" name="Text Box 27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4" name="Text Box 27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5" name="Text Box 27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6" name="Text Box 27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7" name="Text Box 27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8" name="Text Box 27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29" name="Text Box 27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0" name="Text Box 27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1" name="Text Box 27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2" name="Text Box 27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3" name="Text Box 27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4" name="Text Box 27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5" name="Text Box 27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6" name="Text Box 27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7" name="Text Box 27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8" name="Text Box 27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39" name="Text Box 27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0" name="Text Box 27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1" name="Text Box 27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2" name="Text Box 27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3" name="Text Box 27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4" name="Text Box 27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5" name="Text Box 27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6" name="Text Box 27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7" name="Text Box 27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8" name="Text Box 27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49" name="Text Box 27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0" name="Text Box 27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1" name="Text Box 27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2" name="Text Box 27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3" name="Text Box 27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4" name="Text Box 27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5" name="Text Box 27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6" name="Text Box 27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7" name="Text Box 27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8" name="Text Box 27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59" name="Text Box 27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0" name="Text Box 27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1" name="Text Box 27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2" name="Text Box 27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3" name="Text Box 27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4" name="Text Box 27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5" name="Text Box 27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6" name="Text Box 27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7" name="Text Box 27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8" name="Text Box 27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69" name="Text Box 27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0" name="Text Box 27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1" name="Text Box 27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2" name="Text Box 27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3" name="Text Box 27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4" name="Text Box 27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5" name="Text Box 27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6" name="Text Box 27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7" name="Text Box 27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8" name="Text Box 27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79" name="Text Box 27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0" name="Text Box 27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1" name="Text Box 27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2" name="Text Box 27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3" name="Text Box 27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4" name="Text Box 27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5" name="Text Box 27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6" name="Text Box 27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7" name="Text Box 27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8" name="Text Box 27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89" name="Text Box 27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0" name="Text Box 27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1" name="Text Box 27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2" name="Text Box 27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3" name="Text Box 27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4" name="Text Box 27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5" name="Text Box 27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6" name="Text Box 28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7" name="Text Box 28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8" name="Text Box 28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2999" name="Text Box 28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0" name="Text Box 28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1" name="Text Box 28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2" name="Text Box 28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3" name="Text Box 28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4" name="Text Box 28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5" name="Text Box 28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6" name="Text Box 28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7" name="Text Box 28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8" name="Text Box 28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09" name="Text Box 28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0" name="Text Box 28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1" name="Text Box 28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2" name="Text Box 28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3" name="Text Box 28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4" name="Text Box 28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5" name="Text Box 28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6" name="Text Box 28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7" name="Text Box 28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8" name="Text Box 28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19" name="Text Box 28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0" name="Text Box 28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1" name="Text Box 28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2" name="Text Box 28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3" name="Text Box 28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4" name="Text Box 28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5" name="Text Box 28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6" name="Text Box 28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7" name="Text Box 28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8" name="Text Box 28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29" name="Text Box 28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0" name="Text Box 28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1" name="Text Box 28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2" name="Text Box 28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3" name="Text Box 28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4" name="Text Box 28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5" name="Text Box 28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6" name="Text Box 28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7" name="Text Box 28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8" name="Text Box 28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39" name="Text Box 28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0" name="Text Box 28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1" name="Text Box 28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2" name="Text Box 28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3" name="Text Box 28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4" name="Text Box 28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5" name="Text Box 28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6" name="Text Box 28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7" name="Text Box 28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8" name="Text Box 28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49" name="Text Box 28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0" name="Text Box 28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1" name="Text Box 28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2" name="Text Box 28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3" name="Text Box 28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4" name="Text Box 28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5" name="Text Box 28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6" name="Text Box 28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7" name="Text Box 28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8" name="Text Box 28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59" name="Text Box 28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0" name="Text Box 28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1" name="Text Box 28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2" name="Text Box 28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3" name="Text Box 28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4" name="Text Box 28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5" name="Text Box 28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6" name="Text Box 28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7" name="Text Box 28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8" name="Text Box 28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69" name="Text Box 28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0" name="Text Box 28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1" name="Text Box 28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2" name="Text Box 28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3" name="Text Box 28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4" name="Text Box 28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5" name="Text Box 28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6" name="Text Box 28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7" name="Text Box 28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8" name="Text Box 28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79" name="Text Box 28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0" name="Text Box 28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1" name="Text Box 28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2" name="Text Box 28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3" name="Text Box 28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4" name="Text Box 28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5" name="Text Box 28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6" name="Text Box 28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7" name="Text Box 28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8" name="Text Box 28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89" name="Text Box 28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0" name="Text Box 28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1" name="Text Box 28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2" name="Text Box 28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3" name="Text Box 28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4" name="Text Box 28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5" name="Text Box 28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6" name="Text Box 29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7" name="Text Box 29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8" name="Text Box 29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099" name="Text Box 29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0" name="Text Box 29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1" name="Text Box 29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2" name="Text Box 29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3" name="Text Box 29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4" name="Text Box 29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5" name="Text Box 29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6" name="Text Box 29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7" name="Text Box 29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8" name="Text Box 29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09" name="Text Box 29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0" name="Text Box 29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1" name="Text Box 29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2" name="Text Box 29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3" name="Text Box 29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4" name="Text Box 29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5" name="Text Box 29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6" name="Text Box 29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7" name="Text Box 29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8" name="Text Box 29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19" name="Text Box 29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0" name="Text Box 29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1" name="Text Box 29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2" name="Text Box 29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3" name="Text Box 29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4" name="Text Box 29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5" name="Text Box 29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6" name="Text Box 29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7" name="Text Box 29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8" name="Text Box 29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29" name="Text Box 29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0" name="Text Box 29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1" name="Text Box 29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2" name="Text Box 29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3" name="Text Box 29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4" name="Text Box 29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5" name="Text Box 29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6" name="Text Box 29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7" name="Text Box 29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8" name="Text Box 29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39" name="Text Box 29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0" name="Text Box 29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1" name="Text Box 29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2" name="Text Box 29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3" name="Text Box 29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4" name="Text Box 29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5" name="Text Box 29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6" name="Text Box 29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7" name="Text Box 29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8" name="Text Box 29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49" name="Text Box 29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0" name="Text Box 29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1" name="Text Box 29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2" name="Text Box 29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3" name="Text Box 29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4" name="Text Box 29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5" name="Text Box 29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6" name="Text Box 29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7" name="Text Box 29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8" name="Text Box 29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59" name="Text Box 29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0" name="Text Box 29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1" name="Text Box 29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2" name="Text Box 29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3" name="Text Box 29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4" name="Text Box 29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5" name="Text Box 29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6" name="Text Box 29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7" name="Text Box 29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8" name="Text Box 29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69" name="Text Box 29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0" name="Text Box 29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1" name="Text Box 29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2" name="Text Box 29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3" name="Text Box 29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4" name="Text Box 29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5" name="Text Box 29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6" name="Text Box 29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7" name="Text Box 29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8" name="Text Box 29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79" name="Text Box 29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0" name="Text Box 29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1" name="Text Box 29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2" name="Text Box 29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3" name="Text Box 29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4" name="Text Box 29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5" name="Text Box 29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6" name="Text Box 29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7" name="Text Box 29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8" name="Text Box 29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89" name="Text Box 29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0" name="Text Box 29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1" name="Text Box 29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2" name="Text Box 29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3" name="Text Box 29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4" name="Text Box 29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5" name="Text Box 29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6" name="Text Box 30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7" name="Text Box 30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8" name="Text Box 30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199" name="Text Box 30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0" name="Text Box 30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1" name="Text Box 30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2" name="Text Box 30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3" name="Text Box 30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4" name="Text Box 30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5" name="Text Box 30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6" name="Text Box 30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7" name="Text Box 30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8" name="Text Box 30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09" name="Text Box 30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0" name="Text Box 30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1" name="Text Box 30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2" name="Text Box 30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3" name="Text Box 30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4" name="Text Box 30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5" name="Text Box 30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6" name="Text Box 30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7" name="Text Box 30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8" name="Text Box 30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19" name="Text Box 30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0" name="Text Box 30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1" name="Text Box 30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2" name="Text Box 30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3" name="Text Box 30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4" name="Text Box 30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5" name="Text Box 30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6" name="Text Box 30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7" name="Text Box 30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8" name="Text Box 30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29" name="Text Box 30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0" name="Text Box 30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1" name="Text Box 30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2" name="Text Box 30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3" name="Text Box 30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4" name="Text Box 30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5" name="Text Box 30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6" name="Text Box 30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7" name="Text Box 30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8" name="Text Box 30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39" name="Text Box 30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0" name="Text Box 30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1" name="Text Box 30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2" name="Text Box 30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3" name="Text Box 30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4" name="Text Box 30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5" name="Text Box 30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6" name="Text Box 30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7" name="Text Box 30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8" name="Text Box 30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49" name="Text Box 30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0" name="Text Box 30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1" name="Text Box 30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2" name="Text Box 30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3" name="Text Box 30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4" name="Text Box 30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5" name="Text Box 30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6" name="Text Box 30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7" name="Text Box 30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8" name="Text Box 30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59" name="Text Box 30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0" name="Text Box 30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1" name="Text Box 30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2" name="Text Box 30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3" name="Text Box 30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4" name="Text Box 30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5" name="Text Box 30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6" name="Text Box 30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7" name="Text Box 30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8" name="Text Box 30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69" name="Text Box 30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0" name="Text Box 30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1" name="Text Box 30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2" name="Text Box 30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3" name="Text Box 30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4" name="Text Box 30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5" name="Text Box 30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6" name="Text Box 30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7" name="Text Box 30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8" name="Text Box 30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79" name="Text Box 30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0" name="Text Box 30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1" name="Text Box 30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2" name="Text Box 30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3" name="Text Box 30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4" name="Text Box 30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5" name="Text Box 30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6" name="Text Box 30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7" name="Text Box 30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8" name="Text Box 30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89" name="Text Box 30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0" name="Text Box 30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1" name="Text Box 30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2" name="Text Box 30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3" name="Text Box 30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4" name="Text Box 30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5" name="Text Box 30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6" name="Text Box 31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7" name="Text Box 31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8" name="Text Box 31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299" name="Text Box 31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0" name="Text Box 31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1" name="Text Box 31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2" name="Text Box 31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3" name="Text Box 31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4" name="Text Box 31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5" name="Text Box 31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6" name="Text Box 31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7" name="Text Box 31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8" name="Text Box 31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09" name="Text Box 31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0" name="Text Box 31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1" name="Text Box 31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2" name="Text Box 31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3" name="Text Box 31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4" name="Text Box 31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5" name="Text Box 31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6" name="Text Box 31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7" name="Text Box 31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8" name="Text Box 31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19" name="Text Box 31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0" name="Text Box 31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1" name="Text Box 31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2" name="Text Box 31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3" name="Text Box 31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4" name="Text Box 31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5" name="Text Box 31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6" name="Text Box 31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7" name="Text Box 31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8" name="Text Box 31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29" name="Text Box 31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0" name="Text Box 31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1" name="Text Box 31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2" name="Text Box 31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3" name="Text Box 31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4" name="Text Box 31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5" name="Text Box 31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6" name="Text Box 31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7" name="Text Box 31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8" name="Text Box 31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39" name="Text Box 31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0" name="Text Box 31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1" name="Text Box 31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2" name="Text Box 31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3" name="Text Box 31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4" name="Text Box 31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5" name="Text Box 31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6" name="Text Box 31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7" name="Text Box 31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8" name="Text Box 31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49" name="Text Box 31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0" name="Text Box 31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1" name="Text Box 31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2" name="Text Box 31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3" name="Text Box 31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4" name="Text Box 31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5" name="Text Box 31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6" name="Text Box 31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7" name="Text Box 31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8" name="Text Box 31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59" name="Text Box 31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0" name="Text Box 31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1" name="Text Box 31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2" name="Text Box 31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3" name="Text Box 31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4" name="Text Box 31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5" name="Text Box 31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6" name="Text Box 31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7" name="Text Box 31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8" name="Text Box 31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69" name="Text Box 31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0" name="Text Box 31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1" name="Text Box 31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2" name="Text Box 31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3" name="Text Box 31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4" name="Text Box 31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5" name="Text Box 31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6" name="Text Box 31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7" name="Text Box 31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8" name="Text Box 31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79" name="Text Box 31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0" name="Text Box 31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1" name="Text Box 31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2" name="Text Box 31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3" name="Text Box 31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4" name="Text Box 31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5" name="Text Box 31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6" name="Text Box 31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7" name="Text Box 31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8" name="Text Box 31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89" name="Text Box 31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0" name="Text Box 31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1" name="Text Box 31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2" name="Text Box 31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3" name="Text Box 31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4" name="Text Box 31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5" name="Text Box 31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6" name="Text Box 32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7" name="Text Box 32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8" name="Text Box 32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399" name="Text Box 32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0" name="Text Box 32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1" name="Text Box 32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2" name="Text Box 32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3" name="Text Box 32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4" name="Text Box 32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5" name="Text Box 32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6" name="Text Box 32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7" name="Text Box 32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8" name="Text Box 32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09" name="Text Box 32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0" name="Text Box 32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1" name="Text Box 32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2" name="Text Box 32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3" name="Text Box 32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4" name="Text Box 32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5" name="Text Box 32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6" name="Text Box 32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7" name="Text Box 32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8" name="Text Box 32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19" name="Text Box 32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0" name="Text Box 32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1" name="Text Box 32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2" name="Text Box 32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3" name="Text Box 32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4" name="Text Box 32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5" name="Text Box 32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6" name="Text Box 32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7" name="Text Box 32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8" name="Text Box 32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29" name="Text Box 32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0" name="Text Box 32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1" name="Text Box 32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2" name="Text Box 32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3" name="Text Box 32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4" name="Text Box 32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5" name="Text Box 32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6" name="Text Box 32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7" name="Text Box 32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8" name="Text Box 32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39" name="Text Box 32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0" name="Text Box 32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1" name="Text Box 32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2" name="Text Box 32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3" name="Text Box 32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4" name="Text Box 32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5" name="Text Box 32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6" name="Text Box 32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7" name="Text Box 32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8" name="Text Box 32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49" name="Text Box 32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0" name="Text Box 32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1" name="Text Box 32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2" name="Text Box 32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3" name="Text Box 32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4" name="Text Box 32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5" name="Text Box 32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6" name="Text Box 32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7" name="Text Box 32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8" name="Text Box 32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59" name="Text Box 32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0" name="Text Box 32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1" name="Text Box 32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2" name="Text Box 32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3" name="Text Box 32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4" name="Text Box 32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5" name="Text Box 32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6" name="Text Box 32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7" name="Text Box 32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8" name="Text Box 32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69" name="Text Box 32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0" name="Text Box 32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1" name="Text Box 32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2" name="Text Box 32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3" name="Text Box 32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4" name="Text Box 32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5" name="Text Box 32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6" name="Text Box 32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7" name="Text Box 32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8" name="Text Box 32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79" name="Text Box 32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0" name="Text Box 32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1" name="Text Box 32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2" name="Text Box 32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3" name="Text Box 32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4" name="Text Box 32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5" name="Text Box 32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6" name="Text Box 32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7" name="Text Box 32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8" name="Text Box 32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89" name="Text Box 32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0" name="Text Box 32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1" name="Text Box 32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2" name="Text Box 32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3" name="Text Box 32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4" name="Text Box 32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5" name="Text Box 32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6" name="Text Box 33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7" name="Text Box 33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8" name="Text Box 33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499" name="Text Box 33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0" name="Text Box 33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1" name="Text Box 33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2" name="Text Box 33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3" name="Text Box 33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4" name="Text Box 33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5" name="Text Box 33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6" name="Text Box 33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7" name="Text Box 33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8" name="Text Box 33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09" name="Text Box 33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0" name="Text Box 33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1" name="Text Box 33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2" name="Text Box 33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3" name="Text Box 33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4" name="Text Box 33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5" name="Text Box 33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6" name="Text Box 33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7" name="Text Box 33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8" name="Text Box 33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19" name="Text Box 33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0" name="Text Box 33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1" name="Text Box 33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2" name="Text Box 33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3" name="Text Box 33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4" name="Text Box 33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5" name="Text Box 33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6" name="Text Box 33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7" name="Text Box 33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8" name="Text Box 33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29" name="Text Box 33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0" name="Text Box 33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1" name="Text Box 33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2" name="Text Box 33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3" name="Text Box 33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4" name="Text Box 33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5" name="Text Box 33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6" name="Text Box 33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7" name="Text Box 33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8" name="Text Box 33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39" name="Text Box 33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0" name="Text Box 33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1" name="Text Box 33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2" name="Text Box 33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3" name="Text Box 33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4" name="Text Box 33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5" name="Text Box 33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6" name="Text Box 33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7" name="Text Box 33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8" name="Text Box 33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49" name="Text Box 33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0" name="Text Box 33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1" name="Text Box 33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2" name="Text Box 33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3" name="Text Box 33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4" name="Text Box 33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5" name="Text Box 33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6" name="Text Box 33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7" name="Text Box 33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8" name="Text Box 33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59" name="Text Box 33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0" name="Text Box 33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1" name="Text Box 33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2" name="Text Box 33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3" name="Text Box 33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4" name="Text Box 33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5" name="Text Box 33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6" name="Text Box 33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7" name="Text Box 33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8" name="Text Box 33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69" name="Text Box 33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0" name="Text Box 33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1" name="Text Box 33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2" name="Text Box 33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3" name="Text Box 33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4" name="Text Box 33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5" name="Text Box 33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6" name="Text Box 33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7" name="Text Box 33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8" name="Text Box 33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79" name="Text Box 33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0" name="Text Box 33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1" name="Text Box 33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2" name="Text Box 33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3" name="Text Box 33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4" name="Text Box 33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5" name="Text Box 33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6" name="Text Box 33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7" name="Text Box 33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8" name="Text Box 33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89" name="Text Box 33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0" name="Text Box 33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1" name="Text Box 33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2" name="Text Box 33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3" name="Text Box 33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4" name="Text Box 33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5" name="Text Box 33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6" name="Text Box 34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7" name="Text Box 34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8" name="Text Box 34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599" name="Text Box 34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0" name="Text Box 34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1" name="Text Box 34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2" name="Text Box 34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3" name="Text Box 34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4" name="Text Box 34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5" name="Text Box 34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6" name="Text Box 34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7" name="Text Box 34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8" name="Text Box 34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09" name="Text Box 34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0" name="Text Box 34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1" name="Text Box 34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2" name="Text Box 34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3" name="Text Box 34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4" name="Text Box 34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5" name="Text Box 34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6" name="Text Box 34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7" name="Text Box 34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8" name="Text Box 34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19" name="Text Box 34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0" name="Text Box 34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1" name="Text Box 34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2" name="Text Box 34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3" name="Text Box 34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4" name="Text Box 34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5" name="Text Box 34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6" name="Text Box 34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7" name="Text Box 34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8" name="Text Box 34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29" name="Text Box 34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0" name="Text Box 34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1" name="Text Box 34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2" name="Text Box 34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3" name="Text Box 34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4" name="Text Box 34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5" name="Text Box 34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6" name="Text Box 34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7" name="Text Box 34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8" name="Text Box 34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39" name="Text Box 34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0" name="Text Box 34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1" name="Text Box 34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2" name="Text Box 34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3" name="Text Box 34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4" name="Text Box 34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5" name="Text Box 34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6" name="Text Box 34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7" name="Text Box 34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8" name="Text Box 34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49" name="Text Box 34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0" name="Text Box 34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1" name="Text Box 34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2" name="Text Box 34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3" name="Text Box 34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4" name="Text Box 34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5" name="Text Box 34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6" name="Text Box 34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7" name="Text Box 34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8" name="Text Box 34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59" name="Text Box 34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0" name="Text Box 34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1" name="Text Box 34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2" name="Text Box 34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3" name="Text Box 34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4" name="Text Box 34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5" name="Text Box 34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6" name="Text Box 34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7" name="Text Box 34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8" name="Text Box 34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69" name="Text Box 34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0" name="Text Box 34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1" name="Text Box 34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2" name="Text Box 34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3" name="Text Box 34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4" name="Text Box 34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5" name="Text Box 34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6" name="Text Box 34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7" name="Text Box 34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8" name="Text Box 34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79" name="Text Box 34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0" name="Text Box 34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1" name="Text Box 34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2" name="Text Box 34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3" name="Text Box 34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4" name="Text Box 34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5" name="Text Box 34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6" name="Text Box 34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7" name="Text Box 34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8" name="Text Box 34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89" name="Text Box 34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0" name="Text Box 34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1" name="Text Box 34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2" name="Text Box 34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3" name="Text Box 34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4" name="Text Box 34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5" name="Text Box 34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6" name="Text Box 35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7" name="Text Box 35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8" name="Text Box 35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699" name="Text Box 35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0" name="Text Box 35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1" name="Text Box 35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2" name="Text Box 35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3" name="Text Box 35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4" name="Text Box 35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5" name="Text Box 35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6" name="Text Box 35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7" name="Text Box 35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8" name="Text Box 35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09" name="Text Box 35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0" name="Text Box 35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1" name="Text Box 35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2" name="Text Box 35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3" name="Text Box 35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4" name="Text Box 35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5" name="Text Box 35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6" name="Text Box 35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7" name="Text Box 35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8" name="Text Box 35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19" name="Text Box 35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0" name="Text Box 35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1" name="Text Box 35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2" name="Text Box 35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3" name="Text Box 35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4" name="Text Box 35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5" name="Text Box 35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6" name="Text Box 35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7" name="Text Box 35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8" name="Text Box 35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29" name="Text Box 35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0" name="Text Box 35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1" name="Text Box 35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2" name="Text Box 35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3" name="Text Box 35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4" name="Text Box 35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5" name="Text Box 35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6" name="Text Box 35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7" name="Text Box 35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8" name="Text Box 35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39" name="Text Box 35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0" name="Text Box 35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1" name="Text Box 35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2" name="Text Box 35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3" name="Text Box 35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4" name="Text Box 35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5" name="Text Box 35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6" name="Text Box 35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7" name="Text Box 35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8" name="Text Box 35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49" name="Text Box 35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0" name="Text Box 35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1" name="Text Box 35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2" name="Text Box 35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3" name="Text Box 35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4" name="Text Box 35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5" name="Text Box 35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6" name="Text Box 35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7" name="Text Box 35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8" name="Text Box 35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59" name="Text Box 35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0" name="Text Box 35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1" name="Text Box 35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2" name="Text Box 35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3" name="Text Box 35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4" name="Text Box 35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5" name="Text Box 35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6" name="Text Box 35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7" name="Text Box 35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8" name="Text Box 35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69" name="Text Box 35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0" name="Text Box 35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1" name="Text Box 35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2" name="Text Box 35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3" name="Text Box 35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4" name="Text Box 35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5" name="Text Box 35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6" name="Text Box 35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7" name="Text Box 35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8" name="Text Box 35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79" name="Text Box 35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0" name="Text Box 35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1" name="Text Box 35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2" name="Text Box 35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3" name="Text Box 35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4" name="Text Box 35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5" name="Text Box 35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6" name="Text Box 35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7" name="Text Box 35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8" name="Text Box 35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89" name="Text Box 35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0" name="Text Box 35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1" name="Text Box 35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2" name="Text Box 35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3" name="Text Box 35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4" name="Text Box 35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5" name="Text Box 35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6" name="Text Box 36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7" name="Text Box 36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8" name="Text Box 36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799" name="Text Box 36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0" name="Text Box 36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1" name="Text Box 36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2" name="Text Box 36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3" name="Text Box 36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4" name="Text Box 36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5" name="Text Box 36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6" name="Text Box 36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7" name="Text Box 36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8" name="Text Box 36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09" name="Text Box 36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0" name="Text Box 36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1" name="Text Box 36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2" name="Text Box 36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3" name="Text Box 36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4" name="Text Box 36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5" name="Text Box 36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6" name="Text Box 36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7" name="Text Box 36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8" name="Text Box 36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19" name="Text Box 36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0" name="Text Box 36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1" name="Text Box 36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2" name="Text Box 36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3" name="Text Box 36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4" name="Text Box 36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5" name="Text Box 36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6" name="Text Box 36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7" name="Text Box 36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8" name="Text Box 36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29" name="Text Box 36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0" name="Text Box 36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1" name="Text Box 36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2" name="Text Box 36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3" name="Text Box 36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4" name="Text Box 36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5" name="Text Box 36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6" name="Text Box 36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7" name="Text Box 36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8" name="Text Box 36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39" name="Text Box 36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0" name="Text Box 36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1" name="Text Box 36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2" name="Text Box 36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3" name="Text Box 36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4" name="Text Box 36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5" name="Text Box 36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6" name="Text Box 36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7" name="Text Box 36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8" name="Text Box 36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49" name="Text Box 36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0" name="Text Box 36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1" name="Text Box 36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2" name="Text Box 36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3" name="Text Box 36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4" name="Text Box 36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5" name="Text Box 36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6" name="Text Box 36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7" name="Text Box 36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8" name="Text Box 36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59" name="Text Box 36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0" name="Text Box 36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1" name="Text Box 36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2" name="Text Box 36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3" name="Text Box 36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4" name="Text Box 36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5" name="Text Box 36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6" name="Text Box 36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7" name="Text Box 36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8" name="Text Box 36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69" name="Text Box 36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0" name="Text Box 36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1" name="Text Box 36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2" name="Text Box 36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3" name="Text Box 36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4" name="Text Box 36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5" name="Text Box 36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6" name="Text Box 36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7" name="Text Box 36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8" name="Text Box 36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79" name="Text Box 36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0" name="Text Box 36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1" name="Text Box 36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2" name="Text Box 36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3" name="Text Box 36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4" name="Text Box 36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5" name="Text Box 36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6" name="Text Box 36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7" name="Text Box 36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8" name="Text Box 36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89" name="Text Box 36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0" name="Text Box 36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1" name="Text Box 36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2" name="Text Box 36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3" name="Text Box 36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4" name="Text Box 36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5" name="Text Box 36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6" name="Text Box 37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7" name="Text Box 37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8" name="Text Box 37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899" name="Text Box 37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0" name="Text Box 37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1" name="Text Box 37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2" name="Text Box 37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3" name="Text Box 37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4" name="Text Box 37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5" name="Text Box 37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6" name="Text Box 37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7" name="Text Box 37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8" name="Text Box 37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09" name="Text Box 37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0" name="Text Box 37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1" name="Text Box 37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2" name="Text Box 37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3" name="Text Box 37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4" name="Text Box 37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5" name="Text Box 37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6" name="Text Box 37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7" name="Text Box 37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8" name="Text Box 37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19" name="Text Box 37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0" name="Text Box 37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1" name="Text Box 37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2" name="Text Box 37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3" name="Text Box 37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4" name="Text Box 37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5" name="Text Box 37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6" name="Text Box 37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7" name="Text Box 37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8" name="Text Box 37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29" name="Text Box 37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0" name="Text Box 37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1" name="Text Box 37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2" name="Text Box 37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3" name="Text Box 37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4" name="Text Box 37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5" name="Text Box 37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6" name="Text Box 37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7" name="Text Box 37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8" name="Text Box 37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39" name="Text Box 37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0" name="Text Box 37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1" name="Text Box 37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2" name="Text Box 37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3" name="Text Box 37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4" name="Text Box 37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5" name="Text Box 37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6" name="Text Box 37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7" name="Text Box 37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8" name="Text Box 37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49" name="Text Box 37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0" name="Text Box 37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1" name="Text Box 37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2" name="Text Box 37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3" name="Text Box 37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4" name="Text Box 37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5" name="Text Box 37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6" name="Text Box 37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7" name="Text Box 37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8" name="Text Box 37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59" name="Text Box 37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0" name="Text Box 37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1" name="Text Box 37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2" name="Text Box 37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3" name="Text Box 37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4" name="Text Box 37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5" name="Text Box 37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6" name="Text Box 37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7" name="Text Box 37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8" name="Text Box 37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69" name="Text Box 37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0" name="Text Box 37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1" name="Text Box 37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2" name="Text Box 37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3" name="Text Box 37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4" name="Text Box 37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5" name="Text Box 37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6" name="Text Box 37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7" name="Text Box 37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8" name="Text Box 37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79" name="Text Box 37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0" name="Text Box 37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1" name="Text Box 37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2" name="Text Box 37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3" name="Text Box 37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4" name="Text Box 37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5" name="Text Box 37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6" name="Text Box 37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7" name="Text Box 37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8" name="Text Box 37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89" name="Text Box 37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0" name="Text Box 37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1" name="Text Box 37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2" name="Text Box 37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3" name="Text Box 37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4" name="Text Box 37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5" name="Text Box 37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6" name="Text Box 38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7" name="Text Box 38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8" name="Text Box 38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3999" name="Text Box 38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0" name="Text Box 38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1" name="Text Box 38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2" name="Text Box 38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3" name="Text Box 38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4" name="Text Box 38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5" name="Text Box 38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6" name="Text Box 38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7" name="Text Box 38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8" name="Text Box 38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09" name="Text Box 38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0" name="Text Box 38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1" name="Text Box 38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2" name="Text Box 38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3" name="Text Box 38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4" name="Text Box 38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5" name="Text Box 38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6" name="Text Box 38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7" name="Text Box 38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8" name="Text Box 38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19" name="Text Box 38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0" name="Text Box 38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1" name="Text Box 38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2" name="Text Box 38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3" name="Text Box 38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4" name="Text Box 38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5" name="Text Box 38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6" name="Text Box 38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7" name="Text Box 38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8" name="Text Box 38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29" name="Text Box 38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0" name="Text Box 38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1" name="Text Box 38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2" name="Text Box 38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3" name="Text Box 38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4" name="Text Box 38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5" name="Text Box 38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6" name="Text Box 38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7" name="Text Box 38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8" name="Text Box 38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39" name="Text Box 38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0" name="Text Box 38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1" name="Text Box 38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2" name="Text Box 38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3" name="Text Box 38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4" name="Text Box 38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5" name="Text Box 38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6" name="Text Box 38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7" name="Text Box 38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8" name="Text Box 38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49" name="Text Box 38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0" name="Text Box 38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1" name="Text Box 38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2" name="Text Box 38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3" name="Text Box 38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4" name="Text Box 38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5" name="Text Box 38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6" name="Text Box 38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7" name="Text Box 38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8" name="Text Box 38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59" name="Text Box 38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0" name="Text Box 38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1" name="Text Box 38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2" name="Text Box 38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3" name="Text Box 38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4" name="Text Box 38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5" name="Text Box 38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6" name="Text Box 38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7" name="Text Box 38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8" name="Text Box 38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69" name="Text Box 38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0" name="Text Box 38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1" name="Text Box 38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2" name="Text Box 38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3" name="Text Box 38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4" name="Text Box 38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5" name="Text Box 38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6" name="Text Box 38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7" name="Text Box 38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8" name="Text Box 38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79" name="Text Box 38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0" name="Text Box 38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1" name="Text Box 38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2" name="Text Box 38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3" name="Text Box 38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4" name="Text Box 38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5" name="Text Box 38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6" name="Text Box 38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7" name="Text Box 38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8" name="Text Box 38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89" name="Text Box 38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0" name="Text Box 38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1" name="Text Box 38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2" name="Text Box 38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3" name="Text Box 38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4" name="Text Box 38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5" name="Text Box 38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6" name="Text Box 39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7" name="Text Box 39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8" name="Text Box 39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099" name="Text Box 39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0" name="Text Box 39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1" name="Text Box 39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2" name="Text Box 39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3" name="Text Box 39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4" name="Text Box 39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5" name="Text Box 39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6" name="Text Box 39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7" name="Text Box 39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8" name="Text Box 39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09" name="Text Box 39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0" name="Text Box 39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1" name="Text Box 39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2" name="Text Box 39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3" name="Text Box 39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4" name="Text Box 39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5" name="Text Box 39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6" name="Text Box 39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7" name="Text Box 39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8" name="Text Box 39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19" name="Text Box 39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0" name="Text Box 39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1" name="Text Box 39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2" name="Text Box 39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3" name="Text Box 39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4" name="Text Box 39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5" name="Text Box 39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6" name="Text Box 39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7" name="Text Box 39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8" name="Text Box 39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29" name="Text Box 39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0" name="Text Box 39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1" name="Text Box 39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2" name="Text Box 39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3" name="Text Box 39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4" name="Text Box 39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5" name="Text Box 39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6" name="Text Box 39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7" name="Text Box 39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8" name="Text Box 39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39" name="Text Box 39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0" name="Text Box 39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1" name="Text Box 39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2" name="Text Box 39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3" name="Text Box 39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4" name="Text Box 39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5" name="Text Box 39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6" name="Text Box 39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7" name="Text Box 39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8" name="Text Box 39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49" name="Text Box 39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0" name="Text Box 39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1" name="Text Box 39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2" name="Text Box 39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3" name="Text Box 39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4" name="Text Box 39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5" name="Text Box 39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6" name="Text Box 39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7" name="Text Box 39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8" name="Text Box 39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59" name="Text Box 39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0" name="Text Box 39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1" name="Text Box 39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2" name="Text Box 39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3" name="Text Box 39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4" name="Text Box 39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5" name="Text Box 39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6" name="Text Box 39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7" name="Text Box 39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8" name="Text Box 39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69" name="Text Box 39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0" name="Text Box 39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1" name="Text Box 39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2" name="Text Box 39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3" name="Text Box 39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4" name="Text Box 39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5" name="Text Box 39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6" name="Text Box 39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7" name="Text Box 39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8" name="Text Box 39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79" name="Text Box 39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0" name="Text Box 39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1" name="Text Box 39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2" name="Text Box 39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3" name="Text Box 39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4" name="Text Box 39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5" name="Text Box 39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6" name="Text Box 39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7" name="Text Box 39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8" name="Text Box 39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89" name="Text Box 39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0" name="Text Box 39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1" name="Text Box 39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2" name="Text Box 39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3" name="Text Box 39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4" name="Text Box 39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5" name="Text Box 39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6" name="Text Box 40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7" name="Text Box 40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8" name="Text Box 40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199" name="Text Box 40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0" name="Text Box 40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1" name="Text Box 40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2" name="Text Box 40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3" name="Text Box 40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4" name="Text Box 40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5" name="Text Box 40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6" name="Text Box 40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7" name="Text Box 40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8" name="Text Box 40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09" name="Text Box 40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0" name="Text Box 40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1" name="Text Box 40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2" name="Text Box 40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3" name="Text Box 40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4" name="Text Box 40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5" name="Text Box 40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6" name="Text Box 40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7" name="Text Box 40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8" name="Text Box 40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19" name="Text Box 40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0" name="Text Box 40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1" name="Text Box 40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2" name="Text Box 40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3" name="Text Box 40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4" name="Text Box 40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5" name="Text Box 40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6" name="Text Box 40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7" name="Text Box 40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8" name="Text Box 40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29" name="Text Box 40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0" name="Text Box 40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1" name="Text Box 40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2" name="Text Box 40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3" name="Text Box 40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4" name="Text Box 40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5" name="Text Box 40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6" name="Text Box 40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7" name="Text Box 40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8" name="Text Box 40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39" name="Text Box 40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0" name="Text Box 40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1" name="Text Box 40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2" name="Text Box 40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3" name="Text Box 40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4" name="Text Box 40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5" name="Text Box 40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6" name="Text Box 40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7" name="Text Box 40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8" name="Text Box 40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49" name="Text Box 40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0" name="Text Box 40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1" name="Text Box 40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2" name="Text Box 40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3" name="Text Box 40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4" name="Text Box 40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5" name="Text Box 40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6" name="Text Box 40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7" name="Text Box 40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8" name="Text Box 40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59" name="Text Box 40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0" name="Text Box 40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1" name="Text Box 40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2" name="Text Box 40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3" name="Text Box 40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4" name="Text Box 40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5" name="Text Box 40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6" name="Text Box 40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7" name="Text Box 40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8" name="Text Box 40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69" name="Text Box 40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0" name="Text Box 40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1" name="Text Box 40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2" name="Text Box 40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3" name="Text Box 40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4" name="Text Box 40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5" name="Text Box 40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6" name="Text Box 40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7" name="Text Box 40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8" name="Text Box 40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79" name="Text Box 40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0" name="Text Box 40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1" name="Text Box 40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2" name="Text Box 40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3" name="Text Box 40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4" name="Text Box 40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5" name="Text Box 40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6" name="Text Box 40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7" name="Text Box 40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8" name="Text Box 40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89" name="Text Box 40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0" name="Text Box 40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1" name="Text Box 40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2" name="Text Box 40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3" name="Text Box 40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4" name="Text Box 40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5" name="Text Box 40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6" name="Text Box 41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7" name="Text Box 41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8" name="Text Box 41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299" name="Text Box 41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0" name="Text Box 41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1" name="Text Box 41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2" name="Text Box 41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3" name="Text Box 41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4" name="Text Box 41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5" name="Text Box 41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6" name="Text Box 41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7" name="Text Box 41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8" name="Text Box 41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09" name="Text Box 41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0" name="Text Box 41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1" name="Text Box 41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2" name="Text Box 41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3" name="Text Box 41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4" name="Text Box 41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5" name="Text Box 41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6" name="Text Box 41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7" name="Text Box 41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8" name="Text Box 41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19" name="Text Box 41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0" name="Text Box 41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1" name="Text Box 41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2" name="Text Box 41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3" name="Text Box 41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4" name="Text Box 41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5" name="Text Box 41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6" name="Text Box 41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7" name="Text Box 41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8" name="Text Box 41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29" name="Text Box 41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0" name="Text Box 41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1" name="Text Box 41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2" name="Text Box 41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3" name="Text Box 41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4" name="Text Box 41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5" name="Text Box 41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6" name="Text Box 41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7" name="Text Box 41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8" name="Text Box 41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39" name="Text Box 41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0" name="Text Box 41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1" name="Text Box 41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2" name="Text Box 41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3" name="Text Box 41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4" name="Text Box 41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5" name="Text Box 41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6" name="Text Box 41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7" name="Text Box 41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8" name="Text Box 41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49" name="Text Box 41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0" name="Text Box 41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1" name="Text Box 41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2" name="Text Box 41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3" name="Text Box 41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4" name="Text Box 41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5" name="Text Box 41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6" name="Text Box 41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7" name="Text Box 41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8" name="Text Box 41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59" name="Text Box 41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0" name="Text Box 41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1" name="Text Box 41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2" name="Text Box 41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3" name="Text Box 41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4" name="Text Box 41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5" name="Text Box 41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6" name="Text Box 41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7" name="Text Box 41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8" name="Text Box 41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69" name="Text Box 41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0" name="Text Box 41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1" name="Text Box 41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2" name="Text Box 41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3" name="Text Box 41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4" name="Text Box 41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5" name="Text Box 41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6" name="Text Box 41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7" name="Text Box 41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8" name="Text Box 41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79" name="Text Box 41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0" name="Text Box 41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1" name="Text Box 41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2" name="Text Box 41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3" name="Text Box 41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4" name="Text Box 41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5" name="Text Box 41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6" name="Text Box 41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7" name="Text Box 41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8" name="Text Box 41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89" name="Text Box 41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0" name="Text Box 41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1" name="Text Box 41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2" name="Text Box 41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3" name="Text Box 41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4" name="Text Box 41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5" name="Text Box 41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6" name="Text Box 42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7" name="Text Box 42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8" name="Text Box 42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399" name="Text Box 42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0" name="Text Box 42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1" name="Text Box 42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2" name="Text Box 42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3" name="Text Box 42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4" name="Text Box 42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5" name="Text Box 42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6" name="Text Box 42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7" name="Text Box 42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8" name="Text Box 42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09" name="Text Box 42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0" name="Text Box 42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1" name="Text Box 42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2" name="Text Box 42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3" name="Text Box 42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4" name="Text Box 42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5" name="Text Box 42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6" name="Text Box 42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7" name="Text Box 42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8" name="Text Box 42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19" name="Text Box 42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0" name="Text Box 42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1" name="Text Box 42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2" name="Text Box 42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3" name="Text Box 42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4" name="Text Box 42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5" name="Text Box 42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6" name="Text Box 42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7" name="Text Box 42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8" name="Text Box 42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29" name="Text Box 42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0" name="Text Box 42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1" name="Text Box 42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2" name="Text Box 42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3" name="Text Box 42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4" name="Text Box 42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5" name="Text Box 42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6" name="Text Box 42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7" name="Text Box 42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8" name="Text Box 42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39" name="Text Box 42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0" name="Text Box 42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1" name="Text Box 42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2" name="Text Box 42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3" name="Text Box 42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4" name="Text Box 42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5" name="Text Box 42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6" name="Text Box 42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7" name="Text Box 42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8" name="Text Box 42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49" name="Text Box 42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0" name="Text Box 42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1" name="Text Box 42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2" name="Text Box 42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3" name="Text Box 42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4" name="Text Box 42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5" name="Text Box 42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6" name="Text Box 42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7" name="Text Box 42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8" name="Text Box 42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59" name="Text Box 42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0" name="Text Box 42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1" name="Text Box 42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2" name="Text Box 42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3" name="Text Box 42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4" name="Text Box 42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5" name="Text Box 42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6" name="Text Box 42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7" name="Text Box 42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8" name="Text Box 42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69" name="Text Box 42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0" name="Text Box 42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1" name="Text Box 42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2" name="Text Box 42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3" name="Text Box 42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4" name="Text Box 42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5" name="Text Box 42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6" name="Text Box 42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7" name="Text Box 42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8" name="Text Box 42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79" name="Text Box 42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0" name="Text Box 42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1" name="Text Box 42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2" name="Text Box 42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3" name="Text Box 42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4" name="Text Box 42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5" name="Text Box 42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6" name="Text Box 42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7" name="Text Box 42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8" name="Text Box 42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89" name="Text Box 42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0" name="Text Box 42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1" name="Text Box 42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2" name="Text Box 42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3" name="Text Box 42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4" name="Text Box 42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5" name="Text Box 42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6" name="Text Box 43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7" name="Text Box 43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8" name="Text Box 43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499" name="Text Box 43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0" name="Text Box 43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1" name="Text Box 43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2" name="Text Box 43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3" name="Text Box 43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4" name="Text Box 43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5" name="Text Box 43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6" name="Text Box 43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7" name="Text Box 43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8" name="Text Box 43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09" name="Text Box 43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0" name="Text Box 43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1" name="Text Box 43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2" name="Text Box 43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3" name="Text Box 43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4" name="Text Box 43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5" name="Text Box 43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6" name="Text Box 43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7" name="Text Box 43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8" name="Text Box 43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19" name="Text Box 43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0" name="Text Box 43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1" name="Text Box 43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2" name="Text Box 43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3" name="Text Box 43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4" name="Text Box 43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5" name="Text Box 43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6" name="Text Box 43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7" name="Text Box 43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8" name="Text Box 43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29" name="Text Box 43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0" name="Text Box 43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1" name="Text Box 43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2" name="Text Box 43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3" name="Text Box 43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4" name="Text Box 43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5" name="Text Box 43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6" name="Text Box 43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7" name="Text Box 43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8" name="Text Box 43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39" name="Text Box 43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0" name="Text Box 43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1" name="Text Box 43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2" name="Text Box 43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3" name="Text Box 43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4" name="Text Box 43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5" name="Text Box 43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6" name="Text Box 43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7" name="Text Box 43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8" name="Text Box 43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49" name="Text Box 43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0" name="Text Box 43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1" name="Text Box 43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2" name="Text Box 43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3" name="Text Box 43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4" name="Text Box 43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5" name="Text Box 43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6" name="Text Box 43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7" name="Text Box 43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8" name="Text Box 43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59" name="Text Box 43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0" name="Text Box 43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1" name="Text Box 43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2" name="Text Box 43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3" name="Text Box 43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4" name="Text Box 43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5" name="Text Box 43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6" name="Text Box 43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7" name="Text Box 43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8" name="Text Box 43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69" name="Text Box 43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0" name="Text Box 43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1" name="Text Box 43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2" name="Text Box 43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3" name="Text Box 43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4" name="Text Box 43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5" name="Text Box 43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6" name="Text Box 43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7" name="Text Box 43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8" name="Text Box 43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79" name="Text Box 43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0" name="Text Box 43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1" name="Text Box 43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2" name="Text Box 43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3" name="Text Box 43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4" name="Text Box 43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5" name="Text Box 43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6" name="Text Box 43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7" name="Text Box 43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8" name="Text Box 43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89" name="Text Box 43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0" name="Text Box 43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1" name="Text Box 43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2" name="Text Box 43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3" name="Text Box 43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4" name="Text Box 43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5" name="Text Box 43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6" name="Text Box 44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7" name="Text Box 44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8" name="Text Box 44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599" name="Text Box 44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0" name="Text Box 44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1" name="Text Box 44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2" name="Text Box 44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3" name="Text Box 44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4" name="Text Box 44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5" name="Text Box 44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6" name="Text Box 44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7" name="Text Box 44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8" name="Text Box 44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09" name="Text Box 44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0" name="Text Box 44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1" name="Text Box 44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2" name="Text Box 44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3" name="Text Box 44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4" name="Text Box 44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5" name="Text Box 44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6" name="Text Box 44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7" name="Text Box 44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8" name="Text Box 44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19" name="Text Box 44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0" name="Text Box 44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1" name="Text Box 44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2" name="Text Box 44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3" name="Text Box 44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4" name="Text Box 44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5" name="Text Box 44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6" name="Text Box 44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7" name="Text Box 44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8" name="Text Box 44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29" name="Text Box 44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0" name="Text Box 44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1" name="Text Box 44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2" name="Text Box 44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3" name="Text Box 44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4" name="Text Box 44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5" name="Text Box 44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6" name="Text Box 44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7" name="Text Box 44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8" name="Text Box 44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39" name="Text Box 44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0" name="Text Box 44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1" name="Text Box 44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2" name="Text Box 44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3" name="Text Box 44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4" name="Text Box 44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5" name="Text Box 44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6" name="Text Box 44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7" name="Text Box 44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8" name="Text Box 44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49" name="Text Box 44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0" name="Text Box 44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1" name="Text Box 44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2" name="Text Box 44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3" name="Text Box 44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4" name="Text Box 44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5" name="Text Box 44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6" name="Text Box 44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7" name="Text Box 44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8" name="Text Box 44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59" name="Text Box 44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0" name="Text Box 44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1" name="Text Box 44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2" name="Text Box 44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3" name="Text Box 44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4" name="Text Box 44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5" name="Text Box 44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6" name="Text Box 44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7" name="Text Box 44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8" name="Text Box 44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69" name="Text Box 44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0" name="Text Box 44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1" name="Text Box 44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2" name="Text Box 44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3" name="Text Box 44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4" name="Text Box 44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5" name="Text Box 44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6" name="Text Box 44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7" name="Text Box 44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8" name="Text Box 44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79" name="Text Box 44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0" name="Text Box 44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1" name="Text Box 44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2" name="Text Box 44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3" name="Text Box 44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4" name="Text Box 44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5" name="Text Box 44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6" name="Text Box 44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7" name="Text Box 44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8" name="Text Box 44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89" name="Text Box 44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0" name="Text Box 44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1" name="Text Box 44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2" name="Text Box 44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3" name="Text Box 44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4" name="Text Box 44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5" name="Text Box 44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6" name="Text Box 45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7" name="Text Box 45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8" name="Text Box 45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699" name="Text Box 45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0" name="Text Box 45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1" name="Text Box 45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2" name="Text Box 45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3" name="Text Box 45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4" name="Text Box 45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5" name="Text Box 45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6" name="Text Box 45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7" name="Text Box 45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8" name="Text Box 45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09" name="Text Box 45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0" name="Text Box 45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1" name="Text Box 45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2" name="Text Box 45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3" name="Text Box 45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4" name="Text Box 45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5" name="Text Box 45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6" name="Text Box 45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7" name="Text Box 45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8" name="Text Box 45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19" name="Text Box 45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0" name="Text Box 45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1" name="Text Box 45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2" name="Text Box 45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3" name="Text Box 45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4" name="Text Box 45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5" name="Text Box 45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6" name="Text Box 45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7" name="Text Box 45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8" name="Text Box 45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29" name="Text Box 45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0" name="Text Box 45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1" name="Text Box 45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2" name="Text Box 45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3" name="Text Box 45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4" name="Text Box 45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5" name="Text Box 45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6" name="Text Box 45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7" name="Text Box 45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8" name="Text Box 45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39" name="Text Box 45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0" name="Text Box 45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1" name="Text Box 45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2" name="Text Box 45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3" name="Text Box 45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4" name="Text Box 45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5" name="Text Box 45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6" name="Text Box 45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7" name="Text Box 45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8" name="Text Box 45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49" name="Text Box 45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0" name="Text Box 45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1" name="Text Box 45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2" name="Text Box 45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3" name="Text Box 45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4" name="Text Box 45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5" name="Text Box 45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6" name="Text Box 45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7" name="Text Box 45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8" name="Text Box 45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59" name="Text Box 45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0" name="Text Box 45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1" name="Text Box 45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2" name="Text Box 45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3" name="Text Box 45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4" name="Text Box 45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5" name="Text Box 45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6" name="Text Box 45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7" name="Text Box 45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8" name="Text Box 45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69" name="Text Box 45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0" name="Text Box 45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1" name="Text Box 45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2" name="Text Box 45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3" name="Text Box 45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4" name="Text Box 45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5" name="Text Box 45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6" name="Text Box 45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7" name="Text Box 45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8" name="Text Box 45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79" name="Text Box 45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0" name="Text Box 45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1" name="Text Box 45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2" name="Text Box 45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3" name="Text Box 45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4" name="Text Box 45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5" name="Text Box 45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6" name="Text Box 45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7" name="Text Box 45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8" name="Text Box 45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89" name="Text Box 45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0" name="Text Box 45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1" name="Text Box 45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2" name="Text Box 45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3" name="Text Box 45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4" name="Text Box 45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5" name="Text Box 45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6" name="Text Box 46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7" name="Text Box 46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8" name="Text Box 46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799" name="Text Box 46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0" name="Text Box 46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1" name="Text Box 46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2" name="Text Box 46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3" name="Text Box 46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4" name="Text Box 46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5" name="Text Box 46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6" name="Text Box 46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7" name="Text Box 46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8" name="Text Box 46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09" name="Text Box 46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0" name="Text Box 46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1" name="Text Box 46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2" name="Text Box 46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3" name="Text Box 46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4" name="Text Box 46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5" name="Text Box 46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6" name="Text Box 46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7" name="Text Box 46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8" name="Text Box 46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19" name="Text Box 46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0" name="Text Box 46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1" name="Text Box 46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2" name="Text Box 46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3" name="Text Box 46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4" name="Text Box 46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5" name="Text Box 46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6" name="Text Box 46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7" name="Text Box 46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8" name="Text Box 46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29" name="Text Box 46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0" name="Text Box 46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1" name="Text Box 46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2" name="Text Box 46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3" name="Text Box 46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4" name="Text Box 46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5" name="Text Box 46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6" name="Text Box 46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7" name="Text Box 46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8" name="Text Box 46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39" name="Text Box 46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0" name="Text Box 46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1" name="Text Box 46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2" name="Text Box 46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3" name="Text Box 46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4" name="Text Box 46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5" name="Text Box 46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6" name="Text Box 46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7" name="Text Box 46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8" name="Text Box 46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49" name="Text Box 46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0" name="Text Box 46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1" name="Text Box 46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2" name="Text Box 46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3" name="Text Box 46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4" name="Text Box 46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5" name="Text Box 46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6" name="Text Box 46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7" name="Text Box 46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8" name="Text Box 46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59" name="Text Box 46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0" name="Text Box 46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1" name="Text Box 46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2" name="Text Box 46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3" name="Text Box 46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4" name="Text Box 46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5" name="Text Box 46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6" name="Text Box 46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7" name="Text Box 46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8" name="Text Box 46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69" name="Text Box 46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0" name="Text Box 46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1" name="Text Box 46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2" name="Text Box 46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3" name="Text Box 46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4" name="Text Box 46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5" name="Text Box 46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6" name="Text Box 46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7" name="Text Box 46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8" name="Text Box 46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79" name="Text Box 46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0" name="Text Box 46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1" name="Text Box 46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2" name="Text Box 46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3" name="Text Box 46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4" name="Text Box 46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5" name="Text Box 46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6" name="Text Box 46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7" name="Text Box 46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8" name="Text Box 46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89" name="Text Box 46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0" name="Text Box 46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1" name="Text Box 46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2" name="Text Box 46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3" name="Text Box 46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4" name="Text Box 46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5" name="Text Box 46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6" name="Text Box 47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7" name="Text Box 47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8" name="Text Box 47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899" name="Text Box 47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0" name="Text Box 47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1" name="Text Box 47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2" name="Text Box 47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3" name="Text Box 47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4" name="Text Box 47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5" name="Text Box 47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6" name="Text Box 47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7" name="Text Box 47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8" name="Text Box 47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09" name="Text Box 47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0" name="Text Box 47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1" name="Text Box 47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2" name="Text Box 47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3" name="Text Box 47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4" name="Text Box 47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5" name="Text Box 47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6" name="Text Box 47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7" name="Text Box 47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8" name="Text Box 47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19" name="Text Box 47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0" name="Text Box 47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1" name="Text Box 47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2" name="Text Box 47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3" name="Text Box 47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4" name="Text Box 47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5" name="Text Box 47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6" name="Text Box 47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7" name="Text Box 47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8" name="Text Box 47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29" name="Text Box 47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0" name="Text Box 47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1" name="Text Box 47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2" name="Text Box 47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3" name="Text Box 47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4" name="Text Box 47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5" name="Text Box 47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6" name="Text Box 47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7" name="Text Box 47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8" name="Text Box 47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39" name="Text Box 47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0" name="Text Box 47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1" name="Text Box 47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2" name="Text Box 47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3" name="Text Box 47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4" name="Text Box 47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5" name="Text Box 47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6" name="Text Box 47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7" name="Text Box 47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8" name="Text Box 47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49" name="Text Box 47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0" name="Text Box 47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1" name="Text Box 47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2" name="Text Box 47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3" name="Text Box 47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4" name="Text Box 47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5" name="Text Box 47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6" name="Text Box 47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7" name="Text Box 47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8" name="Text Box 47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59" name="Text Box 47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0" name="Text Box 47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1" name="Text Box 47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2" name="Text Box 47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3" name="Text Box 47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4" name="Text Box 47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5" name="Text Box 47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6" name="Text Box 47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7" name="Text Box 47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8" name="Text Box 47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69" name="Text Box 47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0" name="Text Box 47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1" name="Text Box 47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2" name="Text Box 47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3" name="Text Box 47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4" name="Text Box 47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5" name="Text Box 47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6" name="Text Box 47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7" name="Text Box 47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8" name="Text Box 47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79" name="Text Box 47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0" name="Text Box 47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1" name="Text Box 47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2" name="Text Box 47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3" name="Text Box 47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4" name="Text Box 47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5" name="Text Box 47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6" name="Text Box 47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7" name="Text Box 47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8" name="Text Box 47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89" name="Text Box 47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0" name="Text Box 47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1" name="Text Box 47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2" name="Text Box 47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3" name="Text Box 47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4" name="Text Box 47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5" name="Text Box 47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6" name="Text Box 48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7" name="Text Box 48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8" name="Text Box 48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4999" name="Text Box 48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0" name="Text Box 48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1" name="Text Box 48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2" name="Text Box 48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3" name="Text Box 48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4" name="Text Box 48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5" name="Text Box 48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6" name="Text Box 48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7" name="Text Box 48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8" name="Text Box 48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09" name="Text Box 48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0" name="Text Box 48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1" name="Text Box 48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2" name="Text Box 48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3" name="Text Box 48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4" name="Text Box 48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5" name="Text Box 48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6" name="Text Box 48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7" name="Text Box 48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8" name="Text Box 48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19" name="Text Box 48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0" name="Text Box 48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1" name="Text Box 48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2" name="Text Box 48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3" name="Text Box 48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4" name="Text Box 48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5" name="Text Box 48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6" name="Text Box 48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7" name="Text Box 48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8" name="Text Box 48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29" name="Text Box 48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0" name="Text Box 48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1" name="Text Box 48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2" name="Text Box 48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3" name="Text Box 48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4" name="Text Box 48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5" name="Text Box 48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6" name="Text Box 48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7" name="Text Box 48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8" name="Text Box 48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39" name="Text Box 48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0" name="Text Box 48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1" name="Text Box 48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2" name="Text Box 48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3" name="Text Box 48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4" name="Text Box 48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5" name="Text Box 48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6" name="Text Box 48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7" name="Text Box 48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8" name="Text Box 48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49" name="Text Box 48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0" name="Text Box 48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1" name="Text Box 48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2" name="Text Box 48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3" name="Text Box 48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4" name="Text Box 48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5" name="Text Box 48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6" name="Text Box 48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7" name="Text Box 48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8" name="Text Box 48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59" name="Text Box 48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0" name="Text Box 48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1" name="Text Box 48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2" name="Text Box 48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3" name="Text Box 48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4" name="Text Box 48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5" name="Text Box 48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6" name="Text Box 48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7" name="Text Box 48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8" name="Text Box 48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69" name="Text Box 48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0" name="Text Box 48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1" name="Text Box 48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2" name="Text Box 48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3" name="Text Box 48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4" name="Text Box 48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5" name="Text Box 48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6" name="Text Box 48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7" name="Text Box 48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8" name="Text Box 48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79" name="Text Box 48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0" name="Text Box 48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1" name="Text Box 48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2" name="Text Box 48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3" name="Text Box 48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4" name="Text Box 48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5" name="Text Box 48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6" name="Text Box 48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7" name="Text Box 48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8" name="Text Box 48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89" name="Text Box 48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0" name="Text Box 48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1" name="Text Box 48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2" name="Text Box 48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3" name="Text Box 48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4" name="Text Box 48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5" name="Text Box 48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6" name="Text Box 49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7" name="Text Box 49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8" name="Text Box 49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099" name="Text Box 49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0" name="Text Box 49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1" name="Text Box 49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2" name="Text Box 49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3" name="Text Box 49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4" name="Text Box 49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5" name="Text Box 49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6" name="Text Box 49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7" name="Text Box 49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8" name="Text Box 49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09" name="Text Box 49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0" name="Text Box 49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1" name="Text Box 49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2" name="Text Box 49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3" name="Text Box 49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4" name="Text Box 49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5" name="Text Box 49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6" name="Text Box 49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7" name="Text Box 49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8" name="Text Box 49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19" name="Text Box 49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0" name="Text Box 49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1" name="Text Box 49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2" name="Text Box 49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3" name="Text Box 49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4" name="Text Box 49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5" name="Text Box 49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6" name="Text Box 49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7" name="Text Box 49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8" name="Text Box 49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29" name="Text Box 49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0" name="Text Box 49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1" name="Text Box 49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2" name="Text Box 49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3" name="Text Box 49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4" name="Text Box 49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5" name="Text Box 49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6" name="Text Box 49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7" name="Text Box 49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8" name="Text Box 49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39" name="Text Box 49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0" name="Text Box 49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1" name="Text Box 49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2" name="Text Box 49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3" name="Text Box 49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4" name="Text Box 49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5" name="Text Box 49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6" name="Text Box 49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7" name="Text Box 49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8" name="Text Box 49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49" name="Text Box 49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0" name="Text Box 49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1" name="Text Box 49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2" name="Text Box 49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3" name="Text Box 49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4" name="Text Box 49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5" name="Text Box 49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6" name="Text Box 49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7" name="Text Box 49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8" name="Text Box 49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59" name="Text Box 49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0" name="Text Box 49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1" name="Text Box 49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2" name="Text Box 49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3" name="Text Box 49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4" name="Text Box 49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5" name="Text Box 49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6" name="Text Box 49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7" name="Text Box 49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8" name="Text Box 49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69" name="Text Box 49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0" name="Text Box 49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1" name="Text Box 49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2" name="Text Box 49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3" name="Text Box 49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4" name="Text Box 49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5" name="Text Box 49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6" name="Text Box 49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7" name="Text Box 49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8" name="Text Box 49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79" name="Text Box 49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0" name="Text Box 49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1" name="Text Box 49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2" name="Text Box 49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3" name="Text Box 49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4" name="Text Box 49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5" name="Text Box 49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6" name="Text Box 49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7" name="Text Box 49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8" name="Text Box 49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89" name="Text Box 49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0" name="Text Box 49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1" name="Text Box 49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2" name="Text Box 49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3" name="Text Box 49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4" name="Text Box 49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5" name="Text Box 49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6" name="Text Box 50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7" name="Text Box 50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8" name="Text Box 50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199" name="Text Box 50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0" name="Text Box 50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1" name="Text Box 50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2" name="Text Box 50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3" name="Text Box 50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4" name="Text Box 50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5" name="Text Box 50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6" name="Text Box 50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7" name="Text Box 50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8" name="Text Box 50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09" name="Text Box 50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0" name="Text Box 50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1" name="Text Box 50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2" name="Text Box 50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3" name="Text Box 50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4" name="Text Box 50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5" name="Text Box 50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6" name="Text Box 50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7" name="Text Box 50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8" name="Text Box 50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19" name="Text Box 50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0" name="Text Box 50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1" name="Text Box 50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2" name="Text Box 50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3" name="Text Box 50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4" name="Text Box 50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5" name="Text Box 50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6" name="Text Box 50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7" name="Text Box 50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8" name="Text Box 50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29" name="Text Box 50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0" name="Text Box 50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1" name="Text Box 50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2" name="Text Box 50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3" name="Text Box 50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4" name="Text Box 50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5" name="Text Box 50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6" name="Text Box 50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7" name="Text Box 50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8" name="Text Box 50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39" name="Text Box 50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0" name="Text Box 50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1" name="Text Box 50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2" name="Text Box 50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3" name="Text Box 50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4" name="Text Box 50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5" name="Text Box 50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6" name="Text Box 50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7" name="Text Box 50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8" name="Text Box 50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49" name="Text Box 50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0" name="Text Box 50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1" name="Text Box 50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2" name="Text Box 50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3" name="Text Box 50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4" name="Text Box 50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5" name="Text Box 50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6" name="Text Box 50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7" name="Text Box 50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8" name="Text Box 50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59" name="Text Box 50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0" name="Text Box 50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1" name="Text Box 50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2" name="Text Box 50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3" name="Text Box 50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4" name="Text Box 50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5" name="Text Box 50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6" name="Text Box 50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7" name="Text Box 50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8" name="Text Box 50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69" name="Text Box 50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0" name="Text Box 50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1" name="Text Box 50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2" name="Text Box 50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3" name="Text Box 50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4" name="Text Box 50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5" name="Text Box 50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6" name="Text Box 50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7" name="Text Box 50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8" name="Text Box 50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79" name="Text Box 50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0" name="Text Box 50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1" name="Text Box 50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2" name="Text Box 50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3" name="Text Box 50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4" name="Text Box 50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5" name="Text Box 50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6" name="Text Box 50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7" name="Text Box 50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8" name="Text Box 50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89" name="Text Box 50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0" name="Text Box 50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1" name="Text Box 50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2" name="Text Box 50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3" name="Text Box 50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4" name="Text Box 50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5" name="Text Box 50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6" name="Text Box 51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7" name="Text Box 51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8" name="Text Box 51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299" name="Text Box 51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0" name="Text Box 51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1" name="Text Box 51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2" name="Text Box 51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3" name="Text Box 51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4" name="Text Box 51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5" name="Text Box 51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6" name="Text Box 51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7" name="Text Box 51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8" name="Text Box 51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09" name="Text Box 51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0" name="Text Box 51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1" name="Text Box 51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2" name="Text Box 51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3" name="Text Box 51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4" name="Text Box 51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5" name="Text Box 51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6" name="Text Box 51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7" name="Text Box 51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8" name="Text Box 51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19" name="Text Box 51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0" name="Text Box 51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1" name="Text Box 51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2" name="Text Box 51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3" name="Text Box 51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4" name="Text Box 51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5" name="Text Box 51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6" name="Text Box 51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7" name="Text Box 51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8" name="Text Box 51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29" name="Text Box 51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0" name="Text Box 51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1" name="Text Box 51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2" name="Text Box 51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3" name="Text Box 51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4" name="Text Box 51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5" name="Text Box 51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6" name="Text Box 51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7" name="Text Box 51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8" name="Text Box 51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39" name="Text Box 51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0" name="Text Box 51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1" name="Text Box 51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2" name="Text Box 51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3" name="Text Box 51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4" name="Text Box 51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5" name="Text Box 51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6" name="Text Box 51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7" name="Text Box 51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8" name="Text Box 51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49" name="Text Box 51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0" name="Text Box 51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1" name="Text Box 51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2" name="Text Box 51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3" name="Text Box 51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4" name="Text Box 51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5" name="Text Box 51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6" name="Text Box 51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7" name="Text Box 51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8" name="Text Box 51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59" name="Text Box 51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0" name="Text Box 51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1" name="Text Box 51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2" name="Text Box 51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3" name="Text Box 51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4" name="Text Box 51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5" name="Text Box 51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6" name="Text Box 51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7" name="Text Box 51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8" name="Text Box 51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69" name="Text Box 51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0" name="Text Box 51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1" name="Text Box 51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2" name="Text Box 51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3" name="Text Box 51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4" name="Text Box 51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5" name="Text Box 51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6" name="Text Box 51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7" name="Text Box 51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8" name="Text Box 51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79" name="Text Box 51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0" name="Text Box 51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1" name="Text Box 51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2" name="Text Box 51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3" name="Text Box 51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4" name="Text Box 51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5" name="Text Box 51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6" name="Text Box 51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7" name="Text Box 51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8" name="Text Box 51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89" name="Text Box 51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0" name="Text Box 51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1" name="Text Box 51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2" name="Text Box 51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3" name="Text Box 51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4" name="Text Box 51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5" name="Text Box 51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6" name="Text Box 52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7" name="Text Box 52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8" name="Text Box 52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399" name="Text Box 52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0" name="Text Box 52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1" name="Text Box 52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2" name="Text Box 52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3" name="Text Box 52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4" name="Text Box 52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5" name="Text Box 52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6" name="Text Box 52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7" name="Text Box 52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8" name="Text Box 52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09" name="Text Box 52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0" name="Text Box 52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1" name="Text Box 52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2" name="Text Box 52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3" name="Text Box 52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4" name="Text Box 52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5" name="Text Box 52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6" name="Text Box 52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7" name="Text Box 52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8" name="Text Box 52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19" name="Text Box 52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0" name="Text Box 52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1" name="Text Box 52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2" name="Text Box 52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3" name="Text Box 52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4" name="Text Box 52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5" name="Text Box 52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6" name="Text Box 52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7" name="Text Box 52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8" name="Text Box 52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29" name="Text Box 52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0" name="Text Box 52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1" name="Text Box 52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2" name="Text Box 52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3" name="Text Box 52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4" name="Text Box 52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5" name="Text Box 52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6" name="Text Box 52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7" name="Text Box 52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8" name="Text Box 52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39" name="Text Box 52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0" name="Text Box 52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1" name="Text Box 52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2" name="Text Box 52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3" name="Text Box 52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4" name="Text Box 52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5" name="Text Box 52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6" name="Text Box 52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7" name="Text Box 52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8" name="Text Box 52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49" name="Text Box 52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0" name="Text Box 52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1" name="Text Box 52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2" name="Text Box 52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3" name="Text Box 52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4" name="Text Box 52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5" name="Text Box 52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6" name="Text Box 52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7" name="Text Box 52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8" name="Text Box 52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59" name="Text Box 52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0" name="Text Box 52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1" name="Text Box 52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2" name="Text Box 52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3" name="Text Box 52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4" name="Text Box 52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5" name="Text Box 52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6" name="Text Box 52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7" name="Text Box 52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8" name="Text Box 52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69" name="Text Box 52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0" name="Text Box 52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1" name="Text Box 52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2" name="Text Box 52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3" name="Text Box 52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4" name="Text Box 52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5" name="Text Box 52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6" name="Text Box 52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7" name="Text Box 52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8" name="Text Box 52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79" name="Text Box 52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0" name="Text Box 52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1" name="Text Box 52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2" name="Text Box 52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3" name="Text Box 52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4" name="Text Box 52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5" name="Text Box 52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6" name="Text Box 52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7" name="Text Box 52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8" name="Text Box 52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89" name="Text Box 52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0" name="Text Box 52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1" name="Text Box 52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2" name="Text Box 52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3" name="Text Box 52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4" name="Text Box 52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5" name="Text Box 52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6" name="Text Box 53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7" name="Text Box 53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8" name="Text Box 53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499" name="Text Box 53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0" name="Text Box 53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1" name="Text Box 53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2" name="Text Box 53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3" name="Text Box 53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4" name="Text Box 530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5" name="Text Box 530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6" name="Text Box 531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7" name="Text Box 531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8" name="Text Box 531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09" name="Text Box 531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0" name="Text Box 531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1" name="Text Box 531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2" name="Text Box 531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3" name="Text Box 531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4" name="Text Box 531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5" name="Text Box 531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6" name="Text Box 532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7" name="Text Box 532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8" name="Text Box 532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19" name="Text Box 532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0" name="Text Box 532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1" name="Text Box 532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2" name="Text Box 532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3" name="Text Box 532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4" name="Text Box 532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5" name="Text Box 532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6" name="Text Box 533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7" name="Text Box 533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8" name="Text Box 533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29" name="Text Box 533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0" name="Text Box 533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1" name="Text Box 533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2" name="Text Box 533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3" name="Text Box 533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4" name="Text Box 533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5" name="Text Box 533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6" name="Text Box 534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7" name="Text Box 534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8" name="Text Box 534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39" name="Text Box 534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0" name="Text Box 534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1" name="Text Box 534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2" name="Text Box 534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3" name="Text Box 534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4" name="Text Box 534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5" name="Text Box 534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6" name="Text Box 535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7" name="Text Box 535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8" name="Text Box 535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49" name="Text Box 535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0" name="Text Box 535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1" name="Text Box 535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2" name="Text Box 535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3" name="Text Box 535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4" name="Text Box 535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5" name="Text Box 535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6" name="Text Box 536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7" name="Text Box 536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8" name="Text Box 536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59" name="Text Box 536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0" name="Text Box 536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1" name="Text Box 536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2" name="Text Box 536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3" name="Text Box 536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4" name="Text Box 536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5" name="Text Box 536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6" name="Text Box 537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7" name="Text Box 537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8" name="Text Box 537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69" name="Text Box 537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0" name="Text Box 537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1" name="Text Box 537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2" name="Text Box 537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3" name="Text Box 537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4" name="Text Box 537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5" name="Text Box 537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6" name="Text Box 538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7" name="Text Box 538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8" name="Text Box 538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79" name="Text Box 538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0" name="Text Box 538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1" name="Text Box 538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2" name="Text Box 538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3" name="Text Box 538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4" name="Text Box 538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5" name="Text Box 538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6" name="Text Box 539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7" name="Text Box 539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8" name="Text Box 539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89" name="Text Box 539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0" name="Text Box 539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1" name="Text Box 539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2" name="Text Box 539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3" name="Text Box 539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4" name="Text Box 5398"/>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5" name="Text Box 5399"/>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6" name="Text Box 5400"/>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7" name="Text Box 5401"/>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8" name="Text Box 5402"/>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599" name="Text Box 5403"/>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600" name="Text Box 5404"/>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601" name="Text Box 5405"/>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602" name="Text Box 5406"/>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651</xdr:row>
      <xdr:rowOff>0</xdr:rowOff>
    </xdr:from>
    <xdr:to>
      <xdr:col>4</xdr:col>
      <xdr:colOff>85725</xdr:colOff>
      <xdr:row>652</xdr:row>
      <xdr:rowOff>19050</xdr:rowOff>
    </xdr:to>
    <xdr:sp macro="" textlink="">
      <xdr:nvSpPr>
        <xdr:cNvPr id="5603" name="Text Box 5407"/>
        <xdr:cNvSpPr txBox="1">
          <a:spLocks noChangeArrowheads="1"/>
        </xdr:cNvSpPr>
      </xdr:nvSpPr>
      <xdr:spPr bwMode="auto">
        <a:xfrm>
          <a:off x="4686300" y="1240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4" name="Text Box 542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5" name="Text Box 542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6" name="Text Box 542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7" name="Text Box 543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8" name="Text Box 543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09" name="Text Box 543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0" name="Text Box 543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1" name="Text Box 543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2" name="Text Box 543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3" name="Text Box 543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4" name="Text Box 543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5" name="Text Box 543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6" name="Text Box 543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7" name="Text Box 544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8" name="Text Box 544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19" name="Text Box 544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0" name="Text Box 544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1" name="Text Box 544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2" name="Text Box 544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3" name="Text Box 544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4" name="Text Box 544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5" name="Text Box 544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6" name="Text Box 544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7" name="Text Box 545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8" name="Text Box 545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29" name="Text Box 545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0" name="Text Box 545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1" name="Text Box 545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2" name="Text Box 545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3" name="Text Box 545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4" name="Text Box 545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5" name="Text Box 545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6" name="Text Box 545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7" name="Text Box 546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8" name="Text Box 546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39" name="Text Box 546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40" name="Text Box 546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41" name="Text Box 546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42" name="Text Box 546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43" name="Text Box 546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5644" name="Text Box 546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610842</xdr:colOff>
      <xdr:row>671</xdr:row>
      <xdr:rowOff>165652</xdr:rowOff>
    </xdr:from>
    <xdr:to>
      <xdr:col>4</xdr:col>
      <xdr:colOff>696567</xdr:colOff>
      <xdr:row>672</xdr:row>
      <xdr:rowOff>184703</xdr:rowOff>
    </xdr:to>
    <xdr:sp macro="" textlink="">
      <xdr:nvSpPr>
        <xdr:cNvPr id="5645" name="Text Box 5468"/>
        <xdr:cNvSpPr txBox="1">
          <a:spLocks noChangeArrowheads="1"/>
        </xdr:cNvSpPr>
      </xdr:nvSpPr>
      <xdr:spPr bwMode="auto">
        <a:xfrm>
          <a:off x="5297142" y="127991152"/>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1623</xdr:row>
      <xdr:rowOff>0</xdr:rowOff>
    </xdr:from>
    <xdr:ext cx="85725" cy="205410"/>
    <xdr:sp macro="" textlink="">
      <xdr:nvSpPr>
        <xdr:cNvPr id="2824" name="Text Box 26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25" name="Text Box 26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26" name="Text Box 26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27" name="Text Box 26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28" name="Text Box 26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29" name="Text Box 26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0" name="Text Box 26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1" name="Text Box 26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2" name="Text Box 26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3" name="Text Box 26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4" name="Text Box 26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5" name="Text Box 26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6" name="Text Box 26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7" name="Text Box 26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8" name="Text Box 26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39" name="Text Box 26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0" name="Text Box 26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1" name="Text Box 26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2" name="Text Box 26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3" name="Text Box 26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4" name="Text Box 26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5" name="Text Box 26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6" name="Text Box 26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7" name="Text Box 26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8" name="Text Box 26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49" name="Text Box 26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0" name="Text Box 26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1" name="Text Box 26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2" name="Text Box 26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3" name="Text Box 26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4" name="Text Box 26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5" name="Text Box 26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6" name="Text Box 26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7" name="Text Box 26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8" name="Text Box 26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59" name="Text Box 26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0" name="Text Box 26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1" name="Text Box 26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2" name="Text Box 26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3" name="Text Box 26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4" name="Text Box 26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5" name="Text Box 26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6" name="Text Box 26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7" name="Text Box 26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8" name="Text Box 26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69" name="Text Box 26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0" name="Text Box 26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1" name="Text Box 26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2" name="Text Box 26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3" name="Text Box 26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4" name="Text Box 26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5" name="Text Box 26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6" name="Text Box 26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7" name="Text Box 26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8" name="Text Box 26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79" name="Text Box 26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0" name="Text Box 26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1" name="Text Box 26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2" name="Text Box 27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3" name="Text Box 27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4" name="Text Box 27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5" name="Text Box 27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6" name="Text Box 27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7" name="Text Box 27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8" name="Text Box 27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89" name="Text Box 27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0" name="Text Box 27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1" name="Text Box 27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2" name="Text Box 27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3" name="Text Box 27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4" name="Text Box 27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5" name="Text Box 27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6" name="Text Box 27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7" name="Text Box 27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8" name="Text Box 27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899" name="Text Box 27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0" name="Text Box 27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1" name="Text Box 27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2" name="Text Box 27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3" name="Text Box 27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4" name="Text Box 27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5" name="Text Box 27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6" name="Text Box 27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7" name="Text Box 27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8" name="Text Box 27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09" name="Text Box 27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0" name="Text Box 27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1" name="Text Box 27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2" name="Text Box 27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3" name="Text Box 27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4" name="Text Box 27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5" name="Text Box 27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6" name="Text Box 27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7" name="Text Box 27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8" name="Text Box 27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19" name="Text Box 27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0" name="Text Box 27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1" name="Text Box 27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2" name="Text Box 27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3" name="Text Box 27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4" name="Text Box 27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5" name="Text Box 27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6" name="Text Box 27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7" name="Text Box 27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8" name="Text Box 27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29" name="Text Box 27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0" name="Text Box 27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1" name="Text Box 27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2" name="Text Box 27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3" name="Text Box 27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4" name="Text Box 27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5" name="Text Box 27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6" name="Text Box 27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7" name="Text Box 27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8" name="Text Box 27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39" name="Text Box 27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0" name="Text Box 27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1" name="Text Box 27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2" name="Text Box 27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3" name="Text Box 27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4" name="Text Box 27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5" name="Text Box 27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6" name="Text Box 27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7" name="Text Box 27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8" name="Text Box 27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49" name="Text Box 27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0" name="Text Box 27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1" name="Text Box 27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2" name="Text Box 27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3" name="Text Box 27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4" name="Text Box 27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5" name="Text Box 27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6" name="Text Box 27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7" name="Text Box 27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8" name="Text Box 27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59" name="Text Box 27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0" name="Text Box 27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1" name="Text Box 27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2" name="Text Box 27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3" name="Text Box 27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4" name="Text Box 27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5" name="Text Box 27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6" name="Text Box 27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7" name="Text Box 27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8" name="Text Box 27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69" name="Text Box 27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0" name="Text Box 27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1" name="Text Box 27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2" name="Text Box 27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3" name="Text Box 27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4" name="Text Box 27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5" name="Text Box 27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6" name="Text Box 27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7" name="Text Box 27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8" name="Text Box 27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79" name="Text Box 27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0" name="Text Box 27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1" name="Text Box 27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2" name="Text Box 28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3" name="Text Box 28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4" name="Text Box 28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5" name="Text Box 28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6" name="Text Box 28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7" name="Text Box 28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8" name="Text Box 28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89" name="Text Box 28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0" name="Text Box 28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1" name="Text Box 28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2" name="Text Box 28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3" name="Text Box 28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4" name="Text Box 28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5" name="Text Box 28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6" name="Text Box 28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7" name="Text Box 28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8" name="Text Box 28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2999" name="Text Box 28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0" name="Text Box 28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1" name="Text Box 28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2" name="Text Box 28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3" name="Text Box 28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4" name="Text Box 28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5" name="Text Box 28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6" name="Text Box 28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7" name="Text Box 28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8" name="Text Box 28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09" name="Text Box 28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0" name="Text Box 28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1" name="Text Box 28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2" name="Text Box 28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3" name="Text Box 28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4" name="Text Box 28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5" name="Text Box 28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6" name="Text Box 28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7" name="Text Box 28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8" name="Text Box 28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19" name="Text Box 28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0" name="Text Box 28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1" name="Text Box 28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2" name="Text Box 28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3" name="Text Box 28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4" name="Text Box 28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5" name="Text Box 28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6" name="Text Box 28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7" name="Text Box 28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8" name="Text Box 28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29" name="Text Box 28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0" name="Text Box 28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1" name="Text Box 28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2" name="Text Box 28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3" name="Text Box 28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4" name="Text Box 28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5" name="Text Box 28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6" name="Text Box 28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7" name="Text Box 28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8" name="Text Box 28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39" name="Text Box 28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0" name="Text Box 28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1" name="Text Box 28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2" name="Text Box 28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3" name="Text Box 28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4" name="Text Box 28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5" name="Text Box 28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6" name="Text Box 28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7" name="Text Box 28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8" name="Text Box 28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49" name="Text Box 28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0" name="Text Box 28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1" name="Text Box 28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2" name="Text Box 28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3" name="Text Box 28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4" name="Text Box 28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5" name="Text Box 28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6" name="Text Box 28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7" name="Text Box 28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8" name="Text Box 28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59" name="Text Box 28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0" name="Text Box 28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1" name="Text Box 28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2" name="Text Box 28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3" name="Text Box 28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4" name="Text Box 28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5" name="Text Box 28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6" name="Text Box 28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7" name="Text Box 28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8" name="Text Box 28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69" name="Text Box 28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0" name="Text Box 28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1" name="Text Box 28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2" name="Text Box 28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3" name="Text Box 28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4" name="Text Box 28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5" name="Text Box 28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6" name="Text Box 28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7" name="Text Box 28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8" name="Text Box 28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79" name="Text Box 28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0" name="Text Box 28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1" name="Text Box 28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2" name="Text Box 29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3" name="Text Box 29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4" name="Text Box 29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5" name="Text Box 29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6" name="Text Box 29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7" name="Text Box 29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8" name="Text Box 29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89" name="Text Box 29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0" name="Text Box 29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1" name="Text Box 29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2" name="Text Box 29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3" name="Text Box 29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4" name="Text Box 29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5" name="Text Box 29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6" name="Text Box 29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7" name="Text Box 29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8" name="Text Box 29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099" name="Text Box 29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0" name="Text Box 29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1" name="Text Box 29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2" name="Text Box 29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3" name="Text Box 29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4" name="Text Box 29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5" name="Text Box 29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6" name="Text Box 29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7" name="Text Box 29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8" name="Text Box 29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09" name="Text Box 29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0" name="Text Box 29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1" name="Text Box 29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2" name="Text Box 29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3" name="Text Box 29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4" name="Text Box 29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5" name="Text Box 29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6" name="Text Box 29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7" name="Text Box 29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8" name="Text Box 29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19" name="Text Box 29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0" name="Text Box 29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1" name="Text Box 29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2" name="Text Box 29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3" name="Text Box 29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4" name="Text Box 29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5" name="Text Box 29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6" name="Text Box 29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7" name="Text Box 29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8" name="Text Box 29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29" name="Text Box 29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0" name="Text Box 29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1" name="Text Box 29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2" name="Text Box 29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3" name="Text Box 29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4" name="Text Box 29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5" name="Text Box 29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6" name="Text Box 29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7" name="Text Box 29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8" name="Text Box 29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39" name="Text Box 29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0" name="Text Box 29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1" name="Text Box 29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2" name="Text Box 29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3" name="Text Box 29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4" name="Text Box 29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5" name="Text Box 29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6" name="Text Box 29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7" name="Text Box 29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8" name="Text Box 29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49" name="Text Box 29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0" name="Text Box 29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1" name="Text Box 29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2" name="Text Box 29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3" name="Text Box 29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4" name="Text Box 29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5" name="Text Box 29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6" name="Text Box 29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7" name="Text Box 29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8" name="Text Box 29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59" name="Text Box 29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0" name="Text Box 29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1" name="Text Box 29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2" name="Text Box 29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3" name="Text Box 29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4" name="Text Box 29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5" name="Text Box 29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6" name="Text Box 29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7" name="Text Box 29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8" name="Text Box 29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69" name="Text Box 29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0" name="Text Box 29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1" name="Text Box 29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2" name="Text Box 29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3" name="Text Box 29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4" name="Text Box 29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5" name="Text Box 29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6" name="Text Box 29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7" name="Text Box 29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8" name="Text Box 29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79" name="Text Box 29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0" name="Text Box 29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1" name="Text Box 29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2" name="Text Box 30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3" name="Text Box 30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4" name="Text Box 30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5" name="Text Box 30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6" name="Text Box 30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7" name="Text Box 30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8" name="Text Box 30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89" name="Text Box 30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0" name="Text Box 30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1" name="Text Box 30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2" name="Text Box 30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3" name="Text Box 30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4" name="Text Box 30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5" name="Text Box 30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6" name="Text Box 30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7" name="Text Box 30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8" name="Text Box 30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199" name="Text Box 30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0" name="Text Box 30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1" name="Text Box 30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2" name="Text Box 30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3" name="Text Box 30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4" name="Text Box 30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5" name="Text Box 30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6" name="Text Box 30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7" name="Text Box 30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8" name="Text Box 30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09" name="Text Box 30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0" name="Text Box 30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1" name="Text Box 30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2" name="Text Box 30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3" name="Text Box 30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4" name="Text Box 30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5" name="Text Box 30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6" name="Text Box 30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7" name="Text Box 30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8" name="Text Box 30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19" name="Text Box 30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0" name="Text Box 30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1" name="Text Box 30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2" name="Text Box 30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3" name="Text Box 30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4" name="Text Box 30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5" name="Text Box 30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6" name="Text Box 30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7" name="Text Box 30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8" name="Text Box 30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29" name="Text Box 30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0" name="Text Box 30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1" name="Text Box 30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2" name="Text Box 30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3" name="Text Box 30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4" name="Text Box 30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5" name="Text Box 30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6" name="Text Box 30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7" name="Text Box 30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8" name="Text Box 30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39" name="Text Box 30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0" name="Text Box 30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1" name="Text Box 30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2" name="Text Box 30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3" name="Text Box 30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4" name="Text Box 30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5" name="Text Box 30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6" name="Text Box 30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7" name="Text Box 30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8" name="Text Box 30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49" name="Text Box 30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0" name="Text Box 30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1" name="Text Box 30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2" name="Text Box 30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3" name="Text Box 30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4" name="Text Box 30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5" name="Text Box 30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6" name="Text Box 30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7" name="Text Box 30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8" name="Text Box 30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59" name="Text Box 30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0" name="Text Box 30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1" name="Text Box 30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2" name="Text Box 30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3" name="Text Box 30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4" name="Text Box 30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5" name="Text Box 30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6" name="Text Box 30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7" name="Text Box 30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8" name="Text Box 30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69" name="Text Box 30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0" name="Text Box 30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1" name="Text Box 30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2" name="Text Box 30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3" name="Text Box 30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4" name="Text Box 30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5" name="Text Box 30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6" name="Text Box 30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7" name="Text Box 30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8" name="Text Box 30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79" name="Text Box 30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0" name="Text Box 30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1" name="Text Box 30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2" name="Text Box 31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3" name="Text Box 31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4" name="Text Box 31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5" name="Text Box 31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6" name="Text Box 31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7" name="Text Box 31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8" name="Text Box 31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89" name="Text Box 31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0" name="Text Box 31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1" name="Text Box 31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2" name="Text Box 31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3" name="Text Box 31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4" name="Text Box 31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5" name="Text Box 31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6" name="Text Box 31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7" name="Text Box 31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8" name="Text Box 31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299" name="Text Box 31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0" name="Text Box 31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1" name="Text Box 31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2" name="Text Box 31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3" name="Text Box 31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4" name="Text Box 31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5" name="Text Box 31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6" name="Text Box 31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7" name="Text Box 31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8" name="Text Box 31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09" name="Text Box 31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0" name="Text Box 31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1" name="Text Box 31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2" name="Text Box 31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3" name="Text Box 31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4" name="Text Box 31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5" name="Text Box 31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6" name="Text Box 31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7" name="Text Box 31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8" name="Text Box 31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19" name="Text Box 31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0" name="Text Box 31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1" name="Text Box 31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2" name="Text Box 31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3" name="Text Box 31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4" name="Text Box 31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5" name="Text Box 31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6" name="Text Box 31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7" name="Text Box 31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8" name="Text Box 31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29" name="Text Box 31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0" name="Text Box 31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1" name="Text Box 31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2" name="Text Box 31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3" name="Text Box 31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4" name="Text Box 31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5" name="Text Box 31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6" name="Text Box 31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7" name="Text Box 31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8" name="Text Box 31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39" name="Text Box 31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0" name="Text Box 31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1" name="Text Box 31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2" name="Text Box 31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3" name="Text Box 31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4" name="Text Box 31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5" name="Text Box 31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6" name="Text Box 31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7" name="Text Box 31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8" name="Text Box 31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49" name="Text Box 31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0" name="Text Box 31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1" name="Text Box 31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2" name="Text Box 31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3" name="Text Box 31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4" name="Text Box 31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5" name="Text Box 31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6" name="Text Box 31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7" name="Text Box 31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8" name="Text Box 31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59" name="Text Box 31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0" name="Text Box 31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1" name="Text Box 31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2" name="Text Box 31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3" name="Text Box 31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4" name="Text Box 31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5" name="Text Box 31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6" name="Text Box 31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7" name="Text Box 31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8" name="Text Box 31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69" name="Text Box 31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0" name="Text Box 31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1" name="Text Box 31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2" name="Text Box 31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3" name="Text Box 31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4" name="Text Box 31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5" name="Text Box 31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6" name="Text Box 31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7" name="Text Box 31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8" name="Text Box 31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79" name="Text Box 31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0" name="Text Box 31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1" name="Text Box 31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2" name="Text Box 32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3" name="Text Box 32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4" name="Text Box 32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5" name="Text Box 32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6" name="Text Box 32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7" name="Text Box 32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8" name="Text Box 32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89" name="Text Box 32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0" name="Text Box 32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1" name="Text Box 32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2" name="Text Box 32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3" name="Text Box 32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4" name="Text Box 32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5" name="Text Box 32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6" name="Text Box 32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7" name="Text Box 32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8" name="Text Box 32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399" name="Text Box 32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0" name="Text Box 32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1" name="Text Box 32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2" name="Text Box 32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3" name="Text Box 32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4" name="Text Box 32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5" name="Text Box 32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6" name="Text Box 32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7" name="Text Box 32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8" name="Text Box 32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09" name="Text Box 32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0" name="Text Box 32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1" name="Text Box 32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2" name="Text Box 32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3" name="Text Box 32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4" name="Text Box 32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5" name="Text Box 32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6" name="Text Box 32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7" name="Text Box 32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8" name="Text Box 32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19" name="Text Box 32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0" name="Text Box 32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1" name="Text Box 32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2" name="Text Box 32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3" name="Text Box 32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4" name="Text Box 32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5" name="Text Box 32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6" name="Text Box 32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7" name="Text Box 32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8" name="Text Box 32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29" name="Text Box 32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0" name="Text Box 32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1" name="Text Box 32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2" name="Text Box 32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3" name="Text Box 32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4" name="Text Box 32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5" name="Text Box 32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6" name="Text Box 32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7" name="Text Box 32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8" name="Text Box 32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39" name="Text Box 32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0" name="Text Box 32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1" name="Text Box 32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2" name="Text Box 32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3" name="Text Box 32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4" name="Text Box 32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5" name="Text Box 32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6" name="Text Box 32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7" name="Text Box 32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8" name="Text Box 32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49" name="Text Box 32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0" name="Text Box 32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1" name="Text Box 32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2" name="Text Box 32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3" name="Text Box 32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4" name="Text Box 32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5" name="Text Box 32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6" name="Text Box 32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7" name="Text Box 32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8" name="Text Box 32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59" name="Text Box 32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0" name="Text Box 32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1" name="Text Box 32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2" name="Text Box 32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3" name="Text Box 32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4" name="Text Box 32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5" name="Text Box 32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6" name="Text Box 32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7" name="Text Box 32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8" name="Text Box 32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69" name="Text Box 32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0" name="Text Box 32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1" name="Text Box 32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2" name="Text Box 32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3" name="Text Box 32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4" name="Text Box 32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5" name="Text Box 32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6" name="Text Box 32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7" name="Text Box 32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8" name="Text Box 32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79" name="Text Box 32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0" name="Text Box 32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1" name="Text Box 32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2" name="Text Box 33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3" name="Text Box 33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4" name="Text Box 33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5" name="Text Box 33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6" name="Text Box 33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7" name="Text Box 33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8" name="Text Box 33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89" name="Text Box 33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0" name="Text Box 33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1" name="Text Box 33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2" name="Text Box 33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3" name="Text Box 33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4" name="Text Box 33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5" name="Text Box 33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6" name="Text Box 33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7" name="Text Box 33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8" name="Text Box 33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499" name="Text Box 33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0" name="Text Box 33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1" name="Text Box 33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2" name="Text Box 33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3" name="Text Box 33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4" name="Text Box 33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5" name="Text Box 33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6" name="Text Box 33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7" name="Text Box 33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8" name="Text Box 33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09" name="Text Box 33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0" name="Text Box 33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1" name="Text Box 33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2" name="Text Box 33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3" name="Text Box 33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4" name="Text Box 33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5" name="Text Box 33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6" name="Text Box 33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7" name="Text Box 33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8" name="Text Box 33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19" name="Text Box 33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0" name="Text Box 33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1" name="Text Box 33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2" name="Text Box 33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3" name="Text Box 33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4" name="Text Box 33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5" name="Text Box 33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6" name="Text Box 33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7" name="Text Box 33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8" name="Text Box 33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29" name="Text Box 33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0" name="Text Box 33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1" name="Text Box 33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2" name="Text Box 33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3" name="Text Box 33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4" name="Text Box 33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5" name="Text Box 33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6" name="Text Box 33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7" name="Text Box 33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8" name="Text Box 33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39" name="Text Box 33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0" name="Text Box 33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1" name="Text Box 33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2" name="Text Box 33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3" name="Text Box 33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4" name="Text Box 33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5" name="Text Box 33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6" name="Text Box 33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7" name="Text Box 33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8" name="Text Box 33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49" name="Text Box 33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0" name="Text Box 33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1" name="Text Box 33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2" name="Text Box 33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3" name="Text Box 33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4" name="Text Box 33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5" name="Text Box 33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6" name="Text Box 33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7" name="Text Box 33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8" name="Text Box 33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59" name="Text Box 33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0" name="Text Box 33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1" name="Text Box 33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2" name="Text Box 33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3" name="Text Box 33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4" name="Text Box 33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5" name="Text Box 33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6" name="Text Box 33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7" name="Text Box 33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8" name="Text Box 33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69" name="Text Box 33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0" name="Text Box 33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1" name="Text Box 33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2" name="Text Box 33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3" name="Text Box 33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4" name="Text Box 33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5" name="Text Box 33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6" name="Text Box 33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7" name="Text Box 33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8" name="Text Box 33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79" name="Text Box 33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0" name="Text Box 33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1" name="Text Box 33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2" name="Text Box 34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3" name="Text Box 34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4" name="Text Box 34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5" name="Text Box 34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6" name="Text Box 34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7" name="Text Box 34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8" name="Text Box 34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89" name="Text Box 34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0" name="Text Box 34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1" name="Text Box 34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2" name="Text Box 34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3" name="Text Box 34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4" name="Text Box 34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5" name="Text Box 34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6" name="Text Box 34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7" name="Text Box 34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8" name="Text Box 34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599" name="Text Box 34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0" name="Text Box 34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1" name="Text Box 34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2" name="Text Box 34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3" name="Text Box 34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4" name="Text Box 34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5" name="Text Box 34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6" name="Text Box 34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7" name="Text Box 34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8" name="Text Box 34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09" name="Text Box 34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0" name="Text Box 34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1" name="Text Box 34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2" name="Text Box 34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3" name="Text Box 34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4" name="Text Box 34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5" name="Text Box 34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6" name="Text Box 34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7" name="Text Box 34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8" name="Text Box 34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19" name="Text Box 34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0" name="Text Box 34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1" name="Text Box 34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2" name="Text Box 34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3" name="Text Box 34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4" name="Text Box 34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5" name="Text Box 34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6" name="Text Box 34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7" name="Text Box 34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8" name="Text Box 34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29" name="Text Box 34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0" name="Text Box 34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1" name="Text Box 34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2" name="Text Box 34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3" name="Text Box 34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4" name="Text Box 34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5" name="Text Box 34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6" name="Text Box 34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7" name="Text Box 34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8" name="Text Box 34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39" name="Text Box 34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0" name="Text Box 34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1" name="Text Box 34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2" name="Text Box 34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3" name="Text Box 34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4" name="Text Box 34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5" name="Text Box 34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6" name="Text Box 34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7" name="Text Box 34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8" name="Text Box 34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49" name="Text Box 34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0" name="Text Box 34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1" name="Text Box 34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2" name="Text Box 34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3" name="Text Box 34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4" name="Text Box 34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5" name="Text Box 34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6" name="Text Box 34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7" name="Text Box 34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8" name="Text Box 34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59" name="Text Box 34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0" name="Text Box 34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1" name="Text Box 34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2" name="Text Box 34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3" name="Text Box 34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4" name="Text Box 34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5" name="Text Box 34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6" name="Text Box 34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7" name="Text Box 34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8" name="Text Box 34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69" name="Text Box 34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0" name="Text Box 34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1" name="Text Box 34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2" name="Text Box 34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3" name="Text Box 34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4" name="Text Box 34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5" name="Text Box 34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6" name="Text Box 34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7" name="Text Box 34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8" name="Text Box 34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79" name="Text Box 34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0" name="Text Box 34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1" name="Text Box 34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2" name="Text Box 35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3" name="Text Box 35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4" name="Text Box 35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5" name="Text Box 35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6" name="Text Box 35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7" name="Text Box 35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8" name="Text Box 35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89" name="Text Box 35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0" name="Text Box 35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1" name="Text Box 35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2" name="Text Box 35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3" name="Text Box 35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4" name="Text Box 35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5" name="Text Box 35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6" name="Text Box 35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7" name="Text Box 35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8" name="Text Box 35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699" name="Text Box 35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0" name="Text Box 35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1" name="Text Box 35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2" name="Text Box 35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3" name="Text Box 35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4" name="Text Box 35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5" name="Text Box 35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6" name="Text Box 35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7" name="Text Box 35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8" name="Text Box 35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09" name="Text Box 35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0" name="Text Box 35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1" name="Text Box 35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2" name="Text Box 35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3" name="Text Box 35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4" name="Text Box 35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5" name="Text Box 35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6" name="Text Box 35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7" name="Text Box 35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8" name="Text Box 35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19" name="Text Box 35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0" name="Text Box 35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1" name="Text Box 35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2" name="Text Box 35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3" name="Text Box 35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4" name="Text Box 35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5" name="Text Box 35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6" name="Text Box 35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7" name="Text Box 35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8" name="Text Box 35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29" name="Text Box 35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0" name="Text Box 35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1" name="Text Box 35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2" name="Text Box 35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3" name="Text Box 35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4" name="Text Box 35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5" name="Text Box 35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6" name="Text Box 35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7" name="Text Box 35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8" name="Text Box 35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39" name="Text Box 35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0" name="Text Box 35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1" name="Text Box 35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2" name="Text Box 35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3" name="Text Box 35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4" name="Text Box 35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5" name="Text Box 35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6" name="Text Box 35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7" name="Text Box 35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8" name="Text Box 35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49" name="Text Box 35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0" name="Text Box 35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1" name="Text Box 35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2" name="Text Box 35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3" name="Text Box 35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4" name="Text Box 35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5" name="Text Box 35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6" name="Text Box 35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7" name="Text Box 35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8" name="Text Box 35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59" name="Text Box 35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0" name="Text Box 35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1" name="Text Box 35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2" name="Text Box 35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3" name="Text Box 35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4" name="Text Box 35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5" name="Text Box 35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6" name="Text Box 35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7" name="Text Box 35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8" name="Text Box 35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69" name="Text Box 35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0" name="Text Box 35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1" name="Text Box 35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2" name="Text Box 35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3" name="Text Box 35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4" name="Text Box 35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5" name="Text Box 35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6" name="Text Box 35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7" name="Text Box 35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8" name="Text Box 35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79" name="Text Box 35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0" name="Text Box 35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1" name="Text Box 35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2" name="Text Box 36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3" name="Text Box 36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4" name="Text Box 36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5" name="Text Box 36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6" name="Text Box 36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7" name="Text Box 36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8" name="Text Box 36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89" name="Text Box 36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0" name="Text Box 36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1" name="Text Box 36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2" name="Text Box 36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3" name="Text Box 36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4" name="Text Box 36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5" name="Text Box 36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6" name="Text Box 36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7" name="Text Box 36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8" name="Text Box 36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799" name="Text Box 36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0" name="Text Box 36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1" name="Text Box 36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2" name="Text Box 36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3" name="Text Box 36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4" name="Text Box 36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5" name="Text Box 36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6" name="Text Box 36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7" name="Text Box 36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8" name="Text Box 36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09" name="Text Box 36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0" name="Text Box 36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1" name="Text Box 36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2" name="Text Box 36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3" name="Text Box 36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4" name="Text Box 36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5" name="Text Box 36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6" name="Text Box 36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7" name="Text Box 36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8" name="Text Box 36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19" name="Text Box 36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0" name="Text Box 36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1" name="Text Box 36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2" name="Text Box 36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3" name="Text Box 36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4" name="Text Box 36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5" name="Text Box 36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6" name="Text Box 36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7" name="Text Box 36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8" name="Text Box 36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29" name="Text Box 36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0" name="Text Box 36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1" name="Text Box 36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2" name="Text Box 36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3" name="Text Box 36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4" name="Text Box 36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5" name="Text Box 36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6" name="Text Box 36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7" name="Text Box 36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8" name="Text Box 36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39" name="Text Box 36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0" name="Text Box 36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1" name="Text Box 36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2" name="Text Box 36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3" name="Text Box 36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4" name="Text Box 36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5" name="Text Box 36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6" name="Text Box 36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7" name="Text Box 36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8" name="Text Box 36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49" name="Text Box 36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0" name="Text Box 36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1" name="Text Box 36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2" name="Text Box 36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3" name="Text Box 36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4" name="Text Box 36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5" name="Text Box 36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6" name="Text Box 36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7" name="Text Box 36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8" name="Text Box 36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59" name="Text Box 36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0" name="Text Box 36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1" name="Text Box 36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2" name="Text Box 36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3" name="Text Box 36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4" name="Text Box 36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5" name="Text Box 36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6" name="Text Box 36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7" name="Text Box 36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8" name="Text Box 36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69" name="Text Box 36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0" name="Text Box 36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1" name="Text Box 36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2" name="Text Box 36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3" name="Text Box 36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4" name="Text Box 36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5" name="Text Box 36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6" name="Text Box 36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7" name="Text Box 36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8" name="Text Box 36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79" name="Text Box 36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0" name="Text Box 36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1" name="Text Box 36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2" name="Text Box 37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3" name="Text Box 37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4" name="Text Box 37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5" name="Text Box 37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6" name="Text Box 37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7" name="Text Box 37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8" name="Text Box 37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89" name="Text Box 37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0" name="Text Box 37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1" name="Text Box 37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2" name="Text Box 37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3" name="Text Box 37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4" name="Text Box 37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5" name="Text Box 37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6" name="Text Box 37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7" name="Text Box 37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8" name="Text Box 37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899" name="Text Box 37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0" name="Text Box 37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1" name="Text Box 37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2" name="Text Box 37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3" name="Text Box 37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4" name="Text Box 37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5" name="Text Box 37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6" name="Text Box 37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7" name="Text Box 37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8" name="Text Box 37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09" name="Text Box 37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0" name="Text Box 37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1" name="Text Box 37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2" name="Text Box 37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3" name="Text Box 37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4" name="Text Box 37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5" name="Text Box 37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6" name="Text Box 37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7" name="Text Box 37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8" name="Text Box 37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19" name="Text Box 37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0" name="Text Box 37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1" name="Text Box 37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2" name="Text Box 37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3" name="Text Box 37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4" name="Text Box 37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5" name="Text Box 37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6" name="Text Box 37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7" name="Text Box 37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8" name="Text Box 37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29" name="Text Box 37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0" name="Text Box 37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1" name="Text Box 37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2" name="Text Box 37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3" name="Text Box 37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4" name="Text Box 37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5" name="Text Box 37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6" name="Text Box 37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7" name="Text Box 37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8" name="Text Box 37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39" name="Text Box 37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0" name="Text Box 37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1" name="Text Box 37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2" name="Text Box 37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3" name="Text Box 37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4" name="Text Box 37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5" name="Text Box 37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6" name="Text Box 37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7" name="Text Box 37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8" name="Text Box 37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49" name="Text Box 37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0" name="Text Box 37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1" name="Text Box 37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2" name="Text Box 37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3" name="Text Box 37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4" name="Text Box 37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5" name="Text Box 37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6" name="Text Box 37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7" name="Text Box 37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8" name="Text Box 37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59" name="Text Box 37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0" name="Text Box 37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1" name="Text Box 37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2" name="Text Box 37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3" name="Text Box 37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4" name="Text Box 37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5" name="Text Box 37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6" name="Text Box 37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7" name="Text Box 37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8" name="Text Box 37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69" name="Text Box 37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0" name="Text Box 37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1" name="Text Box 37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2" name="Text Box 37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3" name="Text Box 37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4" name="Text Box 37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5" name="Text Box 37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6" name="Text Box 37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7" name="Text Box 37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8" name="Text Box 37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79" name="Text Box 37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0" name="Text Box 37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1" name="Text Box 37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2" name="Text Box 38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3" name="Text Box 38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4" name="Text Box 38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5" name="Text Box 38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6" name="Text Box 38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7" name="Text Box 38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8" name="Text Box 38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89" name="Text Box 38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0" name="Text Box 38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1" name="Text Box 38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2" name="Text Box 38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3" name="Text Box 38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4" name="Text Box 38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5" name="Text Box 38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6" name="Text Box 38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7" name="Text Box 38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8" name="Text Box 38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3999" name="Text Box 38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0" name="Text Box 38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1" name="Text Box 38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2" name="Text Box 38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3" name="Text Box 38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4" name="Text Box 38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5" name="Text Box 38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6" name="Text Box 38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7" name="Text Box 38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8" name="Text Box 38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09" name="Text Box 38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0" name="Text Box 38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1" name="Text Box 38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2" name="Text Box 38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3" name="Text Box 38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4" name="Text Box 38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5" name="Text Box 38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6" name="Text Box 38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7" name="Text Box 38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8" name="Text Box 38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19" name="Text Box 38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0" name="Text Box 38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1" name="Text Box 38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2" name="Text Box 38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3" name="Text Box 38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4" name="Text Box 38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5" name="Text Box 38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6" name="Text Box 38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7" name="Text Box 38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8" name="Text Box 38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29" name="Text Box 38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0" name="Text Box 38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1" name="Text Box 38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2" name="Text Box 38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3" name="Text Box 38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4" name="Text Box 38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5" name="Text Box 38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6" name="Text Box 38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7" name="Text Box 38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8" name="Text Box 38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39" name="Text Box 38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0" name="Text Box 38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1" name="Text Box 38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2" name="Text Box 38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3" name="Text Box 38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4" name="Text Box 38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5" name="Text Box 38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6" name="Text Box 38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7" name="Text Box 38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8" name="Text Box 38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49" name="Text Box 38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0" name="Text Box 38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1" name="Text Box 38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2" name="Text Box 38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3" name="Text Box 38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4" name="Text Box 38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5" name="Text Box 38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6" name="Text Box 38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7" name="Text Box 38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8" name="Text Box 38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59" name="Text Box 38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0" name="Text Box 38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1" name="Text Box 38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2" name="Text Box 38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3" name="Text Box 38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4" name="Text Box 38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5" name="Text Box 38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6" name="Text Box 38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7" name="Text Box 38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8" name="Text Box 38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69" name="Text Box 38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0" name="Text Box 38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1" name="Text Box 38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2" name="Text Box 38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3" name="Text Box 38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4" name="Text Box 38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5" name="Text Box 38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6" name="Text Box 38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7" name="Text Box 38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8" name="Text Box 38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79" name="Text Box 38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0" name="Text Box 38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1" name="Text Box 38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2" name="Text Box 39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3" name="Text Box 39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4" name="Text Box 39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5" name="Text Box 39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6" name="Text Box 39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7" name="Text Box 39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8" name="Text Box 39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89" name="Text Box 39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0" name="Text Box 39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1" name="Text Box 39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2" name="Text Box 39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3" name="Text Box 39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4" name="Text Box 39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5" name="Text Box 39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6" name="Text Box 39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7" name="Text Box 39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8" name="Text Box 39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099" name="Text Box 39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0" name="Text Box 39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1" name="Text Box 39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2" name="Text Box 39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3" name="Text Box 39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4" name="Text Box 39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5" name="Text Box 39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6" name="Text Box 39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7" name="Text Box 39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8" name="Text Box 39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09" name="Text Box 39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0" name="Text Box 39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1" name="Text Box 39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2" name="Text Box 39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3" name="Text Box 39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4" name="Text Box 39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5" name="Text Box 39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6" name="Text Box 39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7" name="Text Box 39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8" name="Text Box 39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19" name="Text Box 39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0" name="Text Box 39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1" name="Text Box 39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2" name="Text Box 39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3" name="Text Box 39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4" name="Text Box 39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5" name="Text Box 39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6" name="Text Box 39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7" name="Text Box 39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8" name="Text Box 39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29" name="Text Box 39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0" name="Text Box 39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1" name="Text Box 39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2" name="Text Box 39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3" name="Text Box 39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4" name="Text Box 39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5" name="Text Box 39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6" name="Text Box 39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7" name="Text Box 39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8" name="Text Box 39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39" name="Text Box 39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0" name="Text Box 39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1" name="Text Box 39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2" name="Text Box 39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3" name="Text Box 39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4" name="Text Box 39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5" name="Text Box 39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6" name="Text Box 39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7" name="Text Box 39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8" name="Text Box 39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49" name="Text Box 39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0" name="Text Box 39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1" name="Text Box 39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2" name="Text Box 39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3" name="Text Box 39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4" name="Text Box 39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5" name="Text Box 39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6" name="Text Box 39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7" name="Text Box 39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8" name="Text Box 39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59" name="Text Box 39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0" name="Text Box 39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1" name="Text Box 39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2" name="Text Box 39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3" name="Text Box 39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4" name="Text Box 39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5" name="Text Box 39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6" name="Text Box 39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7" name="Text Box 39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8" name="Text Box 39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69" name="Text Box 39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0" name="Text Box 39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1" name="Text Box 39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2" name="Text Box 39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3" name="Text Box 39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4" name="Text Box 39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5" name="Text Box 39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6" name="Text Box 39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7" name="Text Box 39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8" name="Text Box 39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79" name="Text Box 39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0" name="Text Box 39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1" name="Text Box 39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2" name="Text Box 40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3" name="Text Box 40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4" name="Text Box 40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5" name="Text Box 40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6" name="Text Box 40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7" name="Text Box 40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8" name="Text Box 40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89" name="Text Box 40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0" name="Text Box 40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1" name="Text Box 40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2" name="Text Box 40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3" name="Text Box 40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4" name="Text Box 40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5" name="Text Box 40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6" name="Text Box 40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7" name="Text Box 40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8" name="Text Box 40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199" name="Text Box 40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0" name="Text Box 40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1" name="Text Box 40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2" name="Text Box 40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3" name="Text Box 40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4" name="Text Box 40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5" name="Text Box 40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6" name="Text Box 40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7" name="Text Box 40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8" name="Text Box 40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09" name="Text Box 40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0" name="Text Box 40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1" name="Text Box 40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2" name="Text Box 40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3" name="Text Box 40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4" name="Text Box 40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5" name="Text Box 40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6" name="Text Box 40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7" name="Text Box 40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8" name="Text Box 40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19" name="Text Box 40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0" name="Text Box 40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1" name="Text Box 40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2" name="Text Box 40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3" name="Text Box 40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4" name="Text Box 40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5" name="Text Box 40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6" name="Text Box 40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7" name="Text Box 40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8" name="Text Box 40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29" name="Text Box 40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0" name="Text Box 40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1" name="Text Box 40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2" name="Text Box 40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3" name="Text Box 40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4" name="Text Box 40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5" name="Text Box 40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6" name="Text Box 40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7" name="Text Box 40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8" name="Text Box 40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39" name="Text Box 40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0" name="Text Box 40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1" name="Text Box 40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2" name="Text Box 40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3" name="Text Box 40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4" name="Text Box 40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5" name="Text Box 40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6" name="Text Box 40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7" name="Text Box 40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8" name="Text Box 40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49" name="Text Box 40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0" name="Text Box 40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1" name="Text Box 40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2" name="Text Box 40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3" name="Text Box 40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4" name="Text Box 40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5" name="Text Box 40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6" name="Text Box 40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7" name="Text Box 40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8" name="Text Box 40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59" name="Text Box 40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0" name="Text Box 40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1" name="Text Box 40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2" name="Text Box 40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3" name="Text Box 40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4" name="Text Box 40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5" name="Text Box 40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6" name="Text Box 40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7" name="Text Box 40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8" name="Text Box 40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69" name="Text Box 40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0" name="Text Box 40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1" name="Text Box 40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2" name="Text Box 40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3" name="Text Box 40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4" name="Text Box 40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5" name="Text Box 40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6" name="Text Box 40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7" name="Text Box 40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8" name="Text Box 40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79" name="Text Box 40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0" name="Text Box 40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1" name="Text Box 40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2" name="Text Box 41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3" name="Text Box 41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4" name="Text Box 41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5" name="Text Box 41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6" name="Text Box 41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7" name="Text Box 41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8" name="Text Box 41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89" name="Text Box 41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0" name="Text Box 41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1" name="Text Box 41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2" name="Text Box 41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3" name="Text Box 41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4" name="Text Box 41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5" name="Text Box 41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6" name="Text Box 41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7" name="Text Box 41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8" name="Text Box 41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299" name="Text Box 41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0" name="Text Box 41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1" name="Text Box 41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2" name="Text Box 41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3" name="Text Box 41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4" name="Text Box 41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5" name="Text Box 41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6" name="Text Box 41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7" name="Text Box 41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8" name="Text Box 41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09" name="Text Box 41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0" name="Text Box 41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1" name="Text Box 41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2" name="Text Box 41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3" name="Text Box 41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4" name="Text Box 41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5" name="Text Box 41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6" name="Text Box 41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7" name="Text Box 41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8" name="Text Box 41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19" name="Text Box 41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0" name="Text Box 41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1" name="Text Box 41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2" name="Text Box 41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3" name="Text Box 41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4" name="Text Box 41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5" name="Text Box 41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6" name="Text Box 41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7" name="Text Box 41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8" name="Text Box 41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29" name="Text Box 41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0" name="Text Box 41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1" name="Text Box 41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2" name="Text Box 41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3" name="Text Box 41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4" name="Text Box 41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5" name="Text Box 41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6" name="Text Box 41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7" name="Text Box 41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8" name="Text Box 41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39" name="Text Box 41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0" name="Text Box 41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1" name="Text Box 41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2" name="Text Box 41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3" name="Text Box 41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4" name="Text Box 41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5" name="Text Box 41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6" name="Text Box 41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7" name="Text Box 41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8" name="Text Box 41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49" name="Text Box 41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0" name="Text Box 41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1" name="Text Box 41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2" name="Text Box 41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3" name="Text Box 41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4" name="Text Box 41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5" name="Text Box 41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6" name="Text Box 41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7" name="Text Box 41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8" name="Text Box 41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59" name="Text Box 41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0" name="Text Box 41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1" name="Text Box 41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2" name="Text Box 41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3" name="Text Box 41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4" name="Text Box 41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5" name="Text Box 41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6" name="Text Box 41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7" name="Text Box 41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8" name="Text Box 41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69" name="Text Box 41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0" name="Text Box 41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1" name="Text Box 41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2" name="Text Box 41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3" name="Text Box 41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4" name="Text Box 41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5" name="Text Box 41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6" name="Text Box 41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7" name="Text Box 41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8" name="Text Box 41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79" name="Text Box 41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0" name="Text Box 41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1" name="Text Box 41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2" name="Text Box 42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3" name="Text Box 42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4" name="Text Box 42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5" name="Text Box 42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6" name="Text Box 42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7" name="Text Box 42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8" name="Text Box 42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89" name="Text Box 42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0" name="Text Box 42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1" name="Text Box 42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2" name="Text Box 42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3" name="Text Box 42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4" name="Text Box 42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5" name="Text Box 42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6" name="Text Box 42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7" name="Text Box 42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8" name="Text Box 42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399" name="Text Box 42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0" name="Text Box 42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1" name="Text Box 42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2" name="Text Box 42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3" name="Text Box 42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4" name="Text Box 42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5" name="Text Box 42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6" name="Text Box 42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7" name="Text Box 42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8" name="Text Box 42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09" name="Text Box 42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0" name="Text Box 42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1" name="Text Box 42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2" name="Text Box 42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3" name="Text Box 42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4" name="Text Box 42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5" name="Text Box 42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6" name="Text Box 42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7" name="Text Box 42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8" name="Text Box 42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19" name="Text Box 42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0" name="Text Box 42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1" name="Text Box 42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2" name="Text Box 42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3" name="Text Box 42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4" name="Text Box 42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5" name="Text Box 42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6" name="Text Box 42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7" name="Text Box 42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8" name="Text Box 42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29" name="Text Box 42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0" name="Text Box 42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1" name="Text Box 42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2" name="Text Box 42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3" name="Text Box 42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4" name="Text Box 42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5" name="Text Box 42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6" name="Text Box 42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7" name="Text Box 42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8" name="Text Box 42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39" name="Text Box 42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0" name="Text Box 42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1" name="Text Box 42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2" name="Text Box 42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3" name="Text Box 42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4" name="Text Box 42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5" name="Text Box 42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6" name="Text Box 42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7" name="Text Box 42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8" name="Text Box 42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49" name="Text Box 42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0" name="Text Box 42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1" name="Text Box 42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2" name="Text Box 42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3" name="Text Box 42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4" name="Text Box 42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5" name="Text Box 42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6" name="Text Box 42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7" name="Text Box 42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8" name="Text Box 42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59" name="Text Box 42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0" name="Text Box 42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1" name="Text Box 42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2" name="Text Box 42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3" name="Text Box 42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4" name="Text Box 42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5" name="Text Box 42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6" name="Text Box 42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7" name="Text Box 42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8" name="Text Box 42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69" name="Text Box 42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0" name="Text Box 42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1" name="Text Box 42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2" name="Text Box 42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3" name="Text Box 42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4" name="Text Box 42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5" name="Text Box 42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6" name="Text Box 42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7" name="Text Box 42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8" name="Text Box 42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79" name="Text Box 42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0" name="Text Box 42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1" name="Text Box 42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2" name="Text Box 43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3" name="Text Box 43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4" name="Text Box 43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5" name="Text Box 43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6" name="Text Box 43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7" name="Text Box 43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8" name="Text Box 43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89" name="Text Box 43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0" name="Text Box 43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1" name="Text Box 43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2" name="Text Box 43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3" name="Text Box 43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4" name="Text Box 43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5" name="Text Box 43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6" name="Text Box 43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7" name="Text Box 43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8" name="Text Box 43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499" name="Text Box 43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0" name="Text Box 43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1" name="Text Box 43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2" name="Text Box 43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3" name="Text Box 43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4" name="Text Box 43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5" name="Text Box 43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6" name="Text Box 43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7" name="Text Box 43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8" name="Text Box 43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09" name="Text Box 43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0" name="Text Box 43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1" name="Text Box 43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2" name="Text Box 43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3" name="Text Box 43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4" name="Text Box 43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5" name="Text Box 43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6" name="Text Box 43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7" name="Text Box 43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8" name="Text Box 43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19" name="Text Box 43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0" name="Text Box 43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1" name="Text Box 43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2" name="Text Box 43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3" name="Text Box 43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4" name="Text Box 43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5" name="Text Box 43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6" name="Text Box 43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7" name="Text Box 43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8" name="Text Box 43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29" name="Text Box 43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0" name="Text Box 43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1" name="Text Box 43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2" name="Text Box 43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3" name="Text Box 43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4" name="Text Box 43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5" name="Text Box 43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6" name="Text Box 43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7" name="Text Box 43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8" name="Text Box 43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39" name="Text Box 43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0" name="Text Box 43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1" name="Text Box 43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2" name="Text Box 43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3" name="Text Box 43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4" name="Text Box 43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5" name="Text Box 43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6" name="Text Box 43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7" name="Text Box 43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8" name="Text Box 43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49" name="Text Box 43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0" name="Text Box 43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1" name="Text Box 43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2" name="Text Box 43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3" name="Text Box 43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4" name="Text Box 43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5" name="Text Box 43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6" name="Text Box 43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7" name="Text Box 43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8" name="Text Box 43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59" name="Text Box 43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0" name="Text Box 43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1" name="Text Box 43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2" name="Text Box 43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3" name="Text Box 43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4" name="Text Box 43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5" name="Text Box 43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6" name="Text Box 43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7" name="Text Box 43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8" name="Text Box 43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69" name="Text Box 43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0" name="Text Box 43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1" name="Text Box 43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2" name="Text Box 43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3" name="Text Box 43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4" name="Text Box 43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5" name="Text Box 43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6" name="Text Box 43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7" name="Text Box 43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8" name="Text Box 43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79" name="Text Box 43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0" name="Text Box 43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1" name="Text Box 43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2" name="Text Box 44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3" name="Text Box 44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4" name="Text Box 44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5" name="Text Box 44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6" name="Text Box 44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7" name="Text Box 44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8" name="Text Box 44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89" name="Text Box 44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0" name="Text Box 44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1" name="Text Box 44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2" name="Text Box 44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3" name="Text Box 44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4" name="Text Box 44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5" name="Text Box 44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6" name="Text Box 44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7" name="Text Box 44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8" name="Text Box 44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599" name="Text Box 44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0" name="Text Box 44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1" name="Text Box 44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2" name="Text Box 44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3" name="Text Box 44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4" name="Text Box 44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5" name="Text Box 44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6" name="Text Box 44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7" name="Text Box 44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8" name="Text Box 44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09" name="Text Box 44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0" name="Text Box 44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1" name="Text Box 44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2" name="Text Box 44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3" name="Text Box 44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4" name="Text Box 44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5" name="Text Box 44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6" name="Text Box 44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7" name="Text Box 44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8" name="Text Box 44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19" name="Text Box 44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0" name="Text Box 44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1" name="Text Box 44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2" name="Text Box 44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3" name="Text Box 44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4" name="Text Box 44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5" name="Text Box 44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6" name="Text Box 44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7" name="Text Box 44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8" name="Text Box 44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29" name="Text Box 44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0" name="Text Box 44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1" name="Text Box 44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2" name="Text Box 44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3" name="Text Box 44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4" name="Text Box 44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5" name="Text Box 44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6" name="Text Box 44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7" name="Text Box 44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8" name="Text Box 44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39" name="Text Box 44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0" name="Text Box 44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1" name="Text Box 44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2" name="Text Box 44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3" name="Text Box 44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4" name="Text Box 44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5" name="Text Box 44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6" name="Text Box 44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7" name="Text Box 44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8" name="Text Box 44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49" name="Text Box 44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0" name="Text Box 44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1" name="Text Box 44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2" name="Text Box 44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3" name="Text Box 44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4" name="Text Box 44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5" name="Text Box 44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6" name="Text Box 44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7" name="Text Box 44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8" name="Text Box 44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59" name="Text Box 44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0" name="Text Box 44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1" name="Text Box 44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2" name="Text Box 44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3" name="Text Box 44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4" name="Text Box 44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5" name="Text Box 44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6" name="Text Box 44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7" name="Text Box 44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8" name="Text Box 44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69" name="Text Box 44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0" name="Text Box 44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1" name="Text Box 44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2" name="Text Box 44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3" name="Text Box 44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4" name="Text Box 44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5" name="Text Box 44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6" name="Text Box 44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7" name="Text Box 44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8" name="Text Box 44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79" name="Text Box 44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0" name="Text Box 44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1" name="Text Box 44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2" name="Text Box 45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3" name="Text Box 45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4" name="Text Box 45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5" name="Text Box 45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6" name="Text Box 45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7" name="Text Box 45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8" name="Text Box 45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89" name="Text Box 45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0" name="Text Box 45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1" name="Text Box 45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2" name="Text Box 45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3" name="Text Box 45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4" name="Text Box 45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5" name="Text Box 45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6" name="Text Box 45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7" name="Text Box 45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8" name="Text Box 45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699" name="Text Box 45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0" name="Text Box 45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1" name="Text Box 45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2" name="Text Box 45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3" name="Text Box 45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4" name="Text Box 45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5" name="Text Box 45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6" name="Text Box 45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7" name="Text Box 45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8" name="Text Box 45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09" name="Text Box 45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0" name="Text Box 45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1" name="Text Box 45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2" name="Text Box 45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3" name="Text Box 45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4" name="Text Box 45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5" name="Text Box 45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6" name="Text Box 45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7" name="Text Box 45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8" name="Text Box 45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19" name="Text Box 45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0" name="Text Box 45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1" name="Text Box 45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2" name="Text Box 45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3" name="Text Box 45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4" name="Text Box 45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5" name="Text Box 45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6" name="Text Box 45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7" name="Text Box 45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8" name="Text Box 45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29" name="Text Box 45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0" name="Text Box 45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1" name="Text Box 45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2" name="Text Box 45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3" name="Text Box 45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4" name="Text Box 45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5" name="Text Box 45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6" name="Text Box 45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7" name="Text Box 45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8" name="Text Box 45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39" name="Text Box 45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0" name="Text Box 45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1" name="Text Box 45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2" name="Text Box 45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3" name="Text Box 45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4" name="Text Box 45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5" name="Text Box 45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6" name="Text Box 45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7" name="Text Box 45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8" name="Text Box 45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49" name="Text Box 45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0" name="Text Box 45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1" name="Text Box 45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2" name="Text Box 45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3" name="Text Box 45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4" name="Text Box 45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5" name="Text Box 45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6" name="Text Box 45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7" name="Text Box 45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8" name="Text Box 45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59" name="Text Box 45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0" name="Text Box 45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1" name="Text Box 45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2" name="Text Box 45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3" name="Text Box 45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4" name="Text Box 45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5" name="Text Box 45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6" name="Text Box 45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7" name="Text Box 45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8" name="Text Box 45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69" name="Text Box 45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0" name="Text Box 45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1" name="Text Box 45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2" name="Text Box 45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3" name="Text Box 45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4" name="Text Box 45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5" name="Text Box 45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6" name="Text Box 45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7" name="Text Box 45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8" name="Text Box 45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79" name="Text Box 45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0" name="Text Box 45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1" name="Text Box 45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2" name="Text Box 46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3" name="Text Box 46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4" name="Text Box 46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5" name="Text Box 46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6" name="Text Box 46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7" name="Text Box 46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8" name="Text Box 46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89" name="Text Box 46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0" name="Text Box 46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1" name="Text Box 46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2" name="Text Box 46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3" name="Text Box 46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4" name="Text Box 46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5" name="Text Box 46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6" name="Text Box 46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7" name="Text Box 46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8" name="Text Box 46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799" name="Text Box 46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0" name="Text Box 46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1" name="Text Box 46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2" name="Text Box 46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3" name="Text Box 46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4" name="Text Box 46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5" name="Text Box 46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6" name="Text Box 46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7" name="Text Box 46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8" name="Text Box 46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09" name="Text Box 46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0" name="Text Box 46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1" name="Text Box 46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2" name="Text Box 46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3" name="Text Box 46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4" name="Text Box 46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5" name="Text Box 46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6" name="Text Box 46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7" name="Text Box 46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8" name="Text Box 46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19" name="Text Box 46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0" name="Text Box 46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1" name="Text Box 46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2" name="Text Box 46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3" name="Text Box 46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4" name="Text Box 46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5" name="Text Box 46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6" name="Text Box 46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7" name="Text Box 46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8" name="Text Box 46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29" name="Text Box 46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0" name="Text Box 46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1" name="Text Box 46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2" name="Text Box 46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3" name="Text Box 46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4" name="Text Box 46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5" name="Text Box 46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6" name="Text Box 46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7" name="Text Box 46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8" name="Text Box 46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39" name="Text Box 46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0" name="Text Box 46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1" name="Text Box 46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2" name="Text Box 46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3" name="Text Box 46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4" name="Text Box 46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5" name="Text Box 46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6" name="Text Box 46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7" name="Text Box 46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8" name="Text Box 46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49" name="Text Box 46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0" name="Text Box 46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1" name="Text Box 46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2" name="Text Box 46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3" name="Text Box 46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4" name="Text Box 46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5" name="Text Box 46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6" name="Text Box 46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7" name="Text Box 46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8" name="Text Box 46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59" name="Text Box 46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0" name="Text Box 46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1" name="Text Box 46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2" name="Text Box 46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3" name="Text Box 46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4" name="Text Box 46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5" name="Text Box 46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6" name="Text Box 46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7" name="Text Box 46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8" name="Text Box 46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69" name="Text Box 46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0" name="Text Box 46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1" name="Text Box 46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2" name="Text Box 46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3" name="Text Box 46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4" name="Text Box 46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5" name="Text Box 46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6" name="Text Box 46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7" name="Text Box 46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8" name="Text Box 46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79" name="Text Box 46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0" name="Text Box 46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1" name="Text Box 46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2" name="Text Box 47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3" name="Text Box 47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4" name="Text Box 47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5" name="Text Box 47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6" name="Text Box 47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7" name="Text Box 47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8" name="Text Box 47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89" name="Text Box 47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0" name="Text Box 47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1" name="Text Box 47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2" name="Text Box 47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3" name="Text Box 47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4" name="Text Box 47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5" name="Text Box 47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6" name="Text Box 47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7" name="Text Box 47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8" name="Text Box 47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899" name="Text Box 47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0" name="Text Box 47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1" name="Text Box 47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2" name="Text Box 47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3" name="Text Box 47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4" name="Text Box 47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5" name="Text Box 47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6" name="Text Box 47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7" name="Text Box 47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8" name="Text Box 47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09" name="Text Box 47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0" name="Text Box 47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1" name="Text Box 47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2" name="Text Box 47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3" name="Text Box 47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4" name="Text Box 47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5" name="Text Box 47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6" name="Text Box 47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7" name="Text Box 47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8" name="Text Box 47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19" name="Text Box 47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0" name="Text Box 47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1" name="Text Box 47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2" name="Text Box 47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3" name="Text Box 47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4" name="Text Box 47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5" name="Text Box 47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6" name="Text Box 47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7" name="Text Box 47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8" name="Text Box 47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29" name="Text Box 47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0" name="Text Box 47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1" name="Text Box 47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2" name="Text Box 47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3" name="Text Box 47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4" name="Text Box 47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5" name="Text Box 47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6" name="Text Box 47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7" name="Text Box 47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8" name="Text Box 47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39" name="Text Box 47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0" name="Text Box 47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1" name="Text Box 47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2" name="Text Box 47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3" name="Text Box 47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4" name="Text Box 47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5" name="Text Box 47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6" name="Text Box 47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7" name="Text Box 47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8" name="Text Box 47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49" name="Text Box 47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0" name="Text Box 47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1" name="Text Box 47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2" name="Text Box 47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3" name="Text Box 47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4" name="Text Box 47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5" name="Text Box 47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6" name="Text Box 47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7" name="Text Box 47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8" name="Text Box 47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59" name="Text Box 47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0" name="Text Box 47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1" name="Text Box 47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2" name="Text Box 47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3" name="Text Box 47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4" name="Text Box 47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5" name="Text Box 47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6" name="Text Box 47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7" name="Text Box 47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8" name="Text Box 47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69" name="Text Box 47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0" name="Text Box 47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1" name="Text Box 47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2" name="Text Box 47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3" name="Text Box 47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4" name="Text Box 47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5" name="Text Box 47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6" name="Text Box 47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7" name="Text Box 47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8" name="Text Box 47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79" name="Text Box 47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0" name="Text Box 47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1" name="Text Box 47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2" name="Text Box 48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3" name="Text Box 48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4" name="Text Box 48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5" name="Text Box 48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6" name="Text Box 48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7" name="Text Box 48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8" name="Text Box 48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89" name="Text Box 48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0" name="Text Box 48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1" name="Text Box 48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2" name="Text Box 48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3" name="Text Box 48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4" name="Text Box 48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5" name="Text Box 48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6" name="Text Box 48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7" name="Text Box 48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8" name="Text Box 48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4999" name="Text Box 48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0" name="Text Box 48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1" name="Text Box 48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2" name="Text Box 48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3" name="Text Box 48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4" name="Text Box 48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5" name="Text Box 48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6" name="Text Box 48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7" name="Text Box 48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8" name="Text Box 48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09" name="Text Box 48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0" name="Text Box 48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1" name="Text Box 48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2" name="Text Box 48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3" name="Text Box 48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4" name="Text Box 48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5" name="Text Box 48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6" name="Text Box 48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7" name="Text Box 48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8" name="Text Box 48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19" name="Text Box 48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0" name="Text Box 48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1" name="Text Box 48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2" name="Text Box 48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3" name="Text Box 48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4" name="Text Box 48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5" name="Text Box 48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6" name="Text Box 48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7" name="Text Box 48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8" name="Text Box 48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29" name="Text Box 48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0" name="Text Box 48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1" name="Text Box 48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2" name="Text Box 48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3" name="Text Box 48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4" name="Text Box 48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5" name="Text Box 48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6" name="Text Box 48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7" name="Text Box 48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8" name="Text Box 48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39" name="Text Box 48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0" name="Text Box 48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1" name="Text Box 48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2" name="Text Box 48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3" name="Text Box 48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4" name="Text Box 48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5" name="Text Box 48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6" name="Text Box 48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7" name="Text Box 48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8" name="Text Box 48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49" name="Text Box 48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0" name="Text Box 48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1" name="Text Box 48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2" name="Text Box 48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3" name="Text Box 48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4" name="Text Box 48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5" name="Text Box 48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6" name="Text Box 48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7" name="Text Box 48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8" name="Text Box 48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59" name="Text Box 48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0" name="Text Box 48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1" name="Text Box 48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2" name="Text Box 48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3" name="Text Box 48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4" name="Text Box 48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5" name="Text Box 48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6" name="Text Box 48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7" name="Text Box 48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8" name="Text Box 48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69" name="Text Box 48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0" name="Text Box 48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1" name="Text Box 48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2" name="Text Box 48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3" name="Text Box 48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4" name="Text Box 48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5" name="Text Box 48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6" name="Text Box 48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7" name="Text Box 48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8" name="Text Box 48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79" name="Text Box 48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0" name="Text Box 48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1" name="Text Box 48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2" name="Text Box 49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3" name="Text Box 49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4" name="Text Box 49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5" name="Text Box 49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6" name="Text Box 49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7" name="Text Box 49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8" name="Text Box 49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89" name="Text Box 49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0" name="Text Box 49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1" name="Text Box 49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2" name="Text Box 49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3" name="Text Box 49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4" name="Text Box 49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5" name="Text Box 49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6" name="Text Box 49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7" name="Text Box 49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8" name="Text Box 49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099" name="Text Box 49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0" name="Text Box 49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1" name="Text Box 49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2" name="Text Box 49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3" name="Text Box 49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4" name="Text Box 49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5" name="Text Box 49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6" name="Text Box 49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7" name="Text Box 49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8" name="Text Box 49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09" name="Text Box 49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0" name="Text Box 49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1" name="Text Box 49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2" name="Text Box 49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3" name="Text Box 49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4" name="Text Box 49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5" name="Text Box 49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6" name="Text Box 49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7" name="Text Box 49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8" name="Text Box 49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19" name="Text Box 49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0" name="Text Box 49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1" name="Text Box 49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2" name="Text Box 49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3" name="Text Box 49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4" name="Text Box 49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5" name="Text Box 49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6" name="Text Box 49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7" name="Text Box 49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8" name="Text Box 49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29" name="Text Box 49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0" name="Text Box 49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1" name="Text Box 49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2" name="Text Box 49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3" name="Text Box 49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4" name="Text Box 49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5" name="Text Box 49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6" name="Text Box 49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7" name="Text Box 49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8" name="Text Box 49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39" name="Text Box 49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0" name="Text Box 49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1" name="Text Box 49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2" name="Text Box 49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3" name="Text Box 49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4" name="Text Box 49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5" name="Text Box 49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6" name="Text Box 49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7" name="Text Box 49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8" name="Text Box 49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49" name="Text Box 49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0" name="Text Box 49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1" name="Text Box 49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2" name="Text Box 49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3" name="Text Box 49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4" name="Text Box 49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5" name="Text Box 49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6" name="Text Box 49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7" name="Text Box 49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8" name="Text Box 49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59" name="Text Box 49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0" name="Text Box 49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1" name="Text Box 49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2" name="Text Box 49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3" name="Text Box 49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4" name="Text Box 49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5" name="Text Box 49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6" name="Text Box 49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7" name="Text Box 49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8" name="Text Box 49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69" name="Text Box 49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0" name="Text Box 49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1" name="Text Box 49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2" name="Text Box 49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3" name="Text Box 49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4" name="Text Box 49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5" name="Text Box 49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6" name="Text Box 49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7" name="Text Box 49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8" name="Text Box 49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79" name="Text Box 49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0" name="Text Box 49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1" name="Text Box 49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2" name="Text Box 50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3" name="Text Box 50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4" name="Text Box 50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5" name="Text Box 50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6" name="Text Box 50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7" name="Text Box 50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8" name="Text Box 50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89" name="Text Box 50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0" name="Text Box 50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1" name="Text Box 50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2" name="Text Box 50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3" name="Text Box 50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4" name="Text Box 50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5" name="Text Box 50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6" name="Text Box 50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7" name="Text Box 50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8" name="Text Box 50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199" name="Text Box 50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0" name="Text Box 50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1" name="Text Box 50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2" name="Text Box 50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3" name="Text Box 50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4" name="Text Box 50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5" name="Text Box 50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6" name="Text Box 50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7" name="Text Box 50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8" name="Text Box 50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09" name="Text Box 50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0" name="Text Box 50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1" name="Text Box 50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2" name="Text Box 50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3" name="Text Box 50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4" name="Text Box 50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5" name="Text Box 50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6" name="Text Box 50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7" name="Text Box 50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8" name="Text Box 50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19" name="Text Box 50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0" name="Text Box 50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1" name="Text Box 50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2" name="Text Box 50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3" name="Text Box 50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4" name="Text Box 50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5" name="Text Box 50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6" name="Text Box 50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7" name="Text Box 50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8" name="Text Box 50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29" name="Text Box 50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0" name="Text Box 50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1" name="Text Box 50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2" name="Text Box 50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3" name="Text Box 50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4" name="Text Box 50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5" name="Text Box 50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6" name="Text Box 50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7" name="Text Box 50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8" name="Text Box 50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39" name="Text Box 50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0" name="Text Box 50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1" name="Text Box 50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2" name="Text Box 50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3" name="Text Box 50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4" name="Text Box 50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5" name="Text Box 50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6" name="Text Box 50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7" name="Text Box 50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8" name="Text Box 50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49" name="Text Box 50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0" name="Text Box 50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1" name="Text Box 50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2" name="Text Box 50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3" name="Text Box 50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4" name="Text Box 50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5" name="Text Box 50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6" name="Text Box 50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7" name="Text Box 50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8" name="Text Box 50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59" name="Text Box 50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0" name="Text Box 50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1" name="Text Box 50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2" name="Text Box 50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3" name="Text Box 50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4" name="Text Box 50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5" name="Text Box 50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6" name="Text Box 50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7" name="Text Box 50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8" name="Text Box 50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69" name="Text Box 50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0" name="Text Box 50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1" name="Text Box 50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2" name="Text Box 50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3" name="Text Box 50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4" name="Text Box 50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5" name="Text Box 50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6" name="Text Box 50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7" name="Text Box 50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8" name="Text Box 50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79" name="Text Box 50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0" name="Text Box 50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1" name="Text Box 50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2" name="Text Box 51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3" name="Text Box 51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4" name="Text Box 51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5" name="Text Box 51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6" name="Text Box 51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7" name="Text Box 51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8" name="Text Box 51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89" name="Text Box 51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0" name="Text Box 51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1" name="Text Box 51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2" name="Text Box 51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3" name="Text Box 51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4" name="Text Box 51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5" name="Text Box 51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6" name="Text Box 51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7" name="Text Box 51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8" name="Text Box 51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299" name="Text Box 51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0" name="Text Box 51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1" name="Text Box 51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2" name="Text Box 51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3" name="Text Box 51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4" name="Text Box 51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5" name="Text Box 51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6" name="Text Box 51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7" name="Text Box 51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8" name="Text Box 51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09" name="Text Box 51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0" name="Text Box 51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1" name="Text Box 51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2" name="Text Box 51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3" name="Text Box 51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4" name="Text Box 51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5" name="Text Box 51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6" name="Text Box 51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7" name="Text Box 51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8" name="Text Box 51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19" name="Text Box 51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0" name="Text Box 51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1" name="Text Box 51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2" name="Text Box 51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3" name="Text Box 51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4" name="Text Box 51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5" name="Text Box 51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6" name="Text Box 51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7" name="Text Box 51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8" name="Text Box 51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29" name="Text Box 51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0" name="Text Box 51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1" name="Text Box 51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2" name="Text Box 51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3" name="Text Box 51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4" name="Text Box 51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5" name="Text Box 51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6" name="Text Box 51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7" name="Text Box 51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8" name="Text Box 51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39" name="Text Box 51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0" name="Text Box 51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1" name="Text Box 51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2" name="Text Box 51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3" name="Text Box 51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4" name="Text Box 51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5" name="Text Box 51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6" name="Text Box 51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7" name="Text Box 51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8" name="Text Box 51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49" name="Text Box 51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0" name="Text Box 51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1" name="Text Box 51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2" name="Text Box 51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3" name="Text Box 51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4" name="Text Box 51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5" name="Text Box 51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6" name="Text Box 51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7" name="Text Box 51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8" name="Text Box 51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59" name="Text Box 51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0" name="Text Box 517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1" name="Text Box 517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2" name="Text Box 518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3" name="Text Box 518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4" name="Text Box 518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5" name="Text Box 518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6" name="Text Box 518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7" name="Text Box 518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8" name="Text Box 518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69" name="Text Box 518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0" name="Text Box 518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1" name="Text Box 518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2" name="Text Box 519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3" name="Text Box 519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4" name="Text Box 519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5" name="Text Box 519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6" name="Text Box 519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7" name="Text Box 519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8" name="Text Box 519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79" name="Text Box 519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0" name="Text Box 519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1" name="Text Box 519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2" name="Text Box 520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3" name="Text Box 520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4" name="Text Box 520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5" name="Text Box 520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6" name="Text Box 520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7" name="Text Box 520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8" name="Text Box 520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89" name="Text Box 520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0" name="Text Box 520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1" name="Text Box 520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2" name="Text Box 521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3" name="Text Box 521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4" name="Text Box 521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5" name="Text Box 521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6" name="Text Box 521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7" name="Text Box 521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8" name="Text Box 521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399" name="Text Box 521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0" name="Text Box 521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1" name="Text Box 521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2" name="Text Box 522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3" name="Text Box 522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4" name="Text Box 522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5" name="Text Box 522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6" name="Text Box 522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7" name="Text Box 522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8" name="Text Box 522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09" name="Text Box 522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0" name="Text Box 522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1" name="Text Box 522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2" name="Text Box 523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3" name="Text Box 523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4" name="Text Box 523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5" name="Text Box 523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6" name="Text Box 523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7" name="Text Box 523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8" name="Text Box 523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19" name="Text Box 523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0" name="Text Box 523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1" name="Text Box 523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2" name="Text Box 524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3" name="Text Box 524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4" name="Text Box 524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5" name="Text Box 524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6" name="Text Box 524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7" name="Text Box 524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8" name="Text Box 524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29" name="Text Box 524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0" name="Text Box 524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1" name="Text Box 524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2" name="Text Box 525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3" name="Text Box 525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4" name="Text Box 525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5" name="Text Box 525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6" name="Text Box 525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7" name="Text Box 525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8" name="Text Box 525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39" name="Text Box 525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0" name="Text Box 525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1" name="Text Box 525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2" name="Text Box 526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3" name="Text Box 526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4" name="Text Box 526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5" name="Text Box 526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6" name="Text Box 526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7" name="Text Box 526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8" name="Text Box 526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49" name="Text Box 526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0" name="Text Box 5268"/>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1" name="Text Box 5269"/>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2" name="Text Box 5270"/>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3" name="Text Box 5271"/>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4" name="Text Box 5272"/>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5" name="Text Box 5273"/>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6" name="Text Box 5274"/>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7" name="Text Box 5275"/>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8" name="Text Box 5276"/>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1623</xdr:row>
      <xdr:rowOff>0</xdr:rowOff>
    </xdr:from>
    <xdr:ext cx="85725" cy="205410"/>
    <xdr:sp macro="" textlink="">
      <xdr:nvSpPr>
        <xdr:cNvPr id="5459" name="Text Box 5277"/>
        <xdr:cNvSpPr txBox="1">
          <a:spLocks noChangeArrowheads="1"/>
        </xdr:cNvSpPr>
      </xdr:nvSpPr>
      <xdr:spPr bwMode="auto">
        <a:xfrm>
          <a:off x="4686300" y="309181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2298</xdr:row>
      <xdr:rowOff>0</xdr:rowOff>
    </xdr:from>
    <xdr:to>
      <xdr:col>4</xdr:col>
      <xdr:colOff>85725</xdr:colOff>
      <xdr:row>2299</xdr:row>
      <xdr:rowOff>47625</xdr:rowOff>
    </xdr:to>
    <xdr:sp macro="" textlink="">
      <xdr:nvSpPr>
        <xdr:cNvPr id="5460" name="Text Box 25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1" name="Text Box 25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2" name="Text Box 25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3" name="Text Box 25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4" name="Text Box 25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5" name="Text Box 25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6" name="Text Box 25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7" name="Text Box 25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8" name="Text Box 25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69" name="Text Box 25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0" name="Text Box 25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1" name="Text Box 25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2" name="Text Box 25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3" name="Text Box 25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4" name="Text Box 26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5" name="Text Box 26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6" name="Text Box 26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7" name="Text Box 26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8" name="Text Box 26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79" name="Text Box 26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0" name="Text Box 26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1" name="Text Box 26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2" name="Text Box 26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3" name="Text Box 26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4" name="Text Box 26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5" name="Text Box 26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6" name="Text Box 26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7" name="Text Box 26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8" name="Text Box 26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89" name="Text Box 26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0" name="Text Box 26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1" name="Text Box 26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2" name="Text Box 26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3" name="Text Box 26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4" name="Text Box 26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5" name="Text Box 26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6" name="Text Box 26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7" name="Text Box 26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8" name="Text Box 26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499" name="Text Box 26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0" name="Text Box 26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1" name="Text Box 26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2" name="Text Box 26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3" name="Text Box 26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4" name="Text Box 26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5" name="Text Box 26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6" name="Text Box 26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7" name="Text Box 26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8" name="Text Box 26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09" name="Text Box 26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0" name="Text Box 26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1" name="Text Box 26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2" name="Text Box 26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3" name="Text Box 26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4" name="Text Box 26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5" name="Text Box 26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6" name="Text Box 26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7" name="Text Box 26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8" name="Text Box 26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19" name="Text Box 26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0" name="Text Box 26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1" name="Text Box 26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2" name="Text Box 26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3" name="Text Box 26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4" name="Text Box 26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5" name="Text Box 26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6" name="Text Box 26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7" name="Text Box 26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8" name="Text Box 26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29" name="Text Box 26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0" name="Text Box 26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1" name="Text Box 26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2" name="Text Box 27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3" name="Text Box 27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4" name="Text Box 27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5" name="Text Box 27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6" name="Text Box 27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7" name="Text Box 27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8" name="Text Box 27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39" name="Text Box 27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0" name="Text Box 27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1" name="Text Box 27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2" name="Text Box 27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3" name="Text Box 27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4" name="Text Box 27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5" name="Text Box 27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6" name="Text Box 27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7" name="Text Box 27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8" name="Text Box 27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49" name="Text Box 27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0" name="Text Box 27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1" name="Text Box 27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2" name="Text Box 27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3" name="Text Box 27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4" name="Text Box 27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5" name="Text Box 27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6" name="Text Box 27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7" name="Text Box 27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8" name="Text Box 27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59" name="Text Box 27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0" name="Text Box 27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1" name="Text Box 27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2" name="Text Box 27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3" name="Text Box 27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4" name="Text Box 27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5" name="Text Box 27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6" name="Text Box 27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7" name="Text Box 27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8" name="Text Box 27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69" name="Text Box 27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0" name="Text Box 27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1" name="Text Box 27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2" name="Text Box 27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3" name="Text Box 27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4" name="Text Box 27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5" name="Text Box 27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6" name="Text Box 27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7" name="Text Box 27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8" name="Text Box 27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79" name="Text Box 27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0" name="Text Box 27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1" name="Text Box 27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2" name="Text Box 27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3" name="Text Box 27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4" name="Text Box 27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5" name="Text Box 27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6" name="Text Box 27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7" name="Text Box 27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8" name="Text Box 27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89" name="Text Box 27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0" name="Text Box 27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1" name="Text Box 27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2" name="Text Box 27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3" name="Text Box 27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4" name="Text Box 27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5" name="Text Box 27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6" name="Text Box 27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7" name="Text Box 27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8" name="Text Box 27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599" name="Text Box 27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0" name="Text Box 27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1" name="Text Box 27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2" name="Text Box 27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3" name="Text Box 27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4" name="Text Box 27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5" name="Text Box 27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6" name="Text Box 27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7" name="Text Box 27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8" name="Text Box 27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09" name="Text Box 27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0" name="Text Box 27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1" name="Text Box 27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2" name="Text Box 27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3" name="Text Box 27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4" name="Text Box 27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5" name="Text Box 27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6" name="Text Box 27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7" name="Text Box 27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8" name="Text Box 27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19" name="Text Box 27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0" name="Text Box 27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1" name="Text Box 27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2" name="Text Box 27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3" name="Text Box 27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4" name="Text Box 27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5" name="Text Box 27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6" name="Text Box 27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7" name="Text Box 27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8" name="Text Box 27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29" name="Text Box 27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0" name="Text Box 27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1" name="Text Box 27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2" name="Text Box 28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3" name="Text Box 28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4" name="Text Box 28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5" name="Text Box 28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6" name="Text Box 28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7" name="Text Box 28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8" name="Text Box 28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39" name="Text Box 28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0" name="Text Box 28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1" name="Text Box 28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2" name="Text Box 28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3" name="Text Box 28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4" name="Text Box 28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5" name="Text Box 28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6" name="Text Box 28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7" name="Text Box 28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8" name="Text Box 28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49" name="Text Box 28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0" name="Text Box 28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1" name="Text Box 28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2" name="Text Box 28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3" name="Text Box 28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4" name="Text Box 28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5" name="Text Box 28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6" name="Text Box 28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7" name="Text Box 28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8" name="Text Box 28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59" name="Text Box 28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0" name="Text Box 28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1" name="Text Box 28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2" name="Text Box 28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3" name="Text Box 28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4" name="Text Box 28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5" name="Text Box 28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6" name="Text Box 28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7" name="Text Box 28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8" name="Text Box 28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69" name="Text Box 28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0" name="Text Box 28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1" name="Text Box 28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2" name="Text Box 28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3" name="Text Box 28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4" name="Text Box 28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5" name="Text Box 28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6" name="Text Box 28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7" name="Text Box 28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8" name="Text Box 28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79" name="Text Box 28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0" name="Text Box 28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1" name="Text Box 28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2" name="Text Box 28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3" name="Text Box 28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4" name="Text Box 28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5" name="Text Box 28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6" name="Text Box 28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7" name="Text Box 28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8" name="Text Box 28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89" name="Text Box 28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0" name="Text Box 28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1" name="Text Box 28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2" name="Text Box 28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3" name="Text Box 28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4" name="Text Box 28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5" name="Text Box 28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6" name="Text Box 28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7" name="Text Box 28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8" name="Text Box 28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699" name="Text Box 28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0" name="Text Box 28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1" name="Text Box 28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2" name="Text Box 28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3" name="Text Box 28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4" name="Text Box 28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5" name="Text Box 28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6" name="Text Box 28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7" name="Text Box 28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8" name="Text Box 28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09" name="Text Box 28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0" name="Text Box 28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1" name="Text Box 28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2" name="Text Box 28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3" name="Text Box 28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4" name="Text Box 28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5" name="Text Box 28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6" name="Text Box 28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7" name="Text Box 28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8" name="Text Box 28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19" name="Text Box 28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0" name="Text Box 28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1" name="Text Box 28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2" name="Text Box 28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3" name="Text Box 28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4" name="Text Box 28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5" name="Text Box 28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6" name="Text Box 28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7" name="Text Box 28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8" name="Text Box 28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29" name="Text Box 28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0" name="Text Box 28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1" name="Text Box 28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2" name="Text Box 29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3" name="Text Box 29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4" name="Text Box 29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5" name="Text Box 29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6" name="Text Box 29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7" name="Text Box 29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8" name="Text Box 29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39" name="Text Box 29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0" name="Text Box 29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1" name="Text Box 29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2" name="Text Box 29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3" name="Text Box 29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4" name="Text Box 29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5" name="Text Box 29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6" name="Text Box 29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7" name="Text Box 29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8" name="Text Box 29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49" name="Text Box 29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0" name="Text Box 29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1" name="Text Box 29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2" name="Text Box 29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3" name="Text Box 29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4" name="Text Box 29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5" name="Text Box 29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6" name="Text Box 29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7" name="Text Box 29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8" name="Text Box 29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59" name="Text Box 29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0" name="Text Box 29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1" name="Text Box 29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2" name="Text Box 29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3" name="Text Box 29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4" name="Text Box 29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5" name="Text Box 29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6" name="Text Box 29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7" name="Text Box 29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8" name="Text Box 29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69" name="Text Box 29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0" name="Text Box 29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1" name="Text Box 29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2" name="Text Box 29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3" name="Text Box 29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4" name="Text Box 29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5" name="Text Box 29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6" name="Text Box 29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7" name="Text Box 29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8" name="Text Box 29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79" name="Text Box 29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0" name="Text Box 29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1" name="Text Box 29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2" name="Text Box 29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3" name="Text Box 29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4" name="Text Box 29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5" name="Text Box 29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6" name="Text Box 29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7" name="Text Box 29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8" name="Text Box 29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89" name="Text Box 29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0" name="Text Box 29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1" name="Text Box 29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2" name="Text Box 29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3" name="Text Box 29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4" name="Text Box 29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5" name="Text Box 29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6" name="Text Box 29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7" name="Text Box 29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8" name="Text Box 29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799" name="Text Box 29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0" name="Text Box 29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1" name="Text Box 29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2" name="Text Box 29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3" name="Text Box 29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4" name="Text Box 29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5" name="Text Box 29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6" name="Text Box 29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7" name="Text Box 29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8" name="Text Box 29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09" name="Text Box 29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0" name="Text Box 29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1" name="Text Box 29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2" name="Text Box 29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3" name="Text Box 29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4" name="Text Box 29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5" name="Text Box 29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6" name="Text Box 29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7" name="Text Box 29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8" name="Text Box 29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19" name="Text Box 29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0" name="Text Box 29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1" name="Text Box 29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2" name="Text Box 29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3" name="Text Box 29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4" name="Text Box 29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5" name="Text Box 29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6" name="Text Box 29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7" name="Text Box 29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8" name="Text Box 29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29" name="Text Box 29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0" name="Text Box 29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1" name="Text Box 29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2" name="Text Box 30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3" name="Text Box 30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4" name="Text Box 30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5" name="Text Box 30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6" name="Text Box 30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7" name="Text Box 30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8" name="Text Box 30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39" name="Text Box 30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0" name="Text Box 30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1" name="Text Box 30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2" name="Text Box 30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3" name="Text Box 30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4" name="Text Box 30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5" name="Text Box 30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6" name="Text Box 30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7" name="Text Box 30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8" name="Text Box 30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49" name="Text Box 30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0" name="Text Box 30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1" name="Text Box 30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2" name="Text Box 30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3" name="Text Box 30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4" name="Text Box 30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5" name="Text Box 30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6" name="Text Box 30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7" name="Text Box 30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8" name="Text Box 30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59" name="Text Box 30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0" name="Text Box 30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1" name="Text Box 30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2" name="Text Box 30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3" name="Text Box 30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4" name="Text Box 30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5" name="Text Box 30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6" name="Text Box 30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7" name="Text Box 30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8" name="Text Box 30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69" name="Text Box 30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0" name="Text Box 30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1" name="Text Box 30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2" name="Text Box 30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3" name="Text Box 30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4" name="Text Box 30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5" name="Text Box 30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6" name="Text Box 30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7" name="Text Box 30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8" name="Text Box 30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79" name="Text Box 30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0" name="Text Box 30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1" name="Text Box 30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2" name="Text Box 30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3" name="Text Box 30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4" name="Text Box 30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5" name="Text Box 30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6" name="Text Box 30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7" name="Text Box 30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8" name="Text Box 30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89" name="Text Box 30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0" name="Text Box 30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1" name="Text Box 30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2" name="Text Box 30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3" name="Text Box 30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4" name="Text Box 30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5" name="Text Box 30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6" name="Text Box 30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7" name="Text Box 30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8" name="Text Box 30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899" name="Text Box 30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0" name="Text Box 30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1" name="Text Box 30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2" name="Text Box 30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3" name="Text Box 30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4" name="Text Box 30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5" name="Text Box 30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6" name="Text Box 30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7" name="Text Box 30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8" name="Text Box 30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09" name="Text Box 30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0" name="Text Box 30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1" name="Text Box 30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2" name="Text Box 30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3" name="Text Box 30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4" name="Text Box 30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5" name="Text Box 30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6" name="Text Box 30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7" name="Text Box 30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8" name="Text Box 30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19" name="Text Box 30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0" name="Text Box 30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1" name="Text Box 30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2" name="Text Box 30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3" name="Text Box 30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4" name="Text Box 30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5" name="Text Box 30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6" name="Text Box 30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7" name="Text Box 30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8" name="Text Box 30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29" name="Text Box 30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0" name="Text Box 30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1" name="Text Box 30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2" name="Text Box 31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3" name="Text Box 31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4" name="Text Box 31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5" name="Text Box 31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6" name="Text Box 31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7" name="Text Box 31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8" name="Text Box 31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39" name="Text Box 31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0" name="Text Box 31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1" name="Text Box 31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2" name="Text Box 31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3" name="Text Box 31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4" name="Text Box 31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5" name="Text Box 31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6" name="Text Box 31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7" name="Text Box 31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8" name="Text Box 31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49" name="Text Box 31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0" name="Text Box 31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1" name="Text Box 31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2" name="Text Box 31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3" name="Text Box 31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4" name="Text Box 31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5" name="Text Box 31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6" name="Text Box 31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7" name="Text Box 31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8" name="Text Box 31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59" name="Text Box 31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0" name="Text Box 31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1" name="Text Box 31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2" name="Text Box 31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3" name="Text Box 31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4" name="Text Box 31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5" name="Text Box 31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6" name="Text Box 31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7" name="Text Box 31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8" name="Text Box 31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69" name="Text Box 31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0" name="Text Box 31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1" name="Text Box 31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2" name="Text Box 31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3" name="Text Box 31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4" name="Text Box 31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5" name="Text Box 31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6" name="Text Box 31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7" name="Text Box 31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8" name="Text Box 31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79" name="Text Box 31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0" name="Text Box 31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1" name="Text Box 31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2" name="Text Box 31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3" name="Text Box 31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4" name="Text Box 31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5" name="Text Box 31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6" name="Text Box 31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7" name="Text Box 31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8" name="Text Box 31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89" name="Text Box 31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0" name="Text Box 31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1" name="Text Box 31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2" name="Text Box 31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3" name="Text Box 31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4" name="Text Box 31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5" name="Text Box 31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6" name="Text Box 31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7" name="Text Box 31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8" name="Text Box 31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5999" name="Text Box 31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0" name="Text Box 31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1" name="Text Box 31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2" name="Text Box 31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3" name="Text Box 31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4" name="Text Box 31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5" name="Text Box 31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6" name="Text Box 31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7" name="Text Box 31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8" name="Text Box 31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09" name="Text Box 31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0" name="Text Box 31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1" name="Text Box 31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2" name="Text Box 31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3" name="Text Box 31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4" name="Text Box 31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5" name="Text Box 31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6" name="Text Box 31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7" name="Text Box 31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8" name="Text Box 31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19" name="Text Box 31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0" name="Text Box 31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1" name="Text Box 31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2" name="Text Box 31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3" name="Text Box 31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4" name="Text Box 31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5" name="Text Box 31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6" name="Text Box 31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7" name="Text Box 31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8" name="Text Box 31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29" name="Text Box 31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0" name="Text Box 31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1" name="Text Box 31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2" name="Text Box 32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3" name="Text Box 32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4" name="Text Box 32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5" name="Text Box 32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6" name="Text Box 32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7" name="Text Box 32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8" name="Text Box 32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39" name="Text Box 32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0" name="Text Box 32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1" name="Text Box 32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2" name="Text Box 32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3" name="Text Box 32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4" name="Text Box 32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5" name="Text Box 32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6" name="Text Box 32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7" name="Text Box 32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8" name="Text Box 32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49" name="Text Box 32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0" name="Text Box 32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1" name="Text Box 32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2" name="Text Box 32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3" name="Text Box 32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4" name="Text Box 32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5" name="Text Box 32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6" name="Text Box 32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7" name="Text Box 32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8" name="Text Box 32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59" name="Text Box 32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0" name="Text Box 32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1" name="Text Box 32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2" name="Text Box 32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3" name="Text Box 32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4" name="Text Box 32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5" name="Text Box 32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6" name="Text Box 32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7" name="Text Box 32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8" name="Text Box 32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69" name="Text Box 32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0" name="Text Box 32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1" name="Text Box 32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2" name="Text Box 32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3" name="Text Box 32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4" name="Text Box 32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5" name="Text Box 32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6" name="Text Box 32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7" name="Text Box 32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8" name="Text Box 32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79" name="Text Box 32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0" name="Text Box 32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1" name="Text Box 32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2" name="Text Box 32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3" name="Text Box 32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4" name="Text Box 32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5" name="Text Box 32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6" name="Text Box 32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7" name="Text Box 32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8" name="Text Box 32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89" name="Text Box 32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0" name="Text Box 32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1" name="Text Box 32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2" name="Text Box 32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3" name="Text Box 32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4" name="Text Box 32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5" name="Text Box 32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6" name="Text Box 32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7" name="Text Box 32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8" name="Text Box 32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099" name="Text Box 32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0" name="Text Box 32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1" name="Text Box 32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2" name="Text Box 32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3" name="Text Box 32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4" name="Text Box 32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5" name="Text Box 32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6" name="Text Box 32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7" name="Text Box 32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8" name="Text Box 32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09" name="Text Box 32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0" name="Text Box 32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1" name="Text Box 32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2" name="Text Box 32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3" name="Text Box 32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4" name="Text Box 32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5" name="Text Box 32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6" name="Text Box 32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7" name="Text Box 32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8" name="Text Box 32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19" name="Text Box 32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0" name="Text Box 32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1" name="Text Box 32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2" name="Text Box 32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3" name="Text Box 32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4" name="Text Box 32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5" name="Text Box 32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6" name="Text Box 32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7" name="Text Box 32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8" name="Text Box 32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29" name="Text Box 32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0" name="Text Box 32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1" name="Text Box 32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2" name="Text Box 33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3" name="Text Box 33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4" name="Text Box 33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5" name="Text Box 33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6" name="Text Box 33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7" name="Text Box 33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8" name="Text Box 33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39" name="Text Box 33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0" name="Text Box 33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1" name="Text Box 33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2" name="Text Box 33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3" name="Text Box 33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4" name="Text Box 33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5" name="Text Box 33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6" name="Text Box 33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7" name="Text Box 33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8" name="Text Box 33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49" name="Text Box 33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0" name="Text Box 33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1" name="Text Box 33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2" name="Text Box 33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3" name="Text Box 33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4" name="Text Box 33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5" name="Text Box 33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6" name="Text Box 33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7" name="Text Box 33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8" name="Text Box 33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59" name="Text Box 33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0" name="Text Box 33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1" name="Text Box 33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2" name="Text Box 33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3" name="Text Box 33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4" name="Text Box 33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5" name="Text Box 33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6" name="Text Box 33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7" name="Text Box 33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8" name="Text Box 33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69" name="Text Box 33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0" name="Text Box 33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1" name="Text Box 33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2" name="Text Box 33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3" name="Text Box 33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4" name="Text Box 33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5" name="Text Box 33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6" name="Text Box 33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7" name="Text Box 33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8" name="Text Box 33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79" name="Text Box 33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0" name="Text Box 33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1" name="Text Box 33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2" name="Text Box 33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3" name="Text Box 33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4" name="Text Box 33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5" name="Text Box 33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6" name="Text Box 33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7" name="Text Box 33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8" name="Text Box 33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89" name="Text Box 33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0" name="Text Box 33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1" name="Text Box 33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2" name="Text Box 33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3" name="Text Box 33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4" name="Text Box 33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5" name="Text Box 33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6" name="Text Box 33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7" name="Text Box 33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8" name="Text Box 33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199" name="Text Box 33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0" name="Text Box 33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1" name="Text Box 33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2" name="Text Box 33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3" name="Text Box 33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4" name="Text Box 33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5" name="Text Box 33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6" name="Text Box 33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7" name="Text Box 33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8" name="Text Box 33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09" name="Text Box 33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0" name="Text Box 33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1" name="Text Box 33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2" name="Text Box 33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3" name="Text Box 33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4" name="Text Box 33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5" name="Text Box 33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6" name="Text Box 33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7" name="Text Box 33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8" name="Text Box 33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19" name="Text Box 33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0" name="Text Box 33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1" name="Text Box 33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2" name="Text Box 33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3" name="Text Box 33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4" name="Text Box 33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5" name="Text Box 33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6" name="Text Box 33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7" name="Text Box 33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8" name="Text Box 33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29" name="Text Box 33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0" name="Text Box 33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1" name="Text Box 33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2" name="Text Box 34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3" name="Text Box 34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4" name="Text Box 34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5" name="Text Box 34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6" name="Text Box 34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7" name="Text Box 34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8" name="Text Box 34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39" name="Text Box 34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0" name="Text Box 34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1" name="Text Box 34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2" name="Text Box 34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3" name="Text Box 34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4" name="Text Box 34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5" name="Text Box 34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6" name="Text Box 34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7" name="Text Box 34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8" name="Text Box 34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49" name="Text Box 34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0" name="Text Box 34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1" name="Text Box 34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2" name="Text Box 34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3" name="Text Box 34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4" name="Text Box 34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5" name="Text Box 34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6" name="Text Box 34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7" name="Text Box 34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8" name="Text Box 34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59" name="Text Box 34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0" name="Text Box 34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1" name="Text Box 34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2" name="Text Box 34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3" name="Text Box 34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4" name="Text Box 34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5" name="Text Box 34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6" name="Text Box 34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7" name="Text Box 34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8" name="Text Box 34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69" name="Text Box 34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0" name="Text Box 34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1" name="Text Box 34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2" name="Text Box 34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3" name="Text Box 34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4" name="Text Box 34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5" name="Text Box 34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6" name="Text Box 34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7" name="Text Box 34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8" name="Text Box 34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79" name="Text Box 34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0" name="Text Box 34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1" name="Text Box 34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2" name="Text Box 34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3" name="Text Box 34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4" name="Text Box 34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5" name="Text Box 34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6" name="Text Box 34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7" name="Text Box 34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8" name="Text Box 34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89" name="Text Box 34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0" name="Text Box 34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1" name="Text Box 34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2" name="Text Box 34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3" name="Text Box 34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4" name="Text Box 34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5" name="Text Box 34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6" name="Text Box 34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7" name="Text Box 34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8" name="Text Box 34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299" name="Text Box 34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0" name="Text Box 34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1" name="Text Box 34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2" name="Text Box 34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3" name="Text Box 34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4" name="Text Box 34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5" name="Text Box 34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6" name="Text Box 34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7" name="Text Box 34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8" name="Text Box 34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09" name="Text Box 34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0" name="Text Box 34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1" name="Text Box 34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2" name="Text Box 34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3" name="Text Box 34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4" name="Text Box 34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5" name="Text Box 34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6" name="Text Box 34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7" name="Text Box 34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8" name="Text Box 34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19" name="Text Box 34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0" name="Text Box 34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1" name="Text Box 34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2" name="Text Box 34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3" name="Text Box 34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4" name="Text Box 34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5" name="Text Box 34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6" name="Text Box 34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7" name="Text Box 34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8" name="Text Box 34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29" name="Text Box 34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0" name="Text Box 34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1" name="Text Box 34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2" name="Text Box 35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3" name="Text Box 35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4" name="Text Box 35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5" name="Text Box 35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6" name="Text Box 35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7" name="Text Box 35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8" name="Text Box 35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39" name="Text Box 35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0" name="Text Box 35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1" name="Text Box 35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2" name="Text Box 35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3" name="Text Box 35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4" name="Text Box 35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5" name="Text Box 35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6" name="Text Box 35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7" name="Text Box 35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8" name="Text Box 35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49" name="Text Box 35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0" name="Text Box 35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1" name="Text Box 35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2" name="Text Box 35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3" name="Text Box 35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4" name="Text Box 35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5" name="Text Box 35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6" name="Text Box 35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7" name="Text Box 35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8" name="Text Box 35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59" name="Text Box 35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0" name="Text Box 35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1" name="Text Box 35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2" name="Text Box 35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3" name="Text Box 35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4" name="Text Box 35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5" name="Text Box 35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6" name="Text Box 35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7" name="Text Box 35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8" name="Text Box 35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69" name="Text Box 35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0" name="Text Box 35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1" name="Text Box 35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2" name="Text Box 35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3" name="Text Box 35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4" name="Text Box 35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5" name="Text Box 35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6" name="Text Box 35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7" name="Text Box 35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8" name="Text Box 35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79" name="Text Box 35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0" name="Text Box 35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1" name="Text Box 35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2" name="Text Box 35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3" name="Text Box 35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4" name="Text Box 35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5" name="Text Box 35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6" name="Text Box 35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7" name="Text Box 35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8" name="Text Box 35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89" name="Text Box 35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0" name="Text Box 35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1" name="Text Box 35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2" name="Text Box 35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3" name="Text Box 35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4" name="Text Box 35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5" name="Text Box 35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6" name="Text Box 35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7" name="Text Box 35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8" name="Text Box 35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399" name="Text Box 35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0" name="Text Box 35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1" name="Text Box 35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2" name="Text Box 35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3" name="Text Box 35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4" name="Text Box 35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5" name="Text Box 35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6" name="Text Box 35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7" name="Text Box 35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8" name="Text Box 35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09" name="Text Box 35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0" name="Text Box 35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1" name="Text Box 35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2" name="Text Box 35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3" name="Text Box 35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4" name="Text Box 35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5" name="Text Box 35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6" name="Text Box 35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7" name="Text Box 35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8" name="Text Box 35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19" name="Text Box 35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0" name="Text Box 35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1" name="Text Box 35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2" name="Text Box 35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3" name="Text Box 35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4" name="Text Box 35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5" name="Text Box 35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6" name="Text Box 35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7" name="Text Box 35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8" name="Text Box 35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29" name="Text Box 35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0" name="Text Box 35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1" name="Text Box 35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2" name="Text Box 36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3" name="Text Box 36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4" name="Text Box 36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5" name="Text Box 36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6" name="Text Box 36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7" name="Text Box 36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8" name="Text Box 36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39" name="Text Box 36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0" name="Text Box 36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1" name="Text Box 36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2" name="Text Box 36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3" name="Text Box 36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4" name="Text Box 36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5" name="Text Box 36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6" name="Text Box 36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7" name="Text Box 36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8" name="Text Box 36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49" name="Text Box 36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0" name="Text Box 36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1" name="Text Box 36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2" name="Text Box 36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3" name="Text Box 36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4" name="Text Box 36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5" name="Text Box 36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6" name="Text Box 36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7" name="Text Box 36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8" name="Text Box 36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59" name="Text Box 36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0" name="Text Box 36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1" name="Text Box 36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2" name="Text Box 36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3" name="Text Box 36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4" name="Text Box 36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5" name="Text Box 36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6" name="Text Box 36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7" name="Text Box 36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8" name="Text Box 36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69" name="Text Box 36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0" name="Text Box 36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1" name="Text Box 36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2" name="Text Box 36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3" name="Text Box 36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4" name="Text Box 36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5" name="Text Box 36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6" name="Text Box 36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7" name="Text Box 36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8" name="Text Box 36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79" name="Text Box 36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0" name="Text Box 36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1" name="Text Box 36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2" name="Text Box 36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3" name="Text Box 36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4" name="Text Box 36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5" name="Text Box 36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6" name="Text Box 36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7" name="Text Box 36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8" name="Text Box 36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89" name="Text Box 36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0" name="Text Box 36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1" name="Text Box 36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2" name="Text Box 36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3" name="Text Box 36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4" name="Text Box 36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5" name="Text Box 36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6" name="Text Box 36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7" name="Text Box 36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8" name="Text Box 36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499" name="Text Box 36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0" name="Text Box 36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1" name="Text Box 36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2" name="Text Box 36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3" name="Text Box 36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4" name="Text Box 36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5" name="Text Box 36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6" name="Text Box 36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7" name="Text Box 36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8" name="Text Box 36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09" name="Text Box 36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0" name="Text Box 36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1" name="Text Box 36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2" name="Text Box 36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3" name="Text Box 36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4" name="Text Box 36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5" name="Text Box 36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6" name="Text Box 36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7" name="Text Box 36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8" name="Text Box 36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19" name="Text Box 36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0" name="Text Box 36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1" name="Text Box 36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2" name="Text Box 36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3" name="Text Box 36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4" name="Text Box 36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5" name="Text Box 36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6" name="Text Box 36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7" name="Text Box 36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8" name="Text Box 36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29" name="Text Box 36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0" name="Text Box 36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1" name="Text Box 36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2" name="Text Box 37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3" name="Text Box 37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4" name="Text Box 37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5" name="Text Box 37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6" name="Text Box 37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7" name="Text Box 37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8" name="Text Box 37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39" name="Text Box 37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0" name="Text Box 37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1" name="Text Box 37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2" name="Text Box 37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3" name="Text Box 37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4" name="Text Box 37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5" name="Text Box 37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6" name="Text Box 37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7" name="Text Box 37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8" name="Text Box 37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49" name="Text Box 37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0" name="Text Box 37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1" name="Text Box 37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2" name="Text Box 37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3" name="Text Box 37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4" name="Text Box 37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5" name="Text Box 37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6" name="Text Box 37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7" name="Text Box 37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8" name="Text Box 37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59" name="Text Box 37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0" name="Text Box 37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1" name="Text Box 37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2" name="Text Box 37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3" name="Text Box 37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4" name="Text Box 37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5" name="Text Box 37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6" name="Text Box 37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7" name="Text Box 37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8" name="Text Box 37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69" name="Text Box 37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0" name="Text Box 37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1" name="Text Box 37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2" name="Text Box 37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3" name="Text Box 37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4" name="Text Box 37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5" name="Text Box 37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6" name="Text Box 37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7" name="Text Box 37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8" name="Text Box 37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79" name="Text Box 37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0" name="Text Box 37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1" name="Text Box 37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2" name="Text Box 37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3" name="Text Box 37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4" name="Text Box 37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5" name="Text Box 37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6" name="Text Box 37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7" name="Text Box 37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8" name="Text Box 37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89" name="Text Box 37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0" name="Text Box 37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1" name="Text Box 37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2" name="Text Box 37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3" name="Text Box 37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4" name="Text Box 37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5" name="Text Box 37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6" name="Text Box 37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7" name="Text Box 37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8" name="Text Box 37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599" name="Text Box 37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0" name="Text Box 37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1" name="Text Box 37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2" name="Text Box 37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3" name="Text Box 37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4" name="Text Box 37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5" name="Text Box 37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6" name="Text Box 37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7" name="Text Box 37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8" name="Text Box 37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09" name="Text Box 37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0" name="Text Box 37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1" name="Text Box 37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2" name="Text Box 37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3" name="Text Box 37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4" name="Text Box 37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5" name="Text Box 37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6" name="Text Box 37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7" name="Text Box 37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8" name="Text Box 37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19" name="Text Box 37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0" name="Text Box 37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1" name="Text Box 37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2" name="Text Box 37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3" name="Text Box 37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4" name="Text Box 37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5" name="Text Box 37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6" name="Text Box 37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7" name="Text Box 37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8" name="Text Box 37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29" name="Text Box 37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0" name="Text Box 37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1" name="Text Box 37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2" name="Text Box 38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3" name="Text Box 38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4" name="Text Box 38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5" name="Text Box 38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6" name="Text Box 38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7" name="Text Box 38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8" name="Text Box 38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39" name="Text Box 38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0" name="Text Box 38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1" name="Text Box 38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2" name="Text Box 38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3" name="Text Box 38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4" name="Text Box 38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5" name="Text Box 38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6" name="Text Box 38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7" name="Text Box 38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8" name="Text Box 38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49" name="Text Box 38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0" name="Text Box 38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1" name="Text Box 38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2" name="Text Box 38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3" name="Text Box 38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4" name="Text Box 38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5" name="Text Box 38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6" name="Text Box 38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7" name="Text Box 38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8" name="Text Box 38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59" name="Text Box 38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0" name="Text Box 38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1" name="Text Box 38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2" name="Text Box 38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3" name="Text Box 38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4" name="Text Box 38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5" name="Text Box 38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6" name="Text Box 38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7" name="Text Box 38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8" name="Text Box 38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69" name="Text Box 38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0" name="Text Box 38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1" name="Text Box 38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2" name="Text Box 38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3" name="Text Box 38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4" name="Text Box 38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5" name="Text Box 38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6" name="Text Box 38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7" name="Text Box 38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8" name="Text Box 38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79" name="Text Box 38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0" name="Text Box 38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1" name="Text Box 38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2" name="Text Box 38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3" name="Text Box 38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4" name="Text Box 38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5" name="Text Box 38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6" name="Text Box 38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7" name="Text Box 38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8" name="Text Box 38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89" name="Text Box 38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0" name="Text Box 38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1" name="Text Box 38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2" name="Text Box 38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3" name="Text Box 38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4" name="Text Box 38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5" name="Text Box 38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6" name="Text Box 38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7" name="Text Box 38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8" name="Text Box 38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699" name="Text Box 38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0" name="Text Box 38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1" name="Text Box 38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2" name="Text Box 38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3" name="Text Box 38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4" name="Text Box 38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5" name="Text Box 38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6" name="Text Box 38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7" name="Text Box 38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8" name="Text Box 38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09" name="Text Box 38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0" name="Text Box 38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1" name="Text Box 38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2" name="Text Box 38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3" name="Text Box 38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4" name="Text Box 38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5" name="Text Box 38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6" name="Text Box 38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7" name="Text Box 38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8" name="Text Box 38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19" name="Text Box 38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0" name="Text Box 38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1" name="Text Box 38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2" name="Text Box 38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3" name="Text Box 38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4" name="Text Box 38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5" name="Text Box 38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6" name="Text Box 38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7" name="Text Box 38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8" name="Text Box 38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29" name="Text Box 38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0" name="Text Box 38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1" name="Text Box 38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2" name="Text Box 39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3" name="Text Box 39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4" name="Text Box 39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5" name="Text Box 39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6" name="Text Box 39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7" name="Text Box 39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8" name="Text Box 39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39" name="Text Box 39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0" name="Text Box 39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1" name="Text Box 39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2" name="Text Box 39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3" name="Text Box 39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4" name="Text Box 39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5" name="Text Box 39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6" name="Text Box 39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7" name="Text Box 39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8" name="Text Box 39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49" name="Text Box 39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0" name="Text Box 39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1" name="Text Box 39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2" name="Text Box 39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3" name="Text Box 39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4" name="Text Box 39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5" name="Text Box 39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6" name="Text Box 39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7" name="Text Box 39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8" name="Text Box 39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59" name="Text Box 39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0" name="Text Box 39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1" name="Text Box 39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2" name="Text Box 39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3" name="Text Box 39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4" name="Text Box 39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5" name="Text Box 39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6" name="Text Box 39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7" name="Text Box 39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8" name="Text Box 39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69" name="Text Box 39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0" name="Text Box 39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1" name="Text Box 39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2" name="Text Box 39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3" name="Text Box 39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4" name="Text Box 39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5" name="Text Box 39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6" name="Text Box 39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7" name="Text Box 39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8" name="Text Box 39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79" name="Text Box 39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0" name="Text Box 39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1" name="Text Box 39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2" name="Text Box 39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3" name="Text Box 39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4" name="Text Box 39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5" name="Text Box 39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6" name="Text Box 39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7" name="Text Box 39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8" name="Text Box 39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89" name="Text Box 39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0" name="Text Box 39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1" name="Text Box 39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2" name="Text Box 39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3" name="Text Box 39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4" name="Text Box 39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5" name="Text Box 39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6" name="Text Box 39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7" name="Text Box 39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8" name="Text Box 39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799" name="Text Box 39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0" name="Text Box 39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1" name="Text Box 39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2" name="Text Box 39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3" name="Text Box 39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4" name="Text Box 39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5" name="Text Box 39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6" name="Text Box 39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7" name="Text Box 39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8" name="Text Box 39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09" name="Text Box 39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0" name="Text Box 39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1" name="Text Box 39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2" name="Text Box 39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3" name="Text Box 39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4" name="Text Box 39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5" name="Text Box 39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6" name="Text Box 39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7" name="Text Box 39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8" name="Text Box 39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19" name="Text Box 39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0" name="Text Box 39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1" name="Text Box 39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2" name="Text Box 39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3" name="Text Box 39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4" name="Text Box 39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5" name="Text Box 39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6" name="Text Box 39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7" name="Text Box 39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8" name="Text Box 39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29" name="Text Box 39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0" name="Text Box 39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1" name="Text Box 39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2" name="Text Box 40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3" name="Text Box 40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4" name="Text Box 40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5" name="Text Box 40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6" name="Text Box 40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7" name="Text Box 40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8" name="Text Box 40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39" name="Text Box 40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0" name="Text Box 40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1" name="Text Box 40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2" name="Text Box 40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3" name="Text Box 40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4" name="Text Box 40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5" name="Text Box 40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6" name="Text Box 40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7" name="Text Box 40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8" name="Text Box 40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49" name="Text Box 40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0" name="Text Box 40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1" name="Text Box 40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2" name="Text Box 40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3" name="Text Box 40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4" name="Text Box 40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5" name="Text Box 40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6" name="Text Box 40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7" name="Text Box 40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8" name="Text Box 40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59" name="Text Box 40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0" name="Text Box 40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1" name="Text Box 40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2" name="Text Box 40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3" name="Text Box 40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4" name="Text Box 40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5" name="Text Box 40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6" name="Text Box 40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7" name="Text Box 40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8" name="Text Box 40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69" name="Text Box 40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0" name="Text Box 40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1" name="Text Box 40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2" name="Text Box 40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3" name="Text Box 40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4" name="Text Box 40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5" name="Text Box 40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6" name="Text Box 40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7" name="Text Box 40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8" name="Text Box 40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79" name="Text Box 40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0" name="Text Box 40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1" name="Text Box 40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2" name="Text Box 40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3" name="Text Box 40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4" name="Text Box 40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5" name="Text Box 40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6" name="Text Box 40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7" name="Text Box 40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8" name="Text Box 40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89" name="Text Box 40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0" name="Text Box 40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1" name="Text Box 40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2" name="Text Box 40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3" name="Text Box 40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4" name="Text Box 40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5" name="Text Box 40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6" name="Text Box 40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7" name="Text Box 40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8" name="Text Box 40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899" name="Text Box 40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0" name="Text Box 40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1" name="Text Box 40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2" name="Text Box 40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3" name="Text Box 40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4" name="Text Box 40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5" name="Text Box 40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6" name="Text Box 40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7" name="Text Box 40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8" name="Text Box 40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09" name="Text Box 40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0" name="Text Box 40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1" name="Text Box 40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2" name="Text Box 40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3" name="Text Box 40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4" name="Text Box 40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5" name="Text Box 40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6" name="Text Box 40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7" name="Text Box 40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8" name="Text Box 40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19" name="Text Box 40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0" name="Text Box 40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1" name="Text Box 40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2" name="Text Box 40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3" name="Text Box 40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4" name="Text Box 40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5" name="Text Box 40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6" name="Text Box 40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7" name="Text Box 40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8" name="Text Box 40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29" name="Text Box 40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0" name="Text Box 40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1" name="Text Box 40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2" name="Text Box 41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3" name="Text Box 41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4" name="Text Box 41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5" name="Text Box 41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6" name="Text Box 41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7" name="Text Box 41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8" name="Text Box 41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39" name="Text Box 41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0" name="Text Box 41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1" name="Text Box 41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2" name="Text Box 41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3" name="Text Box 41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4" name="Text Box 41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5" name="Text Box 41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6" name="Text Box 41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7" name="Text Box 41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8" name="Text Box 41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49" name="Text Box 41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0" name="Text Box 41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1" name="Text Box 41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2" name="Text Box 41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3" name="Text Box 41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4" name="Text Box 41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5" name="Text Box 41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6" name="Text Box 41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7" name="Text Box 41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8" name="Text Box 41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59" name="Text Box 41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0" name="Text Box 41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1" name="Text Box 41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2" name="Text Box 41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3" name="Text Box 41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4" name="Text Box 41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5" name="Text Box 41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6" name="Text Box 41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7" name="Text Box 41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8" name="Text Box 41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69" name="Text Box 41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0" name="Text Box 41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1" name="Text Box 41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2" name="Text Box 41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3" name="Text Box 41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4" name="Text Box 41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5" name="Text Box 41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6" name="Text Box 41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7" name="Text Box 41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8" name="Text Box 41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79" name="Text Box 41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0" name="Text Box 41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1" name="Text Box 41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2" name="Text Box 41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3" name="Text Box 41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4" name="Text Box 41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5" name="Text Box 41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6" name="Text Box 41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7" name="Text Box 41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8" name="Text Box 41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89" name="Text Box 41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0" name="Text Box 41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1" name="Text Box 41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2" name="Text Box 41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3" name="Text Box 41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4" name="Text Box 41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5" name="Text Box 41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6" name="Text Box 41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7" name="Text Box 41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8" name="Text Box 41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6999" name="Text Box 41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0" name="Text Box 41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1" name="Text Box 41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2" name="Text Box 41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3" name="Text Box 41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4" name="Text Box 41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5" name="Text Box 41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6" name="Text Box 41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7" name="Text Box 41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8" name="Text Box 41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09" name="Text Box 41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0" name="Text Box 41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1" name="Text Box 41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2" name="Text Box 41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3" name="Text Box 41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4" name="Text Box 41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5" name="Text Box 41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6" name="Text Box 41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7" name="Text Box 41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8" name="Text Box 41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19" name="Text Box 41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0" name="Text Box 41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1" name="Text Box 41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2" name="Text Box 41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3" name="Text Box 41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4" name="Text Box 41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5" name="Text Box 41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6" name="Text Box 41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7" name="Text Box 41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8" name="Text Box 41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29" name="Text Box 41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0" name="Text Box 41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1" name="Text Box 41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2" name="Text Box 42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3" name="Text Box 42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4" name="Text Box 42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5" name="Text Box 42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6" name="Text Box 42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7" name="Text Box 42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8" name="Text Box 42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39" name="Text Box 42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0" name="Text Box 42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1" name="Text Box 42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2" name="Text Box 42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3" name="Text Box 42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4" name="Text Box 42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5" name="Text Box 42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6" name="Text Box 42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7" name="Text Box 42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8" name="Text Box 42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49" name="Text Box 42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0" name="Text Box 42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1" name="Text Box 42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2" name="Text Box 42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3" name="Text Box 42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4" name="Text Box 42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5" name="Text Box 42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6" name="Text Box 42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7" name="Text Box 42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8" name="Text Box 42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59" name="Text Box 42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0" name="Text Box 42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1" name="Text Box 42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2" name="Text Box 42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3" name="Text Box 42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4" name="Text Box 42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5" name="Text Box 42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6" name="Text Box 42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7" name="Text Box 42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8" name="Text Box 42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69" name="Text Box 42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0" name="Text Box 42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1" name="Text Box 42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2" name="Text Box 42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3" name="Text Box 42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4" name="Text Box 42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5" name="Text Box 42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6" name="Text Box 42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7" name="Text Box 42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8" name="Text Box 42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79" name="Text Box 42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0" name="Text Box 42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1" name="Text Box 42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2" name="Text Box 42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3" name="Text Box 42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4" name="Text Box 42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5" name="Text Box 42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6" name="Text Box 42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7" name="Text Box 42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8" name="Text Box 42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89" name="Text Box 42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0" name="Text Box 42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1" name="Text Box 42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2" name="Text Box 42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3" name="Text Box 42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4" name="Text Box 42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5" name="Text Box 42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6" name="Text Box 42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7" name="Text Box 42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8" name="Text Box 42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099" name="Text Box 42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0" name="Text Box 42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1" name="Text Box 42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2" name="Text Box 42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3" name="Text Box 42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4" name="Text Box 42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5" name="Text Box 42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6" name="Text Box 42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7" name="Text Box 42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8" name="Text Box 42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09" name="Text Box 42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0" name="Text Box 42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1" name="Text Box 42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2" name="Text Box 42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3" name="Text Box 42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4" name="Text Box 42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5" name="Text Box 42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6" name="Text Box 42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7" name="Text Box 42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8" name="Text Box 42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19" name="Text Box 42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0" name="Text Box 42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1" name="Text Box 42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2" name="Text Box 42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3" name="Text Box 42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4" name="Text Box 42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5" name="Text Box 42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6" name="Text Box 42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7" name="Text Box 42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8" name="Text Box 42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29" name="Text Box 42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0" name="Text Box 42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1" name="Text Box 42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2" name="Text Box 43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3" name="Text Box 43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4" name="Text Box 43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5" name="Text Box 43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6" name="Text Box 43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7" name="Text Box 43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8" name="Text Box 43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39" name="Text Box 43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0" name="Text Box 43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1" name="Text Box 43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2" name="Text Box 43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3" name="Text Box 43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4" name="Text Box 43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5" name="Text Box 43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6" name="Text Box 43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7" name="Text Box 43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8" name="Text Box 43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49" name="Text Box 43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0" name="Text Box 43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1" name="Text Box 43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2" name="Text Box 43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3" name="Text Box 43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4" name="Text Box 43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5" name="Text Box 43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6" name="Text Box 43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7" name="Text Box 43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8" name="Text Box 43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59" name="Text Box 43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0" name="Text Box 43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1" name="Text Box 43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2" name="Text Box 43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3" name="Text Box 43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4" name="Text Box 43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5" name="Text Box 43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6" name="Text Box 43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7" name="Text Box 43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8" name="Text Box 43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69" name="Text Box 43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0" name="Text Box 43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1" name="Text Box 43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2" name="Text Box 43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3" name="Text Box 43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4" name="Text Box 43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5" name="Text Box 43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6" name="Text Box 43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7" name="Text Box 43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8" name="Text Box 43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79" name="Text Box 43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0" name="Text Box 43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1" name="Text Box 43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2" name="Text Box 43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3" name="Text Box 43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4" name="Text Box 43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5" name="Text Box 43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6" name="Text Box 43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7" name="Text Box 43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8" name="Text Box 43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89" name="Text Box 43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0" name="Text Box 43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1" name="Text Box 43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2" name="Text Box 43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3" name="Text Box 43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4" name="Text Box 43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5" name="Text Box 43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6" name="Text Box 43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7" name="Text Box 43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8" name="Text Box 43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199" name="Text Box 43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0" name="Text Box 43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1" name="Text Box 43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2" name="Text Box 43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3" name="Text Box 43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4" name="Text Box 43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5" name="Text Box 43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6" name="Text Box 43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7" name="Text Box 43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8" name="Text Box 43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09" name="Text Box 43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0" name="Text Box 43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1" name="Text Box 43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2" name="Text Box 43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3" name="Text Box 43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4" name="Text Box 43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5" name="Text Box 43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6" name="Text Box 43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7" name="Text Box 43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8" name="Text Box 43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19" name="Text Box 43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0" name="Text Box 43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1" name="Text Box 43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2" name="Text Box 43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3" name="Text Box 43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4" name="Text Box 43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5" name="Text Box 43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6" name="Text Box 43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7" name="Text Box 43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8" name="Text Box 43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29" name="Text Box 43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0" name="Text Box 43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1" name="Text Box 43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2" name="Text Box 44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3" name="Text Box 44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4" name="Text Box 44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5" name="Text Box 44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6" name="Text Box 44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7" name="Text Box 44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8" name="Text Box 44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39" name="Text Box 44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0" name="Text Box 44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1" name="Text Box 44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2" name="Text Box 44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3" name="Text Box 44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4" name="Text Box 44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5" name="Text Box 44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6" name="Text Box 44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7" name="Text Box 44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8" name="Text Box 44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49" name="Text Box 44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0" name="Text Box 44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1" name="Text Box 44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2" name="Text Box 44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3" name="Text Box 44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4" name="Text Box 44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5" name="Text Box 44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6" name="Text Box 44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7" name="Text Box 44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8" name="Text Box 44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59" name="Text Box 44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0" name="Text Box 44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1" name="Text Box 44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2" name="Text Box 44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3" name="Text Box 44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4" name="Text Box 44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5" name="Text Box 44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6" name="Text Box 44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7" name="Text Box 44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8" name="Text Box 44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69" name="Text Box 44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0" name="Text Box 44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1" name="Text Box 44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2" name="Text Box 44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3" name="Text Box 44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4" name="Text Box 44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5" name="Text Box 44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6" name="Text Box 44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7" name="Text Box 44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8" name="Text Box 44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79" name="Text Box 44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0" name="Text Box 44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1" name="Text Box 44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2" name="Text Box 44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3" name="Text Box 44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4" name="Text Box 44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5" name="Text Box 44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6" name="Text Box 44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7" name="Text Box 44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8" name="Text Box 44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89" name="Text Box 44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0" name="Text Box 44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1" name="Text Box 44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2" name="Text Box 44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3" name="Text Box 44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4" name="Text Box 44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5" name="Text Box 44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6" name="Text Box 44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7" name="Text Box 44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8" name="Text Box 44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299" name="Text Box 44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0" name="Text Box 44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1" name="Text Box 44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2" name="Text Box 44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3" name="Text Box 44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4" name="Text Box 44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5" name="Text Box 44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6" name="Text Box 44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7" name="Text Box 44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8" name="Text Box 44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09" name="Text Box 44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0" name="Text Box 44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1" name="Text Box 44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2" name="Text Box 44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3" name="Text Box 44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4" name="Text Box 44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5" name="Text Box 44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6" name="Text Box 44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7" name="Text Box 44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8" name="Text Box 44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19" name="Text Box 44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0" name="Text Box 44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1" name="Text Box 44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2" name="Text Box 44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3" name="Text Box 44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4" name="Text Box 44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5" name="Text Box 44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6" name="Text Box 44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7" name="Text Box 44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8" name="Text Box 44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29" name="Text Box 44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0" name="Text Box 44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1" name="Text Box 44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2" name="Text Box 45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3" name="Text Box 45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4" name="Text Box 45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5" name="Text Box 45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6" name="Text Box 45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7" name="Text Box 45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8" name="Text Box 45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39" name="Text Box 45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0" name="Text Box 45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1" name="Text Box 45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2" name="Text Box 45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3" name="Text Box 45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4" name="Text Box 45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5" name="Text Box 45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6" name="Text Box 45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7" name="Text Box 45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8" name="Text Box 45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49" name="Text Box 45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0" name="Text Box 45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1" name="Text Box 45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2" name="Text Box 45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3" name="Text Box 45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4" name="Text Box 45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5" name="Text Box 45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6" name="Text Box 45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7" name="Text Box 45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8" name="Text Box 45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59" name="Text Box 45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0" name="Text Box 45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1" name="Text Box 45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2" name="Text Box 45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3" name="Text Box 45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4" name="Text Box 45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5" name="Text Box 45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6" name="Text Box 45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7" name="Text Box 45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8" name="Text Box 45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69" name="Text Box 45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0" name="Text Box 45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1" name="Text Box 45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2" name="Text Box 45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3" name="Text Box 45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4" name="Text Box 45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5" name="Text Box 45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6" name="Text Box 45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7" name="Text Box 45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8" name="Text Box 45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79" name="Text Box 45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0" name="Text Box 45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1" name="Text Box 45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2" name="Text Box 45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3" name="Text Box 45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4" name="Text Box 45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5" name="Text Box 45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6" name="Text Box 45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7" name="Text Box 45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8" name="Text Box 45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89" name="Text Box 45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0" name="Text Box 45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1" name="Text Box 45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2" name="Text Box 45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3" name="Text Box 45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4" name="Text Box 45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5" name="Text Box 45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6" name="Text Box 45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7" name="Text Box 45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8" name="Text Box 45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399" name="Text Box 45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0" name="Text Box 45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1" name="Text Box 45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2" name="Text Box 45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3" name="Text Box 45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4" name="Text Box 45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5" name="Text Box 45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6" name="Text Box 45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7" name="Text Box 45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8" name="Text Box 45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09" name="Text Box 45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0" name="Text Box 45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1" name="Text Box 45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2" name="Text Box 45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3" name="Text Box 45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4" name="Text Box 45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5" name="Text Box 45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6" name="Text Box 45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7" name="Text Box 45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8" name="Text Box 45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19" name="Text Box 45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0" name="Text Box 45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1" name="Text Box 45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2" name="Text Box 45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3" name="Text Box 45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4" name="Text Box 45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5" name="Text Box 45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6" name="Text Box 45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7" name="Text Box 45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8" name="Text Box 45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29" name="Text Box 45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0" name="Text Box 45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1" name="Text Box 45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2" name="Text Box 46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3" name="Text Box 46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4" name="Text Box 46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5" name="Text Box 46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6" name="Text Box 46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7" name="Text Box 46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8" name="Text Box 46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39" name="Text Box 46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0" name="Text Box 46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1" name="Text Box 46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2" name="Text Box 46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3" name="Text Box 46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4" name="Text Box 46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5" name="Text Box 46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6" name="Text Box 46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7" name="Text Box 46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8" name="Text Box 46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49" name="Text Box 46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0" name="Text Box 46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1" name="Text Box 46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2" name="Text Box 46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3" name="Text Box 46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4" name="Text Box 46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5" name="Text Box 46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6" name="Text Box 46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7" name="Text Box 46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8" name="Text Box 46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59" name="Text Box 46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0" name="Text Box 46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1" name="Text Box 46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2" name="Text Box 46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3" name="Text Box 46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4" name="Text Box 46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5" name="Text Box 46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6" name="Text Box 46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7" name="Text Box 46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8" name="Text Box 46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69" name="Text Box 46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0" name="Text Box 46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1" name="Text Box 46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2" name="Text Box 46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3" name="Text Box 46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4" name="Text Box 46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5" name="Text Box 46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6" name="Text Box 46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7" name="Text Box 46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8" name="Text Box 46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79" name="Text Box 46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0" name="Text Box 46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1" name="Text Box 46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2" name="Text Box 46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3" name="Text Box 46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4" name="Text Box 46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5" name="Text Box 46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6" name="Text Box 46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7" name="Text Box 46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8" name="Text Box 46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89" name="Text Box 46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0" name="Text Box 46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1" name="Text Box 46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2" name="Text Box 46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3" name="Text Box 46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4" name="Text Box 46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5" name="Text Box 46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6" name="Text Box 46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7" name="Text Box 46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8" name="Text Box 46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499" name="Text Box 46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0" name="Text Box 46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1" name="Text Box 46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2" name="Text Box 46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3" name="Text Box 46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4" name="Text Box 46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5" name="Text Box 46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6" name="Text Box 46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7" name="Text Box 46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8" name="Text Box 46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09" name="Text Box 46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0" name="Text Box 46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1" name="Text Box 46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2" name="Text Box 46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3" name="Text Box 46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4" name="Text Box 46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5" name="Text Box 46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6" name="Text Box 46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7" name="Text Box 46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8" name="Text Box 46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19" name="Text Box 46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0" name="Text Box 46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1" name="Text Box 46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2" name="Text Box 46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3" name="Text Box 46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4" name="Text Box 46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5" name="Text Box 46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6" name="Text Box 46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7" name="Text Box 46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8" name="Text Box 46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29" name="Text Box 46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0" name="Text Box 46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1" name="Text Box 46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2" name="Text Box 47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3" name="Text Box 47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4" name="Text Box 47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5" name="Text Box 47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6" name="Text Box 47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7" name="Text Box 47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8" name="Text Box 47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39" name="Text Box 47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0" name="Text Box 47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1" name="Text Box 47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2" name="Text Box 47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3" name="Text Box 47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4" name="Text Box 47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5" name="Text Box 47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6" name="Text Box 47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7" name="Text Box 47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8" name="Text Box 47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49" name="Text Box 47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0" name="Text Box 47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1" name="Text Box 47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2" name="Text Box 47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3" name="Text Box 47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4" name="Text Box 47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5" name="Text Box 47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6" name="Text Box 47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7" name="Text Box 47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8" name="Text Box 47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59" name="Text Box 47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0" name="Text Box 47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1" name="Text Box 47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2" name="Text Box 47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3" name="Text Box 47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4" name="Text Box 47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5" name="Text Box 47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6" name="Text Box 47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7" name="Text Box 47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8" name="Text Box 47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69" name="Text Box 47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0" name="Text Box 47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1" name="Text Box 47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2" name="Text Box 47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3" name="Text Box 47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4" name="Text Box 47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5" name="Text Box 47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6" name="Text Box 47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7" name="Text Box 47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8" name="Text Box 47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79" name="Text Box 47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0" name="Text Box 47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1" name="Text Box 47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2" name="Text Box 47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3" name="Text Box 47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4" name="Text Box 47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5" name="Text Box 47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6" name="Text Box 47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7" name="Text Box 47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8" name="Text Box 47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89" name="Text Box 47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0" name="Text Box 47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1" name="Text Box 47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2" name="Text Box 47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3" name="Text Box 47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4" name="Text Box 47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5" name="Text Box 47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6" name="Text Box 47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7" name="Text Box 47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8" name="Text Box 47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599" name="Text Box 47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0" name="Text Box 47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1" name="Text Box 47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2" name="Text Box 47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3" name="Text Box 47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4" name="Text Box 47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5" name="Text Box 47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6" name="Text Box 47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7" name="Text Box 47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8" name="Text Box 47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09" name="Text Box 47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0" name="Text Box 47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1" name="Text Box 47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2" name="Text Box 47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3" name="Text Box 47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4" name="Text Box 47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5" name="Text Box 47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6" name="Text Box 47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7" name="Text Box 47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8" name="Text Box 47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19" name="Text Box 47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0" name="Text Box 47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1" name="Text Box 47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2" name="Text Box 47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3" name="Text Box 47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4" name="Text Box 47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5" name="Text Box 47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6" name="Text Box 47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7" name="Text Box 47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8" name="Text Box 47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29" name="Text Box 47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0" name="Text Box 47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1" name="Text Box 47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2" name="Text Box 48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3" name="Text Box 48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4" name="Text Box 48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5" name="Text Box 48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6" name="Text Box 48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7" name="Text Box 48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8" name="Text Box 48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39" name="Text Box 48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0" name="Text Box 48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1" name="Text Box 48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2" name="Text Box 48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3" name="Text Box 48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4" name="Text Box 48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5" name="Text Box 48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6" name="Text Box 48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7" name="Text Box 48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8" name="Text Box 48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49" name="Text Box 48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0" name="Text Box 48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1" name="Text Box 48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2" name="Text Box 48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3" name="Text Box 48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4" name="Text Box 48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5" name="Text Box 48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6" name="Text Box 48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7" name="Text Box 48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8" name="Text Box 48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59" name="Text Box 48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0" name="Text Box 48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1" name="Text Box 48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2" name="Text Box 48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3" name="Text Box 48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4" name="Text Box 48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5" name="Text Box 48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6" name="Text Box 48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7" name="Text Box 48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8" name="Text Box 48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69" name="Text Box 48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0" name="Text Box 48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1" name="Text Box 48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2" name="Text Box 48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3" name="Text Box 48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4" name="Text Box 48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5" name="Text Box 48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6" name="Text Box 48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7" name="Text Box 48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8" name="Text Box 48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79" name="Text Box 48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0" name="Text Box 48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1" name="Text Box 48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2" name="Text Box 48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3" name="Text Box 48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4" name="Text Box 48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5" name="Text Box 48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6" name="Text Box 48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7" name="Text Box 48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8" name="Text Box 48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89" name="Text Box 48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0" name="Text Box 48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1" name="Text Box 48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2" name="Text Box 48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3" name="Text Box 48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4" name="Text Box 48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5" name="Text Box 48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6" name="Text Box 48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7" name="Text Box 48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8" name="Text Box 48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699" name="Text Box 48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0" name="Text Box 48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1" name="Text Box 48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2" name="Text Box 48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3" name="Text Box 48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4" name="Text Box 48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5" name="Text Box 48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6" name="Text Box 48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7" name="Text Box 48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8" name="Text Box 48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09" name="Text Box 48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0" name="Text Box 48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1" name="Text Box 48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2" name="Text Box 48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3" name="Text Box 48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4" name="Text Box 48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5" name="Text Box 48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6" name="Text Box 48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7" name="Text Box 48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8" name="Text Box 48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19" name="Text Box 48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0" name="Text Box 48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1" name="Text Box 48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2" name="Text Box 48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3" name="Text Box 48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4" name="Text Box 48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5" name="Text Box 48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6" name="Text Box 48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7" name="Text Box 48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8" name="Text Box 48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29" name="Text Box 48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0" name="Text Box 48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1" name="Text Box 48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2" name="Text Box 49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3" name="Text Box 49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4" name="Text Box 49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5" name="Text Box 49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6" name="Text Box 49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7" name="Text Box 49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8" name="Text Box 49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39" name="Text Box 49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0" name="Text Box 49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1" name="Text Box 49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2" name="Text Box 49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3" name="Text Box 49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4" name="Text Box 49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5" name="Text Box 49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6" name="Text Box 49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7" name="Text Box 49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8" name="Text Box 49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49" name="Text Box 49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0" name="Text Box 49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1" name="Text Box 49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2" name="Text Box 49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3" name="Text Box 49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4" name="Text Box 49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5" name="Text Box 49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6" name="Text Box 49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7" name="Text Box 49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8" name="Text Box 49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59" name="Text Box 49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0" name="Text Box 49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1" name="Text Box 49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2" name="Text Box 49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3" name="Text Box 49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4" name="Text Box 49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5" name="Text Box 49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6" name="Text Box 49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7" name="Text Box 49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8" name="Text Box 49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69" name="Text Box 49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0" name="Text Box 49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1" name="Text Box 49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2" name="Text Box 49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3" name="Text Box 49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4" name="Text Box 49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5" name="Text Box 49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6" name="Text Box 49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7" name="Text Box 49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8" name="Text Box 49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79" name="Text Box 49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0" name="Text Box 49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1" name="Text Box 49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2" name="Text Box 49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3" name="Text Box 49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4" name="Text Box 49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5" name="Text Box 49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6" name="Text Box 49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7" name="Text Box 49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8" name="Text Box 49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89" name="Text Box 49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0" name="Text Box 49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1" name="Text Box 49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2" name="Text Box 49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3" name="Text Box 49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4" name="Text Box 49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5" name="Text Box 49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6" name="Text Box 49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7" name="Text Box 49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8" name="Text Box 49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799" name="Text Box 49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0" name="Text Box 49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1" name="Text Box 49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2" name="Text Box 49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3" name="Text Box 49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4" name="Text Box 49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5" name="Text Box 49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6" name="Text Box 49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7" name="Text Box 49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8" name="Text Box 49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09" name="Text Box 49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0" name="Text Box 49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1" name="Text Box 49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2" name="Text Box 49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3" name="Text Box 49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4" name="Text Box 49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5" name="Text Box 49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6" name="Text Box 49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7" name="Text Box 49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8" name="Text Box 49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19" name="Text Box 49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0" name="Text Box 49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1" name="Text Box 49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2" name="Text Box 49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3" name="Text Box 49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4" name="Text Box 49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5" name="Text Box 49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6" name="Text Box 49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7" name="Text Box 49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8" name="Text Box 49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29" name="Text Box 49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0" name="Text Box 49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1" name="Text Box 49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2" name="Text Box 50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3" name="Text Box 50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4" name="Text Box 50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5" name="Text Box 50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6" name="Text Box 50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7" name="Text Box 50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8" name="Text Box 50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39" name="Text Box 50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0" name="Text Box 50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1" name="Text Box 50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2" name="Text Box 50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3" name="Text Box 50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4" name="Text Box 50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5" name="Text Box 50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6" name="Text Box 50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7" name="Text Box 50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8" name="Text Box 50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49" name="Text Box 50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0" name="Text Box 50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1" name="Text Box 50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2" name="Text Box 50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3" name="Text Box 50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4" name="Text Box 50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5" name="Text Box 50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6" name="Text Box 50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7" name="Text Box 50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8" name="Text Box 50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59" name="Text Box 50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0" name="Text Box 50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1" name="Text Box 50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2" name="Text Box 50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3" name="Text Box 50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4" name="Text Box 50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5" name="Text Box 50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6" name="Text Box 50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7" name="Text Box 50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8" name="Text Box 50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69" name="Text Box 50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0" name="Text Box 50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1" name="Text Box 50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2" name="Text Box 50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3" name="Text Box 50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4" name="Text Box 50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5" name="Text Box 50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6" name="Text Box 50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7" name="Text Box 50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8" name="Text Box 50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79" name="Text Box 50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0" name="Text Box 50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1" name="Text Box 50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2" name="Text Box 50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3" name="Text Box 50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4" name="Text Box 50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5" name="Text Box 50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6" name="Text Box 50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7" name="Text Box 50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8" name="Text Box 50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89" name="Text Box 50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0" name="Text Box 50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1" name="Text Box 50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2" name="Text Box 50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3" name="Text Box 50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4" name="Text Box 50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5" name="Text Box 50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6" name="Text Box 50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7" name="Text Box 50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8" name="Text Box 50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899" name="Text Box 50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0" name="Text Box 50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1" name="Text Box 50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2" name="Text Box 50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3" name="Text Box 50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4" name="Text Box 50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5" name="Text Box 50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6" name="Text Box 50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7" name="Text Box 50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8" name="Text Box 50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09" name="Text Box 50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0" name="Text Box 50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1" name="Text Box 50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2" name="Text Box 50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3" name="Text Box 50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4" name="Text Box 50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5" name="Text Box 50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6" name="Text Box 50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7" name="Text Box 50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8" name="Text Box 50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19" name="Text Box 50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0" name="Text Box 50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1" name="Text Box 50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2" name="Text Box 50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3" name="Text Box 50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4" name="Text Box 50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5" name="Text Box 50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6" name="Text Box 50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7" name="Text Box 50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8" name="Text Box 50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29" name="Text Box 50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0" name="Text Box 50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1" name="Text Box 50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2" name="Text Box 51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3" name="Text Box 51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4" name="Text Box 51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5" name="Text Box 51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6" name="Text Box 51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7" name="Text Box 51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8" name="Text Box 51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39" name="Text Box 51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0" name="Text Box 51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1" name="Text Box 51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2" name="Text Box 51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3" name="Text Box 51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4" name="Text Box 51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5" name="Text Box 51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6" name="Text Box 51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7" name="Text Box 51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8" name="Text Box 51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49" name="Text Box 51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0" name="Text Box 51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1" name="Text Box 51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2" name="Text Box 51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3" name="Text Box 51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4" name="Text Box 51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5" name="Text Box 51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6" name="Text Box 51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7" name="Text Box 51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8" name="Text Box 51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59" name="Text Box 51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0" name="Text Box 51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1" name="Text Box 51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2" name="Text Box 51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3" name="Text Box 51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4" name="Text Box 51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5" name="Text Box 51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6" name="Text Box 51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7" name="Text Box 51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8" name="Text Box 51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69" name="Text Box 51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0" name="Text Box 51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1" name="Text Box 51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2" name="Text Box 51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3" name="Text Box 51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4" name="Text Box 51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5" name="Text Box 51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6" name="Text Box 51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7" name="Text Box 51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8" name="Text Box 51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79" name="Text Box 51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0" name="Text Box 51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1" name="Text Box 51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2" name="Text Box 51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3" name="Text Box 51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4" name="Text Box 51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5" name="Text Box 51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6" name="Text Box 51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7" name="Text Box 51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8" name="Text Box 51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89" name="Text Box 51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0" name="Text Box 51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1" name="Text Box 51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2" name="Text Box 51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3" name="Text Box 51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4" name="Text Box 51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5" name="Text Box 51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6" name="Text Box 51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7" name="Text Box 51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8" name="Text Box 51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7999" name="Text Box 51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0" name="Text Box 51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1" name="Text Box 51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2" name="Text Box 51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3" name="Text Box 51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4" name="Text Box 51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5" name="Text Box 51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6" name="Text Box 51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7" name="Text Box 51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8" name="Text Box 51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09" name="Text Box 51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0" name="Text Box 51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1" name="Text Box 51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2" name="Text Box 51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3" name="Text Box 51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4" name="Text Box 51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5" name="Text Box 51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6" name="Text Box 51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7" name="Text Box 51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8" name="Text Box 51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19" name="Text Box 51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0" name="Text Box 51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1" name="Text Box 51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2" name="Text Box 51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3" name="Text Box 51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4" name="Text Box 51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5" name="Text Box 51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6" name="Text Box 51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7" name="Text Box 51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8" name="Text Box 51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29" name="Text Box 51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0" name="Text Box 51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1" name="Text Box 51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2" name="Text Box 52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3" name="Text Box 52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4" name="Text Box 52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5" name="Text Box 52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6" name="Text Box 52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7" name="Text Box 52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8" name="Text Box 52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39" name="Text Box 52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0" name="Text Box 52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1" name="Text Box 52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2" name="Text Box 52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3" name="Text Box 52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4" name="Text Box 52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5" name="Text Box 52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6" name="Text Box 52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7" name="Text Box 52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8" name="Text Box 52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49" name="Text Box 52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0" name="Text Box 52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1" name="Text Box 52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2" name="Text Box 52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3" name="Text Box 52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4" name="Text Box 52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5" name="Text Box 52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6" name="Text Box 52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7" name="Text Box 52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8" name="Text Box 52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59" name="Text Box 52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0" name="Text Box 52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1" name="Text Box 52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2" name="Text Box 52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3" name="Text Box 52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4" name="Text Box 52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5" name="Text Box 52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6" name="Text Box 52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7" name="Text Box 52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8" name="Text Box 52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69" name="Text Box 52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0" name="Text Box 52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1" name="Text Box 52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2" name="Text Box 52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3" name="Text Box 52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4" name="Text Box 52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5" name="Text Box 52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6" name="Text Box 52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7" name="Text Box 52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8" name="Text Box 52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79" name="Text Box 52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0" name="Text Box 52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1" name="Text Box 52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2" name="Text Box 52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3" name="Text Box 52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4" name="Text Box 52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5" name="Text Box 52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6" name="Text Box 52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7" name="Text Box 52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8" name="Text Box 52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89" name="Text Box 52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0" name="Text Box 52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1" name="Text Box 52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2" name="Text Box 52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3" name="Text Box 52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4" name="Text Box 52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5" name="Text Box 52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6" name="Text Box 52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7" name="Text Box 52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8" name="Text Box 52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099" name="Text Box 52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0" name="Text Box 52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1" name="Text Box 52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2" name="Text Box 52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3" name="Text Box 52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4" name="Text Box 52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5" name="Text Box 52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6" name="Text Box 52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7" name="Text Box 52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8" name="Text Box 52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09" name="Text Box 52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0" name="Text Box 52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1" name="Text Box 52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2" name="Text Box 52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3" name="Text Box 52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4" name="Text Box 52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5" name="Text Box 52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6" name="Text Box 52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7" name="Text Box 52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8" name="Text Box 52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19" name="Text Box 52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0" name="Text Box 52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1" name="Text Box 52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2" name="Text Box 52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3" name="Text Box 52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4" name="Text Box 52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5" name="Text Box 52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6" name="Text Box 52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7" name="Text Box 52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8" name="Text Box 52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29" name="Text Box 52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0" name="Text Box 52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1" name="Text Box 52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2" name="Text Box 53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3" name="Text Box 53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4" name="Text Box 53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5" name="Text Box 53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6" name="Text Box 53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7" name="Text Box 53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8" name="Text Box 53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39" name="Text Box 53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0" name="Text Box 530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1" name="Text Box 530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2" name="Text Box 531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3" name="Text Box 531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4" name="Text Box 531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5" name="Text Box 531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6" name="Text Box 531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7" name="Text Box 531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8" name="Text Box 531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49" name="Text Box 531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0" name="Text Box 531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1" name="Text Box 531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2" name="Text Box 532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3" name="Text Box 532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4" name="Text Box 532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5" name="Text Box 532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6" name="Text Box 532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7" name="Text Box 532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8" name="Text Box 532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59" name="Text Box 532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0" name="Text Box 532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1" name="Text Box 532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2" name="Text Box 533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3" name="Text Box 533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4" name="Text Box 533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5" name="Text Box 533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6" name="Text Box 533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7" name="Text Box 533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8" name="Text Box 533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69" name="Text Box 533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0" name="Text Box 533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1" name="Text Box 533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2" name="Text Box 534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3" name="Text Box 534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4" name="Text Box 534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5" name="Text Box 534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6" name="Text Box 534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7" name="Text Box 534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8" name="Text Box 534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79" name="Text Box 534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0" name="Text Box 534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1" name="Text Box 534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2" name="Text Box 535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3" name="Text Box 535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4" name="Text Box 535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5" name="Text Box 535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6" name="Text Box 535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7" name="Text Box 535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8" name="Text Box 535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89" name="Text Box 535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0" name="Text Box 535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1" name="Text Box 535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2" name="Text Box 536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3" name="Text Box 536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4" name="Text Box 536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5" name="Text Box 536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6" name="Text Box 536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7" name="Text Box 536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8" name="Text Box 536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199" name="Text Box 536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0" name="Text Box 536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1" name="Text Box 536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2" name="Text Box 537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3" name="Text Box 537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4" name="Text Box 537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5" name="Text Box 537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6" name="Text Box 537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7" name="Text Box 537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8" name="Text Box 537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09" name="Text Box 537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0" name="Text Box 537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1" name="Text Box 537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2" name="Text Box 538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3" name="Text Box 538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4" name="Text Box 538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5" name="Text Box 538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6" name="Text Box 538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7" name="Text Box 538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8" name="Text Box 538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19" name="Text Box 538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0" name="Text Box 538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1" name="Text Box 538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2" name="Text Box 539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3" name="Text Box 539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4" name="Text Box 539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5" name="Text Box 539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6" name="Text Box 539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7" name="Text Box 539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8" name="Text Box 539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29" name="Text Box 539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0" name="Text Box 5398"/>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1" name="Text Box 5399"/>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2" name="Text Box 5400"/>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3" name="Text Box 5401"/>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4" name="Text Box 5402"/>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5" name="Text Box 5403"/>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6" name="Text Box 5404"/>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7" name="Text Box 5405"/>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8" name="Text Box 5406"/>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2298</xdr:row>
      <xdr:rowOff>0</xdr:rowOff>
    </xdr:from>
    <xdr:to>
      <xdr:col>4</xdr:col>
      <xdr:colOff>85725</xdr:colOff>
      <xdr:row>2299</xdr:row>
      <xdr:rowOff>47625</xdr:rowOff>
    </xdr:to>
    <xdr:sp macro="" textlink="">
      <xdr:nvSpPr>
        <xdr:cNvPr id="8239" name="Text Box 5407"/>
        <xdr:cNvSpPr txBox="1">
          <a:spLocks noChangeArrowheads="1"/>
        </xdr:cNvSpPr>
      </xdr:nvSpPr>
      <xdr:spPr bwMode="auto">
        <a:xfrm>
          <a:off x="4686300" y="43776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0" name="Text Box 5427"/>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1" name="Text Box 5428"/>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2" name="Text Box 5429"/>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3" name="Text Box 5430"/>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4" name="Text Box 5431"/>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5" name="Text Box 5432"/>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6" name="Text Box 5433"/>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7" name="Text Box 5434"/>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8" name="Text Box 5435"/>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49" name="Text Box 5436"/>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0" name="Text Box 5437"/>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1" name="Text Box 5438"/>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2" name="Text Box 5439"/>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3" name="Text Box 5440"/>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4" name="Text Box 5441"/>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5" name="Text Box 5442"/>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6" name="Text Box 5443"/>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7" name="Text Box 5444"/>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8" name="Text Box 5445"/>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59" name="Text Box 5446"/>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0" name="Text Box 5447"/>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1" name="Text Box 5448"/>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2" name="Text Box 5449"/>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3" name="Text Box 5450"/>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4" name="Text Box 5451"/>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5" name="Text Box 5452"/>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6" name="Text Box 5453"/>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7" name="Text Box 5454"/>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8" name="Text Box 5455"/>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69" name="Text Box 5456"/>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0" name="Text Box 5457"/>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1" name="Text Box 5458"/>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2" name="Text Box 5459"/>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3" name="Text Box 5460"/>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4" name="Text Box 5461"/>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5" name="Text Box 5462"/>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6" name="Text Box 5463"/>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7" name="Text Box 5464"/>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8" name="Text Box 5465"/>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79" name="Text Box 5466"/>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80" name="Text Box 5467"/>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2297</xdr:row>
      <xdr:rowOff>0</xdr:rowOff>
    </xdr:from>
    <xdr:to>
      <xdr:col>4</xdr:col>
      <xdr:colOff>85725</xdr:colOff>
      <xdr:row>2298</xdr:row>
      <xdr:rowOff>47625</xdr:rowOff>
    </xdr:to>
    <xdr:sp macro="" textlink="">
      <xdr:nvSpPr>
        <xdr:cNvPr id="8281" name="Text Box 5468"/>
        <xdr:cNvSpPr txBox="1">
          <a:spLocks noChangeArrowheads="1"/>
        </xdr:cNvSpPr>
      </xdr:nvSpPr>
      <xdr:spPr bwMode="auto">
        <a:xfrm>
          <a:off x="4686300" y="43757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2320</xdr:row>
      <xdr:rowOff>0</xdr:rowOff>
    </xdr:from>
    <xdr:ext cx="85725" cy="205408"/>
    <xdr:sp macro="" textlink="">
      <xdr:nvSpPr>
        <xdr:cNvPr id="8282" name="Text Box 25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3" name="Text Box 25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4" name="Text Box 25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5" name="Text Box 25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6" name="Text Box 25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7" name="Text Box 25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8" name="Text Box 25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89" name="Text Box 25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0" name="Text Box 25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1" name="Text Box 25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2" name="Text Box 25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3" name="Text Box 25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4" name="Text Box 25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5" name="Text Box 25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6" name="Text Box 26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7" name="Text Box 26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8" name="Text Box 26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299" name="Text Box 26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0" name="Text Box 26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1" name="Text Box 26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2" name="Text Box 26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3" name="Text Box 26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4" name="Text Box 26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5" name="Text Box 26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6" name="Text Box 26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7" name="Text Box 26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8" name="Text Box 26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09" name="Text Box 26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0" name="Text Box 26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1" name="Text Box 26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2" name="Text Box 26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3" name="Text Box 26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4" name="Text Box 26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5" name="Text Box 26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6" name="Text Box 26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7" name="Text Box 26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8" name="Text Box 26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19" name="Text Box 26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0" name="Text Box 26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1" name="Text Box 26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2" name="Text Box 26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3" name="Text Box 26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4" name="Text Box 26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5" name="Text Box 26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6" name="Text Box 26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7" name="Text Box 26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8" name="Text Box 26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29" name="Text Box 26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0" name="Text Box 26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1" name="Text Box 26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2" name="Text Box 26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3" name="Text Box 26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4" name="Text Box 26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5" name="Text Box 26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6" name="Text Box 26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7" name="Text Box 26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8" name="Text Box 26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39" name="Text Box 26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0" name="Text Box 26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1" name="Text Box 26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2" name="Text Box 26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3" name="Text Box 26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4" name="Text Box 26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5" name="Text Box 26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6" name="Text Box 26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7" name="Text Box 26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8" name="Text Box 26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49" name="Text Box 26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0" name="Text Box 26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1" name="Text Box 26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2" name="Text Box 26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3" name="Text Box 26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4" name="Text Box 27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5" name="Text Box 27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6" name="Text Box 27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7" name="Text Box 27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8" name="Text Box 27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59" name="Text Box 27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0" name="Text Box 27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1" name="Text Box 27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2" name="Text Box 27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3" name="Text Box 27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4" name="Text Box 27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5" name="Text Box 27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6" name="Text Box 27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7" name="Text Box 27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8" name="Text Box 27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69" name="Text Box 27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0" name="Text Box 27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1" name="Text Box 27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2" name="Text Box 27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3" name="Text Box 27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4" name="Text Box 27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5" name="Text Box 27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6" name="Text Box 27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7" name="Text Box 27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8" name="Text Box 27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79" name="Text Box 27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0" name="Text Box 27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1" name="Text Box 27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2" name="Text Box 27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3" name="Text Box 27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4" name="Text Box 27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5" name="Text Box 27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6" name="Text Box 27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7" name="Text Box 27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8" name="Text Box 27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89" name="Text Box 27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0" name="Text Box 27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1" name="Text Box 27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2" name="Text Box 27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3" name="Text Box 27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4" name="Text Box 27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5" name="Text Box 27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6" name="Text Box 27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7" name="Text Box 27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8" name="Text Box 27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399" name="Text Box 27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0" name="Text Box 27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1" name="Text Box 27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2" name="Text Box 27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3" name="Text Box 27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4" name="Text Box 27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5" name="Text Box 27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6" name="Text Box 27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7" name="Text Box 27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8" name="Text Box 27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09" name="Text Box 27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0" name="Text Box 27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1" name="Text Box 27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2" name="Text Box 27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3" name="Text Box 27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4" name="Text Box 27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5" name="Text Box 27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6" name="Text Box 27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7" name="Text Box 27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8" name="Text Box 27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19" name="Text Box 27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0" name="Text Box 27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1" name="Text Box 27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2" name="Text Box 27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3" name="Text Box 27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4" name="Text Box 27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5" name="Text Box 27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6" name="Text Box 27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7" name="Text Box 27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8" name="Text Box 27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29" name="Text Box 27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0" name="Text Box 27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1" name="Text Box 27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2" name="Text Box 27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3" name="Text Box 27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4" name="Text Box 27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5" name="Text Box 27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6" name="Text Box 27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7" name="Text Box 27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8" name="Text Box 27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39" name="Text Box 27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0" name="Text Box 27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1" name="Text Box 27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2" name="Text Box 27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3" name="Text Box 27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4" name="Text Box 27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5" name="Text Box 27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6" name="Text Box 27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7" name="Text Box 27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8" name="Text Box 27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49" name="Text Box 27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0" name="Text Box 27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1" name="Text Box 27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2" name="Text Box 27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3" name="Text Box 27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4" name="Text Box 28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5" name="Text Box 28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6" name="Text Box 28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7" name="Text Box 28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8" name="Text Box 28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59" name="Text Box 28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0" name="Text Box 28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1" name="Text Box 28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2" name="Text Box 28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3" name="Text Box 28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4" name="Text Box 28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5" name="Text Box 28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6" name="Text Box 28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7" name="Text Box 28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8" name="Text Box 28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69" name="Text Box 28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0" name="Text Box 28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1" name="Text Box 28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2" name="Text Box 28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3" name="Text Box 28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4" name="Text Box 28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5" name="Text Box 28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6" name="Text Box 28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7" name="Text Box 28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8" name="Text Box 28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79" name="Text Box 28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0" name="Text Box 28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1" name="Text Box 28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2" name="Text Box 28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3" name="Text Box 28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4" name="Text Box 28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5" name="Text Box 28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6" name="Text Box 28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7" name="Text Box 28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8" name="Text Box 28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89" name="Text Box 28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0" name="Text Box 28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1" name="Text Box 28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2" name="Text Box 28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3" name="Text Box 28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4" name="Text Box 28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5" name="Text Box 28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6" name="Text Box 28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7" name="Text Box 28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8" name="Text Box 28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499" name="Text Box 28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0" name="Text Box 28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1" name="Text Box 28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2" name="Text Box 28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3" name="Text Box 28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4" name="Text Box 28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5" name="Text Box 28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6" name="Text Box 28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7" name="Text Box 28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8" name="Text Box 28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09" name="Text Box 28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0" name="Text Box 28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1" name="Text Box 28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2" name="Text Box 28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3" name="Text Box 28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4" name="Text Box 28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5" name="Text Box 28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6" name="Text Box 28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7" name="Text Box 28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8" name="Text Box 28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19" name="Text Box 28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0" name="Text Box 28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1" name="Text Box 28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2" name="Text Box 28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3" name="Text Box 28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4" name="Text Box 28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5" name="Text Box 28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6" name="Text Box 28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7" name="Text Box 28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8" name="Text Box 28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29" name="Text Box 28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0" name="Text Box 28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1" name="Text Box 28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2" name="Text Box 28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3" name="Text Box 28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4" name="Text Box 28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5" name="Text Box 28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6" name="Text Box 28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7" name="Text Box 28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8" name="Text Box 28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39" name="Text Box 28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0" name="Text Box 28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1" name="Text Box 28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2" name="Text Box 28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3" name="Text Box 28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4" name="Text Box 28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5" name="Text Box 28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6" name="Text Box 28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7" name="Text Box 28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8" name="Text Box 28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49" name="Text Box 28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0" name="Text Box 28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1" name="Text Box 28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2" name="Text Box 28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3" name="Text Box 28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4" name="Text Box 29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5" name="Text Box 29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6" name="Text Box 29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7" name="Text Box 29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8" name="Text Box 29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59" name="Text Box 29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0" name="Text Box 29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1" name="Text Box 29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2" name="Text Box 29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3" name="Text Box 29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4" name="Text Box 29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5" name="Text Box 29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6" name="Text Box 29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7" name="Text Box 29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8" name="Text Box 29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69" name="Text Box 29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0" name="Text Box 29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1" name="Text Box 29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2" name="Text Box 29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3" name="Text Box 29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4" name="Text Box 29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5" name="Text Box 29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6" name="Text Box 29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7" name="Text Box 29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8" name="Text Box 29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79" name="Text Box 29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0" name="Text Box 29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1" name="Text Box 29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2" name="Text Box 29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3" name="Text Box 29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4" name="Text Box 29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5" name="Text Box 29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6" name="Text Box 29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7" name="Text Box 29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8" name="Text Box 29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89" name="Text Box 29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0" name="Text Box 29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1" name="Text Box 29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2" name="Text Box 29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3" name="Text Box 29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4" name="Text Box 29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5" name="Text Box 29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6" name="Text Box 29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7" name="Text Box 29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8" name="Text Box 29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599" name="Text Box 29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0" name="Text Box 29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1" name="Text Box 29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2" name="Text Box 29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3" name="Text Box 29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4" name="Text Box 29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5" name="Text Box 29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6" name="Text Box 29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7" name="Text Box 29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8" name="Text Box 29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09" name="Text Box 29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0" name="Text Box 29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1" name="Text Box 29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2" name="Text Box 29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3" name="Text Box 29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4" name="Text Box 29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5" name="Text Box 29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6" name="Text Box 29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7" name="Text Box 29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8" name="Text Box 29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19" name="Text Box 29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0" name="Text Box 29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1" name="Text Box 29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2" name="Text Box 29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3" name="Text Box 29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4" name="Text Box 29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5" name="Text Box 29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6" name="Text Box 29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7" name="Text Box 29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8" name="Text Box 29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29" name="Text Box 29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0" name="Text Box 29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1" name="Text Box 29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2" name="Text Box 29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3" name="Text Box 29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4" name="Text Box 29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5" name="Text Box 29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6" name="Text Box 29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7" name="Text Box 29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8" name="Text Box 29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39" name="Text Box 29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0" name="Text Box 29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1" name="Text Box 29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2" name="Text Box 29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3" name="Text Box 29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4" name="Text Box 29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5" name="Text Box 29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6" name="Text Box 29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7" name="Text Box 29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8" name="Text Box 29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49" name="Text Box 29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0" name="Text Box 29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1" name="Text Box 29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2" name="Text Box 29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3" name="Text Box 29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4" name="Text Box 30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5" name="Text Box 30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6" name="Text Box 30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7" name="Text Box 30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8" name="Text Box 30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59" name="Text Box 30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0" name="Text Box 30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1" name="Text Box 30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2" name="Text Box 30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3" name="Text Box 30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4" name="Text Box 30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5" name="Text Box 30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6" name="Text Box 30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7" name="Text Box 30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8" name="Text Box 30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69" name="Text Box 30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0" name="Text Box 30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1" name="Text Box 30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2" name="Text Box 30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3" name="Text Box 30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4" name="Text Box 30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5" name="Text Box 30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6" name="Text Box 30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7" name="Text Box 30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8" name="Text Box 30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79" name="Text Box 30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0" name="Text Box 30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1" name="Text Box 30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2" name="Text Box 30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3" name="Text Box 30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4" name="Text Box 30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5" name="Text Box 30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6" name="Text Box 30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7" name="Text Box 30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8" name="Text Box 30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89" name="Text Box 30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0" name="Text Box 30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1" name="Text Box 30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2" name="Text Box 30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3" name="Text Box 30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4" name="Text Box 30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5" name="Text Box 30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6" name="Text Box 30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7" name="Text Box 30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8" name="Text Box 30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699" name="Text Box 30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0" name="Text Box 30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1" name="Text Box 30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2" name="Text Box 30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3" name="Text Box 30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4" name="Text Box 30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5" name="Text Box 30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6" name="Text Box 30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7" name="Text Box 30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8" name="Text Box 30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09" name="Text Box 30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0" name="Text Box 30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1" name="Text Box 30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2" name="Text Box 30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3" name="Text Box 30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4" name="Text Box 30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5" name="Text Box 30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6" name="Text Box 30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7" name="Text Box 30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8" name="Text Box 30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19" name="Text Box 30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0" name="Text Box 30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1" name="Text Box 30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2" name="Text Box 30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3" name="Text Box 30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4" name="Text Box 30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5" name="Text Box 30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6" name="Text Box 30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7" name="Text Box 30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8" name="Text Box 30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29" name="Text Box 30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0" name="Text Box 30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1" name="Text Box 30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2" name="Text Box 30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3" name="Text Box 30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4" name="Text Box 30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5" name="Text Box 30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6" name="Text Box 30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7" name="Text Box 30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8" name="Text Box 30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39" name="Text Box 30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0" name="Text Box 30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1" name="Text Box 30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2" name="Text Box 30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3" name="Text Box 30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4" name="Text Box 30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5" name="Text Box 30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6" name="Text Box 30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7" name="Text Box 30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8" name="Text Box 30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49" name="Text Box 30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0" name="Text Box 30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1" name="Text Box 30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2" name="Text Box 30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3" name="Text Box 30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4" name="Text Box 31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5" name="Text Box 31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6" name="Text Box 31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7" name="Text Box 31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8" name="Text Box 31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59" name="Text Box 31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0" name="Text Box 31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1" name="Text Box 31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2" name="Text Box 31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3" name="Text Box 31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4" name="Text Box 31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5" name="Text Box 31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6" name="Text Box 31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7" name="Text Box 31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8" name="Text Box 31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69" name="Text Box 31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0" name="Text Box 31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1" name="Text Box 31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2" name="Text Box 31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3" name="Text Box 31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4" name="Text Box 31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5" name="Text Box 31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6" name="Text Box 31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7" name="Text Box 31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8" name="Text Box 31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79" name="Text Box 31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0" name="Text Box 31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1" name="Text Box 31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2" name="Text Box 31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3" name="Text Box 31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4" name="Text Box 31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5" name="Text Box 31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6" name="Text Box 31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7" name="Text Box 31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8" name="Text Box 31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89" name="Text Box 31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0" name="Text Box 31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1" name="Text Box 31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2" name="Text Box 31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3" name="Text Box 31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4" name="Text Box 31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5" name="Text Box 31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6" name="Text Box 31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7" name="Text Box 31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8" name="Text Box 31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799" name="Text Box 31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0" name="Text Box 31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1" name="Text Box 31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2" name="Text Box 31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3" name="Text Box 31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4" name="Text Box 31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5" name="Text Box 31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6" name="Text Box 31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7" name="Text Box 31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8" name="Text Box 31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09" name="Text Box 31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0" name="Text Box 31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1" name="Text Box 31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2" name="Text Box 31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3" name="Text Box 31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4" name="Text Box 31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5" name="Text Box 31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6" name="Text Box 31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7" name="Text Box 31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8" name="Text Box 31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19" name="Text Box 31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0" name="Text Box 31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1" name="Text Box 31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2" name="Text Box 31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3" name="Text Box 31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4" name="Text Box 31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5" name="Text Box 31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6" name="Text Box 31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7" name="Text Box 31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8" name="Text Box 31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29" name="Text Box 31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0" name="Text Box 31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1" name="Text Box 31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2" name="Text Box 31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3" name="Text Box 31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4" name="Text Box 31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5" name="Text Box 31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6" name="Text Box 31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7" name="Text Box 31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8" name="Text Box 31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39" name="Text Box 31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0" name="Text Box 31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1" name="Text Box 31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2" name="Text Box 31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3" name="Text Box 31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4" name="Text Box 31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5" name="Text Box 31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6" name="Text Box 31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7" name="Text Box 31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8" name="Text Box 31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49" name="Text Box 31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0" name="Text Box 31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1" name="Text Box 31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2" name="Text Box 31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3" name="Text Box 31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4" name="Text Box 32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5" name="Text Box 32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6" name="Text Box 32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7" name="Text Box 32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8" name="Text Box 32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59" name="Text Box 32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0" name="Text Box 32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1" name="Text Box 32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2" name="Text Box 32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3" name="Text Box 32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4" name="Text Box 32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5" name="Text Box 32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6" name="Text Box 32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7" name="Text Box 32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8" name="Text Box 32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69" name="Text Box 32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0" name="Text Box 32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1" name="Text Box 32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2" name="Text Box 32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3" name="Text Box 32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4" name="Text Box 32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5" name="Text Box 32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6" name="Text Box 32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7" name="Text Box 32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8" name="Text Box 32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79" name="Text Box 32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0" name="Text Box 32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1" name="Text Box 32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2" name="Text Box 32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3" name="Text Box 32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4" name="Text Box 32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5" name="Text Box 32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6" name="Text Box 32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7" name="Text Box 32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8" name="Text Box 32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89" name="Text Box 32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0" name="Text Box 32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1" name="Text Box 32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2" name="Text Box 32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3" name="Text Box 32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4" name="Text Box 32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5" name="Text Box 32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6" name="Text Box 32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7" name="Text Box 32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8" name="Text Box 32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899" name="Text Box 32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0" name="Text Box 32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1" name="Text Box 32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2" name="Text Box 32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3" name="Text Box 32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4" name="Text Box 32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5" name="Text Box 32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6" name="Text Box 32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7" name="Text Box 32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8" name="Text Box 32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09" name="Text Box 32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0" name="Text Box 32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1" name="Text Box 32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2" name="Text Box 32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3" name="Text Box 32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4" name="Text Box 32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5" name="Text Box 32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6" name="Text Box 32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7" name="Text Box 32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8" name="Text Box 32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19" name="Text Box 32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0" name="Text Box 32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1" name="Text Box 32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2" name="Text Box 32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3" name="Text Box 32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4" name="Text Box 32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5" name="Text Box 32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6" name="Text Box 32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7" name="Text Box 32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8" name="Text Box 32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29" name="Text Box 32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0" name="Text Box 32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1" name="Text Box 32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2" name="Text Box 32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3" name="Text Box 32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4" name="Text Box 32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5" name="Text Box 32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6" name="Text Box 32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7" name="Text Box 32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8" name="Text Box 32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39" name="Text Box 32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0" name="Text Box 32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1" name="Text Box 32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2" name="Text Box 32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3" name="Text Box 32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4" name="Text Box 32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5" name="Text Box 32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6" name="Text Box 32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7" name="Text Box 32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8" name="Text Box 32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49" name="Text Box 32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0" name="Text Box 32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1" name="Text Box 32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2" name="Text Box 32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3" name="Text Box 32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4" name="Text Box 33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5" name="Text Box 33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6" name="Text Box 33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7" name="Text Box 33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8" name="Text Box 33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59" name="Text Box 33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0" name="Text Box 33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1" name="Text Box 33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2" name="Text Box 33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3" name="Text Box 33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4" name="Text Box 33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5" name="Text Box 33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6" name="Text Box 33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7" name="Text Box 33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8" name="Text Box 33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69" name="Text Box 33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0" name="Text Box 33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1" name="Text Box 33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2" name="Text Box 33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3" name="Text Box 33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4" name="Text Box 33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5" name="Text Box 33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6" name="Text Box 33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7" name="Text Box 33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8" name="Text Box 33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79" name="Text Box 33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0" name="Text Box 33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1" name="Text Box 33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2" name="Text Box 33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3" name="Text Box 33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4" name="Text Box 33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5" name="Text Box 33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6" name="Text Box 33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7" name="Text Box 33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8" name="Text Box 33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89" name="Text Box 33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0" name="Text Box 33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1" name="Text Box 33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2" name="Text Box 33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3" name="Text Box 33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4" name="Text Box 33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5" name="Text Box 33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6" name="Text Box 33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7" name="Text Box 33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8" name="Text Box 33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8999" name="Text Box 33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0" name="Text Box 33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1" name="Text Box 33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2" name="Text Box 33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3" name="Text Box 33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4" name="Text Box 33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5" name="Text Box 33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6" name="Text Box 33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7" name="Text Box 33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8" name="Text Box 33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09" name="Text Box 33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0" name="Text Box 33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1" name="Text Box 33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2" name="Text Box 33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3" name="Text Box 33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4" name="Text Box 33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5" name="Text Box 33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6" name="Text Box 33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7" name="Text Box 33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8" name="Text Box 33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19" name="Text Box 33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0" name="Text Box 33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1" name="Text Box 33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2" name="Text Box 33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3" name="Text Box 33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4" name="Text Box 33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5" name="Text Box 33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6" name="Text Box 33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7" name="Text Box 33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8" name="Text Box 33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29" name="Text Box 33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0" name="Text Box 33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1" name="Text Box 33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2" name="Text Box 33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3" name="Text Box 33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4" name="Text Box 33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5" name="Text Box 33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6" name="Text Box 33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7" name="Text Box 33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8" name="Text Box 33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39" name="Text Box 33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0" name="Text Box 33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1" name="Text Box 33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2" name="Text Box 33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3" name="Text Box 33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4" name="Text Box 33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5" name="Text Box 33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6" name="Text Box 33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7" name="Text Box 33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8" name="Text Box 33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49" name="Text Box 33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0" name="Text Box 33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1" name="Text Box 33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2" name="Text Box 33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3" name="Text Box 33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4" name="Text Box 34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5" name="Text Box 34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6" name="Text Box 34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7" name="Text Box 34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8" name="Text Box 34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59" name="Text Box 34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0" name="Text Box 34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1" name="Text Box 34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2" name="Text Box 34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3" name="Text Box 34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4" name="Text Box 34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5" name="Text Box 34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6" name="Text Box 34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7" name="Text Box 34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8" name="Text Box 34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69" name="Text Box 34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0" name="Text Box 34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1" name="Text Box 34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2" name="Text Box 34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3" name="Text Box 34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4" name="Text Box 34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5" name="Text Box 34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6" name="Text Box 34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7" name="Text Box 34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8" name="Text Box 34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79" name="Text Box 34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0" name="Text Box 34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1" name="Text Box 34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2" name="Text Box 34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3" name="Text Box 34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4" name="Text Box 34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5" name="Text Box 34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6" name="Text Box 34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7" name="Text Box 34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8" name="Text Box 34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89" name="Text Box 34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0" name="Text Box 34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1" name="Text Box 34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2" name="Text Box 34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3" name="Text Box 34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4" name="Text Box 34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5" name="Text Box 34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6" name="Text Box 34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7" name="Text Box 34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8" name="Text Box 34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099" name="Text Box 34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0" name="Text Box 34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1" name="Text Box 34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2" name="Text Box 34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3" name="Text Box 34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4" name="Text Box 34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5" name="Text Box 34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6" name="Text Box 34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7" name="Text Box 34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8" name="Text Box 34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09" name="Text Box 34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0" name="Text Box 34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1" name="Text Box 34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2" name="Text Box 34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3" name="Text Box 34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4" name="Text Box 34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5" name="Text Box 34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6" name="Text Box 34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7" name="Text Box 34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8" name="Text Box 34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19" name="Text Box 34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0" name="Text Box 34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1" name="Text Box 34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2" name="Text Box 34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3" name="Text Box 34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4" name="Text Box 34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5" name="Text Box 34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6" name="Text Box 34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7" name="Text Box 34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8" name="Text Box 34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29" name="Text Box 34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0" name="Text Box 34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1" name="Text Box 34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2" name="Text Box 34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3" name="Text Box 34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4" name="Text Box 34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5" name="Text Box 34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6" name="Text Box 34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7" name="Text Box 34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8" name="Text Box 34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39" name="Text Box 34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0" name="Text Box 34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1" name="Text Box 34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2" name="Text Box 34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3" name="Text Box 34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4" name="Text Box 34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5" name="Text Box 34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6" name="Text Box 34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7" name="Text Box 34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8" name="Text Box 34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49" name="Text Box 34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0" name="Text Box 34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1" name="Text Box 34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2" name="Text Box 34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3" name="Text Box 34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4" name="Text Box 35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5" name="Text Box 35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6" name="Text Box 35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7" name="Text Box 35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8" name="Text Box 35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59" name="Text Box 35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0" name="Text Box 35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1" name="Text Box 35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2" name="Text Box 35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3" name="Text Box 35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4" name="Text Box 35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5" name="Text Box 35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6" name="Text Box 35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7" name="Text Box 35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8" name="Text Box 35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69" name="Text Box 35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0" name="Text Box 35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1" name="Text Box 35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2" name="Text Box 35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3" name="Text Box 35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4" name="Text Box 35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5" name="Text Box 35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6" name="Text Box 35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7" name="Text Box 35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8" name="Text Box 35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79" name="Text Box 35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0" name="Text Box 35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1" name="Text Box 35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2" name="Text Box 35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3" name="Text Box 35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4" name="Text Box 35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5" name="Text Box 35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6" name="Text Box 35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7" name="Text Box 35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8" name="Text Box 35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89" name="Text Box 35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0" name="Text Box 35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1" name="Text Box 35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2" name="Text Box 35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3" name="Text Box 35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4" name="Text Box 35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5" name="Text Box 35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6" name="Text Box 35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7" name="Text Box 35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8" name="Text Box 35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199" name="Text Box 35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0" name="Text Box 35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1" name="Text Box 35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2" name="Text Box 35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3" name="Text Box 35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4" name="Text Box 35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5" name="Text Box 35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6" name="Text Box 35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7" name="Text Box 35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8" name="Text Box 35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09" name="Text Box 35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0" name="Text Box 35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1" name="Text Box 35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2" name="Text Box 35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3" name="Text Box 35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4" name="Text Box 35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5" name="Text Box 35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6" name="Text Box 35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7" name="Text Box 35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8" name="Text Box 35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19" name="Text Box 35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0" name="Text Box 35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1" name="Text Box 35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2" name="Text Box 35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3" name="Text Box 35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4" name="Text Box 35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5" name="Text Box 35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6" name="Text Box 35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7" name="Text Box 35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8" name="Text Box 35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29" name="Text Box 35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0" name="Text Box 35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1" name="Text Box 35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2" name="Text Box 35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3" name="Text Box 35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4" name="Text Box 35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5" name="Text Box 35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6" name="Text Box 35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7" name="Text Box 35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8" name="Text Box 35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39" name="Text Box 35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0" name="Text Box 35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1" name="Text Box 35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2" name="Text Box 35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3" name="Text Box 35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4" name="Text Box 35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5" name="Text Box 35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6" name="Text Box 35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7" name="Text Box 35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8" name="Text Box 35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49" name="Text Box 35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0" name="Text Box 35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1" name="Text Box 35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2" name="Text Box 35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3" name="Text Box 35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4" name="Text Box 36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5" name="Text Box 36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6" name="Text Box 36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7" name="Text Box 36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8" name="Text Box 36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59" name="Text Box 36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0" name="Text Box 36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1" name="Text Box 36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2" name="Text Box 36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3" name="Text Box 36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4" name="Text Box 36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5" name="Text Box 36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6" name="Text Box 36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7" name="Text Box 36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8" name="Text Box 36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69" name="Text Box 36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0" name="Text Box 36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1" name="Text Box 36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2" name="Text Box 36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3" name="Text Box 36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4" name="Text Box 36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5" name="Text Box 36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6" name="Text Box 36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7" name="Text Box 36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8" name="Text Box 36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79" name="Text Box 36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0" name="Text Box 36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1" name="Text Box 36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2" name="Text Box 36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3" name="Text Box 36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4" name="Text Box 36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5" name="Text Box 36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6" name="Text Box 36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7" name="Text Box 36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8" name="Text Box 36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89" name="Text Box 36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0" name="Text Box 36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1" name="Text Box 36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2" name="Text Box 36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3" name="Text Box 36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4" name="Text Box 36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5" name="Text Box 36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6" name="Text Box 36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7" name="Text Box 36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8" name="Text Box 36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299" name="Text Box 36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0" name="Text Box 36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1" name="Text Box 36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2" name="Text Box 36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3" name="Text Box 36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4" name="Text Box 36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5" name="Text Box 36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6" name="Text Box 36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7" name="Text Box 36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8" name="Text Box 36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09" name="Text Box 36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0" name="Text Box 36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1" name="Text Box 36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2" name="Text Box 36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3" name="Text Box 36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4" name="Text Box 36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5" name="Text Box 36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6" name="Text Box 36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7" name="Text Box 36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8" name="Text Box 36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19" name="Text Box 36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0" name="Text Box 36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1" name="Text Box 36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2" name="Text Box 36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3" name="Text Box 36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4" name="Text Box 36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5" name="Text Box 36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6" name="Text Box 36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7" name="Text Box 36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8" name="Text Box 36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29" name="Text Box 36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0" name="Text Box 36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1" name="Text Box 36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2" name="Text Box 36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3" name="Text Box 36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4" name="Text Box 36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5" name="Text Box 36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6" name="Text Box 36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7" name="Text Box 36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8" name="Text Box 36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39" name="Text Box 36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0" name="Text Box 36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1" name="Text Box 36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2" name="Text Box 36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3" name="Text Box 36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4" name="Text Box 36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5" name="Text Box 36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6" name="Text Box 36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7" name="Text Box 36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8" name="Text Box 36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49" name="Text Box 36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0" name="Text Box 36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1" name="Text Box 36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2" name="Text Box 36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3" name="Text Box 36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4" name="Text Box 37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5" name="Text Box 37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6" name="Text Box 37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7" name="Text Box 37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8" name="Text Box 37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59" name="Text Box 37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0" name="Text Box 37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1" name="Text Box 37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2" name="Text Box 37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3" name="Text Box 37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4" name="Text Box 37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5" name="Text Box 37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6" name="Text Box 37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7" name="Text Box 37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8" name="Text Box 37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69" name="Text Box 37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0" name="Text Box 37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1" name="Text Box 37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2" name="Text Box 37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3" name="Text Box 37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4" name="Text Box 37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5" name="Text Box 37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6" name="Text Box 37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7" name="Text Box 37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8" name="Text Box 37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79" name="Text Box 37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0" name="Text Box 37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1" name="Text Box 37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2" name="Text Box 37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3" name="Text Box 37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4" name="Text Box 37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5" name="Text Box 37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6" name="Text Box 37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7" name="Text Box 37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8" name="Text Box 37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89" name="Text Box 37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0" name="Text Box 37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1" name="Text Box 37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2" name="Text Box 37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3" name="Text Box 37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4" name="Text Box 37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5" name="Text Box 37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6" name="Text Box 37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7" name="Text Box 37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8" name="Text Box 37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399" name="Text Box 37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0" name="Text Box 37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1" name="Text Box 37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2" name="Text Box 37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3" name="Text Box 37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4" name="Text Box 37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5" name="Text Box 37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6" name="Text Box 37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7" name="Text Box 37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8" name="Text Box 37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09" name="Text Box 37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0" name="Text Box 37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1" name="Text Box 37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2" name="Text Box 37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3" name="Text Box 37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4" name="Text Box 37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5" name="Text Box 37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6" name="Text Box 37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7" name="Text Box 37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8" name="Text Box 37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19" name="Text Box 37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0" name="Text Box 37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1" name="Text Box 37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2" name="Text Box 37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3" name="Text Box 37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4" name="Text Box 37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5" name="Text Box 37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6" name="Text Box 37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7" name="Text Box 37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8" name="Text Box 37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29" name="Text Box 37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0" name="Text Box 37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1" name="Text Box 37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2" name="Text Box 37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3" name="Text Box 37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4" name="Text Box 37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5" name="Text Box 37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6" name="Text Box 37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7" name="Text Box 37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8" name="Text Box 37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39" name="Text Box 37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0" name="Text Box 37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1" name="Text Box 37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2" name="Text Box 37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3" name="Text Box 37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4" name="Text Box 37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5" name="Text Box 37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6" name="Text Box 37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7" name="Text Box 37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8" name="Text Box 37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49" name="Text Box 37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0" name="Text Box 37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1" name="Text Box 37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2" name="Text Box 37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3" name="Text Box 37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4" name="Text Box 38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5" name="Text Box 38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6" name="Text Box 38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7" name="Text Box 38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8" name="Text Box 38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59" name="Text Box 38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0" name="Text Box 38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1" name="Text Box 38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2" name="Text Box 38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3" name="Text Box 38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4" name="Text Box 38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5" name="Text Box 38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6" name="Text Box 38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7" name="Text Box 38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8" name="Text Box 38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69" name="Text Box 38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0" name="Text Box 38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1" name="Text Box 38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2" name="Text Box 38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3" name="Text Box 38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4" name="Text Box 38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5" name="Text Box 38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6" name="Text Box 38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7" name="Text Box 38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8" name="Text Box 38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79" name="Text Box 38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0" name="Text Box 38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1" name="Text Box 38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2" name="Text Box 38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3" name="Text Box 38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4" name="Text Box 38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5" name="Text Box 38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6" name="Text Box 38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7" name="Text Box 38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8" name="Text Box 38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89" name="Text Box 38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0" name="Text Box 38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1" name="Text Box 38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2" name="Text Box 38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3" name="Text Box 38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4" name="Text Box 38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5" name="Text Box 38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6" name="Text Box 38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7" name="Text Box 38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8" name="Text Box 38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499" name="Text Box 38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0" name="Text Box 38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1" name="Text Box 38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2" name="Text Box 38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3" name="Text Box 38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4" name="Text Box 38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5" name="Text Box 38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6" name="Text Box 38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7" name="Text Box 38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8" name="Text Box 38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09" name="Text Box 38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0" name="Text Box 38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1" name="Text Box 38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2" name="Text Box 38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3" name="Text Box 38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4" name="Text Box 38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5" name="Text Box 38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6" name="Text Box 38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7" name="Text Box 38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8" name="Text Box 38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19" name="Text Box 38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0" name="Text Box 38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1" name="Text Box 38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2" name="Text Box 38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3" name="Text Box 38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4" name="Text Box 38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5" name="Text Box 38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6" name="Text Box 38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7" name="Text Box 38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8" name="Text Box 38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29" name="Text Box 38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0" name="Text Box 38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1" name="Text Box 38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2" name="Text Box 38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3" name="Text Box 38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4" name="Text Box 38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5" name="Text Box 38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6" name="Text Box 38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7" name="Text Box 38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8" name="Text Box 38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39" name="Text Box 38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0" name="Text Box 38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1" name="Text Box 38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2" name="Text Box 38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3" name="Text Box 38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4" name="Text Box 38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5" name="Text Box 38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6" name="Text Box 38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7" name="Text Box 38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8" name="Text Box 38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49" name="Text Box 38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0" name="Text Box 38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1" name="Text Box 38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2" name="Text Box 38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3" name="Text Box 38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4" name="Text Box 39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5" name="Text Box 39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6" name="Text Box 39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7" name="Text Box 39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8" name="Text Box 39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59" name="Text Box 39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0" name="Text Box 39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1" name="Text Box 39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2" name="Text Box 39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3" name="Text Box 39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4" name="Text Box 39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5" name="Text Box 39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6" name="Text Box 39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7" name="Text Box 39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8" name="Text Box 39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69" name="Text Box 39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0" name="Text Box 39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1" name="Text Box 39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2" name="Text Box 39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3" name="Text Box 39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4" name="Text Box 39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5" name="Text Box 39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6" name="Text Box 39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7" name="Text Box 39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8" name="Text Box 39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79" name="Text Box 39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0" name="Text Box 39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1" name="Text Box 39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2" name="Text Box 39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3" name="Text Box 39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4" name="Text Box 39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5" name="Text Box 39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6" name="Text Box 39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7" name="Text Box 39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8" name="Text Box 39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89" name="Text Box 39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0" name="Text Box 39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1" name="Text Box 39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2" name="Text Box 39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3" name="Text Box 39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4" name="Text Box 39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5" name="Text Box 39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6" name="Text Box 39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7" name="Text Box 39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8" name="Text Box 39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599" name="Text Box 39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0" name="Text Box 39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1" name="Text Box 39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2" name="Text Box 39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3" name="Text Box 39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4" name="Text Box 39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5" name="Text Box 39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6" name="Text Box 39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7" name="Text Box 39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8" name="Text Box 39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09" name="Text Box 39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0" name="Text Box 39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1" name="Text Box 39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2" name="Text Box 39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3" name="Text Box 39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4" name="Text Box 39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5" name="Text Box 39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6" name="Text Box 39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7" name="Text Box 39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8" name="Text Box 39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19" name="Text Box 39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0" name="Text Box 39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1" name="Text Box 39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2" name="Text Box 39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3" name="Text Box 39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4" name="Text Box 39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5" name="Text Box 39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6" name="Text Box 39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7" name="Text Box 39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8" name="Text Box 39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29" name="Text Box 39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0" name="Text Box 39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1" name="Text Box 39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2" name="Text Box 39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3" name="Text Box 39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4" name="Text Box 39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5" name="Text Box 39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6" name="Text Box 39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7" name="Text Box 39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8" name="Text Box 39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39" name="Text Box 39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0" name="Text Box 39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1" name="Text Box 39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2" name="Text Box 39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3" name="Text Box 39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4" name="Text Box 39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5" name="Text Box 39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6" name="Text Box 39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7" name="Text Box 39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8" name="Text Box 39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49" name="Text Box 39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0" name="Text Box 39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1" name="Text Box 39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2" name="Text Box 39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3" name="Text Box 39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4" name="Text Box 40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5" name="Text Box 40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6" name="Text Box 40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7" name="Text Box 40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8" name="Text Box 40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59" name="Text Box 40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0" name="Text Box 40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1" name="Text Box 40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2" name="Text Box 40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3" name="Text Box 40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4" name="Text Box 40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5" name="Text Box 40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6" name="Text Box 40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7" name="Text Box 40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8" name="Text Box 40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69" name="Text Box 40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0" name="Text Box 40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1" name="Text Box 40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2" name="Text Box 40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3" name="Text Box 40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4" name="Text Box 40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5" name="Text Box 40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6" name="Text Box 40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7" name="Text Box 40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8" name="Text Box 40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79" name="Text Box 40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0" name="Text Box 40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1" name="Text Box 40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2" name="Text Box 40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3" name="Text Box 40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4" name="Text Box 40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5" name="Text Box 40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6" name="Text Box 40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7" name="Text Box 40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8" name="Text Box 40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89" name="Text Box 40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0" name="Text Box 40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1" name="Text Box 40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2" name="Text Box 40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3" name="Text Box 40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4" name="Text Box 40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5" name="Text Box 40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6" name="Text Box 40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7" name="Text Box 40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8" name="Text Box 40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699" name="Text Box 40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0" name="Text Box 40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1" name="Text Box 40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2" name="Text Box 40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3" name="Text Box 40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4" name="Text Box 40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5" name="Text Box 40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6" name="Text Box 40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7" name="Text Box 40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8" name="Text Box 40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09" name="Text Box 40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0" name="Text Box 40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1" name="Text Box 40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2" name="Text Box 40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3" name="Text Box 40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4" name="Text Box 40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5" name="Text Box 40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6" name="Text Box 40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7" name="Text Box 40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8" name="Text Box 40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19" name="Text Box 40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0" name="Text Box 40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1" name="Text Box 40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2" name="Text Box 40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3" name="Text Box 40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4" name="Text Box 40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5" name="Text Box 40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6" name="Text Box 40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7" name="Text Box 40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8" name="Text Box 40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29" name="Text Box 40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0" name="Text Box 40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1" name="Text Box 40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2" name="Text Box 40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3" name="Text Box 40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4" name="Text Box 40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5" name="Text Box 40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6" name="Text Box 40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7" name="Text Box 40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8" name="Text Box 40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39" name="Text Box 40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0" name="Text Box 40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1" name="Text Box 40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2" name="Text Box 40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3" name="Text Box 40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4" name="Text Box 40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5" name="Text Box 40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6" name="Text Box 40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7" name="Text Box 40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8" name="Text Box 40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49" name="Text Box 40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0" name="Text Box 40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1" name="Text Box 40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2" name="Text Box 40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3" name="Text Box 40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4" name="Text Box 41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5" name="Text Box 41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6" name="Text Box 41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7" name="Text Box 41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8" name="Text Box 41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59" name="Text Box 41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0" name="Text Box 41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1" name="Text Box 41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2" name="Text Box 41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3" name="Text Box 41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4" name="Text Box 41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5" name="Text Box 41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6" name="Text Box 41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7" name="Text Box 41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8" name="Text Box 41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69" name="Text Box 41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0" name="Text Box 41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1" name="Text Box 41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2" name="Text Box 41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3" name="Text Box 41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4" name="Text Box 41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5" name="Text Box 41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6" name="Text Box 41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7" name="Text Box 41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8" name="Text Box 41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79" name="Text Box 41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0" name="Text Box 41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1" name="Text Box 41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2" name="Text Box 41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3" name="Text Box 41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4" name="Text Box 41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5" name="Text Box 41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6" name="Text Box 41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7" name="Text Box 41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8" name="Text Box 41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89" name="Text Box 41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0" name="Text Box 41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1" name="Text Box 41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2" name="Text Box 41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3" name="Text Box 41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4" name="Text Box 41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5" name="Text Box 41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6" name="Text Box 41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7" name="Text Box 41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8" name="Text Box 41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799" name="Text Box 41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0" name="Text Box 41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1" name="Text Box 41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2" name="Text Box 41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3" name="Text Box 41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4" name="Text Box 41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5" name="Text Box 41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6" name="Text Box 41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7" name="Text Box 41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8" name="Text Box 41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09" name="Text Box 41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0" name="Text Box 41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1" name="Text Box 41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2" name="Text Box 41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3" name="Text Box 41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4" name="Text Box 41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5" name="Text Box 41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6" name="Text Box 41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7" name="Text Box 41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8" name="Text Box 41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19" name="Text Box 41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0" name="Text Box 41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1" name="Text Box 41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2" name="Text Box 41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3" name="Text Box 41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4" name="Text Box 41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5" name="Text Box 41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6" name="Text Box 41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7" name="Text Box 41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8" name="Text Box 41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29" name="Text Box 41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0" name="Text Box 41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1" name="Text Box 41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2" name="Text Box 41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3" name="Text Box 41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4" name="Text Box 41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5" name="Text Box 41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6" name="Text Box 41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7" name="Text Box 41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8" name="Text Box 41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39" name="Text Box 41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0" name="Text Box 41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1" name="Text Box 41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2" name="Text Box 41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3" name="Text Box 41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4" name="Text Box 41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5" name="Text Box 41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6" name="Text Box 41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7" name="Text Box 41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8" name="Text Box 41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49" name="Text Box 41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0" name="Text Box 41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1" name="Text Box 41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2" name="Text Box 41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3" name="Text Box 41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4" name="Text Box 42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5" name="Text Box 42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6" name="Text Box 42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7" name="Text Box 42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8" name="Text Box 42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59" name="Text Box 42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0" name="Text Box 42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1" name="Text Box 42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2" name="Text Box 42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3" name="Text Box 42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4" name="Text Box 42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5" name="Text Box 42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6" name="Text Box 42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7" name="Text Box 42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8" name="Text Box 42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69" name="Text Box 42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0" name="Text Box 42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1" name="Text Box 42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2" name="Text Box 42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3" name="Text Box 42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4" name="Text Box 42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5" name="Text Box 42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6" name="Text Box 42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7" name="Text Box 42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8" name="Text Box 42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79" name="Text Box 42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0" name="Text Box 42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1" name="Text Box 42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2" name="Text Box 42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3" name="Text Box 42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4" name="Text Box 42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5" name="Text Box 42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6" name="Text Box 42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7" name="Text Box 42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8" name="Text Box 42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89" name="Text Box 42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0" name="Text Box 42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1" name="Text Box 42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2" name="Text Box 42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3" name="Text Box 42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4" name="Text Box 42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5" name="Text Box 42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6" name="Text Box 42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7" name="Text Box 42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8" name="Text Box 42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899" name="Text Box 42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0" name="Text Box 42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1" name="Text Box 42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2" name="Text Box 42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3" name="Text Box 42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4" name="Text Box 42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5" name="Text Box 42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6" name="Text Box 42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7" name="Text Box 42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8" name="Text Box 42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09" name="Text Box 42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0" name="Text Box 42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1" name="Text Box 42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2" name="Text Box 42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3" name="Text Box 42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4" name="Text Box 42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5" name="Text Box 42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6" name="Text Box 42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7" name="Text Box 42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8" name="Text Box 42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19" name="Text Box 42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0" name="Text Box 42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1" name="Text Box 42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2" name="Text Box 42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3" name="Text Box 42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4" name="Text Box 42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5" name="Text Box 42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6" name="Text Box 42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7" name="Text Box 42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8" name="Text Box 42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29" name="Text Box 42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0" name="Text Box 42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1" name="Text Box 42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2" name="Text Box 42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3" name="Text Box 42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4" name="Text Box 42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5" name="Text Box 42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6" name="Text Box 42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7" name="Text Box 42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8" name="Text Box 42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39" name="Text Box 42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0" name="Text Box 42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1" name="Text Box 42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2" name="Text Box 42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3" name="Text Box 42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4" name="Text Box 42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5" name="Text Box 42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6" name="Text Box 42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7" name="Text Box 42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8" name="Text Box 42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49" name="Text Box 42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0" name="Text Box 42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1" name="Text Box 42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2" name="Text Box 42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3" name="Text Box 42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4" name="Text Box 43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5" name="Text Box 43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6" name="Text Box 43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7" name="Text Box 43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8" name="Text Box 43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59" name="Text Box 43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0" name="Text Box 43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1" name="Text Box 43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2" name="Text Box 43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3" name="Text Box 43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4" name="Text Box 43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5" name="Text Box 43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6" name="Text Box 43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7" name="Text Box 43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8" name="Text Box 43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69" name="Text Box 43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0" name="Text Box 43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1" name="Text Box 43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2" name="Text Box 43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3" name="Text Box 43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4" name="Text Box 43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5" name="Text Box 43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6" name="Text Box 43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7" name="Text Box 43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8" name="Text Box 43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79" name="Text Box 43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0" name="Text Box 43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1" name="Text Box 43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2" name="Text Box 43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3" name="Text Box 43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4" name="Text Box 43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5" name="Text Box 43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6" name="Text Box 43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7" name="Text Box 43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8" name="Text Box 43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89" name="Text Box 43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0" name="Text Box 43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1" name="Text Box 43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2" name="Text Box 43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3" name="Text Box 43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4" name="Text Box 43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5" name="Text Box 43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6" name="Text Box 43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7" name="Text Box 43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8" name="Text Box 43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9999" name="Text Box 43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0" name="Text Box 43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1" name="Text Box 43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2" name="Text Box 43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3" name="Text Box 43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4" name="Text Box 43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5" name="Text Box 43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6" name="Text Box 43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7" name="Text Box 43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8" name="Text Box 43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09" name="Text Box 43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0" name="Text Box 43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1" name="Text Box 43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2" name="Text Box 43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3" name="Text Box 43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4" name="Text Box 43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5" name="Text Box 43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6" name="Text Box 43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7" name="Text Box 43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8" name="Text Box 43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19" name="Text Box 43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0" name="Text Box 43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1" name="Text Box 43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2" name="Text Box 43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3" name="Text Box 43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4" name="Text Box 43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5" name="Text Box 43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6" name="Text Box 43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7" name="Text Box 43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8" name="Text Box 43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29" name="Text Box 43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0" name="Text Box 43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1" name="Text Box 43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2" name="Text Box 43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3" name="Text Box 43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4" name="Text Box 43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5" name="Text Box 43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6" name="Text Box 43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7" name="Text Box 43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8" name="Text Box 43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39" name="Text Box 43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0" name="Text Box 43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1" name="Text Box 43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2" name="Text Box 43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3" name="Text Box 43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4" name="Text Box 43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5" name="Text Box 43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6" name="Text Box 43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7" name="Text Box 43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8" name="Text Box 43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49" name="Text Box 43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0" name="Text Box 43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1" name="Text Box 43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2" name="Text Box 43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3" name="Text Box 43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4" name="Text Box 44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5" name="Text Box 44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6" name="Text Box 44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7" name="Text Box 44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8" name="Text Box 44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59" name="Text Box 44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0" name="Text Box 44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1" name="Text Box 44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2" name="Text Box 44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3" name="Text Box 44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4" name="Text Box 44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5" name="Text Box 44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6" name="Text Box 44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7" name="Text Box 44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8" name="Text Box 44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69" name="Text Box 44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0" name="Text Box 44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1" name="Text Box 44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2" name="Text Box 44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3" name="Text Box 44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4" name="Text Box 44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5" name="Text Box 44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6" name="Text Box 44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7" name="Text Box 44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8" name="Text Box 44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79" name="Text Box 44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0" name="Text Box 44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1" name="Text Box 44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2" name="Text Box 44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3" name="Text Box 44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4" name="Text Box 44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5" name="Text Box 44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6" name="Text Box 44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7" name="Text Box 44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8" name="Text Box 44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89" name="Text Box 44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0" name="Text Box 44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1" name="Text Box 44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2" name="Text Box 44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3" name="Text Box 44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4" name="Text Box 44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5" name="Text Box 44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6" name="Text Box 44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7" name="Text Box 44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8" name="Text Box 44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099" name="Text Box 44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0" name="Text Box 44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1" name="Text Box 44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2" name="Text Box 44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3" name="Text Box 44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4" name="Text Box 44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5" name="Text Box 44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6" name="Text Box 44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7" name="Text Box 44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8" name="Text Box 44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09" name="Text Box 44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0" name="Text Box 44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1" name="Text Box 44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2" name="Text Box 44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3" name="Text Box 44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4" name="Text Box 44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5" name="Text Box 44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6" name="Text Box 44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7" name="Text Box 44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8" name="Text Box 44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19" name="Text Box 44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0" name="Text Box 44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1" name="Text Box 44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2" name="Text Box 44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3" name="Text Box 44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4" name="Text Box 44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5" name="Text Box 44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6" name="Text Box 44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7" name="Text Box 44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8" name="Text Box 44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29" name="Text Box 44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0" name="Text Box 44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1" name="Text Box 44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2" name="Text Box 44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3" name="Text Box 44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4" name="Text Box 44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5" name="Text Box 44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6" name="Text Box 44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7" name="Text Box 44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8" name="Text Box 44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39" name="Text Box 44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0" name="Text Box 44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1" name="Text Box 44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2" name="Text Box 44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3" name="Text Box 44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4" name="Text Box 44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5" name="Text Box 44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6" name="Text Box 44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7" name="Text Box 44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8" name="Text Box 44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49" name="Text Box 44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0" name="Text Box 44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1" name="Text Box 44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2" name="Text Box 44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3" name="Text Box 44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4" name="Text Box 45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5" name="Text Box 45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6" name="Text Box 45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7" name="Text Box 45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8" name="Text Box 45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59" name="Text Box 45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0" name="Text Box 45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1" name="Text Box 45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2" name="Text Box 45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3" name="Text Box 45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4" name="Text Box 45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5" name="Text Box 45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6" name="Text Box 45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7" name="Text Box 45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8" name="Text Box 45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69" name="Text Box 45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0" name="Text Box 45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1" name="Text Box 45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2" name="Text Box 45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3" name="Text Box 45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4" name="Text Box 45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5" name="Text Box 45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6" name="Text Box 45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7" name="Text Box 45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8" name="Text Box 45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79" name="Text Box 45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0" name="Text Box 45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1" name="Text Box 45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2" name="Text Box 45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3" name="Text Box 45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4" name="Text Box 45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5" name="Text Box 45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6" name="Text Box 45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7" name="Text Box 45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8" name="Text Box 45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89" name="Text Box 45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0" name="Text Box 45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1" name="Text Box 45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2" name="Text Box 45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3" name="Text Box 45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4" name="Text Box 45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5" name="Text Box 45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6" name="Text Box 45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7" name="Text Box 45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8" name="Text Box 45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199" name="Text Box 45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0" name="Text Box 45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1" name="Text Box 45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2" name="Text Box 45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3" name="Text Box 45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4" name="Text Box 45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5" name="Text Box 45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6" name="Text Box 45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7" name="Text Box 45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8" name="Text Box 45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09" name="Text Box 45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0" name="Text Box 45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1" name="Text Box 45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2" name="Text Box 45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3" name="Text Box 45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4" name="Text Box 45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5" name="Text Box 45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6" name="Text Box 45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7" name="Text Box 45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8" name="Text Box 45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19" name="Text Box 45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0" name="Text Box 45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1" name="Text Box 45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2" name="Text Box 45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3" name="Text Box 45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4" name="Text Box 45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5" name="Text Box 45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6" name="Text Box 45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7" name="Text Box 45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8" name="Text Box 45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29" name="Text Box 45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0" name="Text Box 45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1" name="Text Box 45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2" name="Text Box 45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3" name="Text Box 45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4" name="Text Box 45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5" name="Text Box 45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6" name="Text Box 45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7" name="Text Box 45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8" name="Text Box 45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39" name="Text Box 45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0" name="Text Box 45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1" name="Text Box 45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2" name="Text Box 45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3" name="Text Box 45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4" name="Text Box 45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5" name="Text Box 45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6" name="Text Box 45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7" name="Text Box 45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8" name="Text Box 45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49" name="Text Box 45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0" name="Text Box 45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1" name="Text Box 45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2" name="Text Box 45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3" name="Text Box 45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4" name="Text Box 46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5" name="Text Box 46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6" name="Text Box 46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7" name="Text Box 46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8" name="Text Box 46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59" name="Text Box 46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0" name="Text Box 46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1" name="Text Box 46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2" name="Text Box 46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3" name="Text Box 46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4" name="Text Box 46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5" name="Text Box 46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6" name="Text Box 46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7" name="Text Box 46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8" name="Text Box 46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69" name="Text Box 46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0" name="Text Box 46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1" name="Text Box 46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2" name="Text Box 46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3" name="Text Box 46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4" name="Text Box 46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5" name="Text Box 46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6" name="Text Box 46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7" name="Text Box 46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8" name="Text Box 46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79" name="Text Box 46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0" name="Text Box 46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1" name="Text Box 46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2" name="Text Box 46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3" name="Text Box 46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4" name="Text Box 46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5" name="Text Box 46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6" name="Text Box 46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7" name="Text Box 46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8" name="Text Box 46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89" name="Text Box 46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0" name="Text Box 46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1" name="Text Box 46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2" name="Text Box 46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3" name="Text Box 46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4" name="Text Box 46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5" name="Text Box 46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6" name="Text Box 46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7" name="Text Box 46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8" name="Text Box 46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299" name="Text Box 46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0" name="Text Box 46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1" name="Text Box 46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2" name="Text Box 46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3" name="Text Box 46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4" name="Text Box 46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5" name="Text Box 46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6" name="Text Box 46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7" name="Text Box 46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8" name="Text Box 46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09" name="Text Box 46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0" name="Text Box 46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1" name="Text Box 46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2" name="Text Box 46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3" name="Text Box 46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4" name="Text Box 46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5" name="Text Box 46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6" name="Text Box 46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7" name="Text Box 46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8" name="Text Box 46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19" name="Text Box 46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0" name="Text Box 46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1" name="Text Box 46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2" name="Text Box 46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3" name="Text Box 46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4" name="Text Box 46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5" name="Text Box 46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6" name="Text Box 46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7" name="Text Box 46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8" name="Text Box 46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29" name="Text Box 46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0" name="Text Box 46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1" name="Text Box 46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2" name="Text Box 46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3" name="Text Box 46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4" name="Text Box 46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5" name="Text Box 46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6" name="Text Box 46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7" name="Text Box 46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8" name="Text Box 46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39" name="Text Box 46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0" name="Text Box 46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1" name="Text Box 46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2" name="Text Box 46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3" name="Text Box 46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4" name="Text Box 46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5" name="Text Box 46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6" name="Text Box 46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7" name="Text Box 46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8" name="Text Box 46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49" name="Text Box 46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0" name="Text Box 46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1" name="Text Box 46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2" name="Text Box 46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3" name="Text Box 46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4" name="Text Box 47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5" name="Text Box 47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6" name="Text Box 47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7" name="Text Box 47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8" name="Text Box 47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59" name="Text Box 47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0" name="Text Box 47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1" name="Text Box 47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2" name="Text Box 47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3" name="Text Box 47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4" name="Text Box 47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5" name="Text Box 47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6" name="Text Box 47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7" name="Text Box 47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8" name="Text Box 47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69" name="Text Box 47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0" name="Text Box 47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1" name="Text Box 47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2" name="Text Box 47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3" name="Text Box 47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4" name="Text Box 47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5" name="Text Box 47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6" name="Text Box 47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7" name="Text Box 47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8" name="Text Box 47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79" name="Text Box 47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0" name="Text Box 47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1" name="Text Box 47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2" name="Text Box 47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3" name="Text Box 47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4" name="Text Box 47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5" name="Text Box 47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6" name="Text Box 47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7" name="Text Box 47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8" name="Text Box 47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89" name="Text Box 47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0" name="Text Box 47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1" name="Text Box 47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2" name="Text Box 47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3" name="Text Box 47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4" name="Text Box 47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5" name="Text Box 47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6" name="Text Box 47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7" name="Text Box 47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8" name="Text Box 47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399" name="Text Box 47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0" name="Text Box 47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1" name="Text Box 47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2" name="Text Box 47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3" name="Text Box 47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4" name="Text Box 47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5" name="Text Box 47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6" name="Text Box 47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7" name="Text Box 47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8" name="Text Box 47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09" name="Text Box 47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0" name="Text Box 47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1" name="Text Box 47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2" name="Text Box 47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3" name="Text Box 47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4" name="Text Box 47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5" name="Text Box 47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6" name="Text Box 47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7" name="Text Box 47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8" name="Text Box 47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19" name="Text Box 47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0" name="Text Box 47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1" name="Text Box 47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2" name="Text Box 47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3" name="Text Box 47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4" name="Text Box 47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5" name="Text Box 47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6" name="Text Box 47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7" name="Text Box 47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8" name="Text Box 47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29" name="Text Box 47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0" name="Text Box 47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1" name="Text Box 47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2" name="Text Box 47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3" name="Text Box 47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4" name="Text Box 47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5" name="Text Box 47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6" name="Text Box 47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7" name="Text Box 47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8" name="Text Box 47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39" name="Text Box 47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0" name="Text Box 47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1" name="Text Box 47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2" name="Text Box 47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3" name="Text Box 47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4" name="Text Box 47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5" name="Text Box 47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6" name="Text Box 47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7" name="Text Box 47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8" name="Text Box 47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49" name="Text Box 47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0" name="Text Box 47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1" name="Text Box 47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2" name="Text Box 47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3" name="Text Box 47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4" name="Text Box 48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5" name="Text Box 48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6" name="Text Box 48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7" name="Text Box 48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8" name="Text Box 48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59" name="Text Box 48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0" name="Text Box 48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1" name="Text Box 48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2" name="Text Box 48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3" name="Text Box 48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4" name="Text Box 48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5" name="Text Box 48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6" name="Text Box 48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7" name="Text Box 48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8" name="Text Box 48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69" name="Text Box 48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0" name="Text Box 48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1" name="Text Box 48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2" name="Text Box 48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3" name="Text Box 48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4" name="Text Box 48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5" name="Text Box 48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6" name="Text Box 48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7" name="Text Box 48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8" name="Text Box 48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79" name="Text Box 48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0" name="Text Box 48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1" name="Text Box 48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2" name="Text Box 48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3" name="Text Box 48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4" name="Text Box 48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5" name="Text Box 48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6" name="Text Box 48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7" name="Text Box 48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8" name="Text Box 48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89" name="Text Box 48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0" name="Text Box 48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1" name="Text Box 48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2" name="Text Box 48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3" name="Text Box 48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4" name="Text Box 48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5" name="Text Box 48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6" name="Text Box 48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7" name="Text Box 48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8" name="Text Box 48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499" name="Text Box 48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0" name="Text Box 48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1" name="Text Box 48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2" name="Text Box 48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3" name="Text Box 48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4" name="Text Box 48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5" name="Text Box 48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6" name="Text Box 48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7" name="Text Box 48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8" name="Text Box 48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09" name="Text Box 48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0" name="Text Box 48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1" name="Text Box 48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2" name="Text Box 48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3" name="Text Box 48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4" name="Text Box 48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5" name="Text Box 48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6" name="Text Box 48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7" name="Text Box 48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8" name="Text Box 48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19" name="Text Box 48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0" name="Text Box 48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1" name="Text Box 48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2" name="Text Box 48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3" name="Text Box 48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4" name="Text Box 48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5" name="Text Box 48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6" name="Text Box 48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7" name="Text Box 48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8" name="Text Box 48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29" name="Text Box 48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0" name="Text Box 48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1" name="Text Box 48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2" name="Text Box 48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3" name="Text Box 48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4" name="Text Box 48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5" name="Text Box 48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6" name="Text Box 48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7" name="Text Box 48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8" name="Text Box 48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39" name="Text Box 48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0" name="Text Box 48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1" name="Text Box 48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2" name="Text Box 48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3" name="Text Box 48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4" name="Text Box 48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5" name="Text Box 48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6" name="Text Box 48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7" name="Text Box 48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8" name="Text Box 48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49" name="Text Box 48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0" name="Text Box 48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1" name="Text Box 48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2" name="Text Box 48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3" name="Text Box 48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4" name="Text Box 49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5" name="Text Box 49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6" name="Text Box 49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7" name="Text Box 49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8" name="Text Box 49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59" name="Text Box 49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0" name="Text Box 49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1" name="Text Box 49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2" name="Text Box 49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3" name="Text Box 49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4" name="Text Box 49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5" name="Text Box 49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6" name="Text Box 49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7" name="Text Box 49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8" name="Text Box 49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69" name="Text Box 49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0" name="Text Box 49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1" name="Text Box 49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2" name="Text Box 49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3" name="Text Box 49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4" name="Text Box 49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5" name="Text Box 49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6" name="Text Box 49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7" name="Text Box 49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8" name="Text Box 49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79" name="Text Box 49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0" name="Text Box 49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1" name="Text Box 49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2" name="Text Box 49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3" name="Text Box 49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4" name="Text Box 49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5" name="Text Box 49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6" name="Text Box 49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7" name="Text Box 49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8" name="Text Box 49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89" name="Text Box 49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0" name="Text Box 49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1" name="Text Box 49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2" name="Text Box 49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3" name="Text Box 49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4" name="Text Box 49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5" name="Text Box 49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6" name="Text Box 49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7" name="Text Box 49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8" name="Text Box 49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599" name="Text Box 49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0" name="Text Box 49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1" name="Text Box 49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2" name="Text Box 49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3" name="Text Box 49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4" name="Text Box 49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5" name="Text Box 49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6" name="Text Box 49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7" name="Text Box 49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8" name="Text Box 49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09" name="Text Box 49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0" name="Text Box 49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1" name="Text Box 49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2" name="Text Box 49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3" name="Text Box 49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4" name="Text Box 49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5" name="Text Box 49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6" name="Text Box 49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7" name="Text Box 49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8" name="Text Box 49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19" name="Text Box 49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0" name="Text Box 49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1" name="Text Box 49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2" name="Text Box 49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3" name="Text Box 49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4" name="Text Box 49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5" name="Text Box 49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6" name="Text Box 49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7" name="Text Box 49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8" name="Text Box 49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29" name="Text Box 49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0" name="Text Box 49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1" name="Text Box 49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2" name="Text Box 49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3" name="Text Box 49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4" name="Text Box 49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5" name="Text Box 49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6" name="Text Box 49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7" name="Text Box 49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8" name="Text Box 49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39" name="Text Box 49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0" name="Text Box 49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1" name="Text Box 49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2" name="Text Box 49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3" name="Text Box 49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4" name="Text Box 49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5" name="Text Box 49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6" name="Text Box 49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7" name="Text Box 49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8" name="Text Box 49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49" name="Text Box 49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0" name="Text Box 49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1" name="Text Box 49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2" name="Text Box 49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3" name="Text Box 49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4" name="Text Box 50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5" name="Text Box 50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6" name="Text Box 50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7" name="Text Box 50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8" name="Text Box 50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59" name="Text Box 50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0" name="Text Box 50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1" name="Text Box 50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2" name="Text Box 50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3" name="Text Box 50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4" name="Text Box 50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5" name="Text Box 50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6" name="Text Box 50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7" name="Text Box 50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8" name="Text Box 50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69" name="Text Box 50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0" name="Text Box 50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1" name="Text Box 50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2" name="Text Box 50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3" name="Text Box 50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4" name="Text Box 50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5" name="Text Box 50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6" name="Text Box 50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7" name="Text Box 50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8" name="Text Box 50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79" name="Text Box 50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0" name="Text Box 50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1" name="Text Box 50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2" name="Text Box 50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3" name="Text Box 50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4" name="Text Box 50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5" name="Text Box 50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6" name="Text Box 50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7" name="Text Box 50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8" name="Text Box 50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89" name="Text Box 50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0" name="Text Box 50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1" name="Text Box 50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2" name="Text Box 50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3" name="Text Box 50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4" name="Text Box 50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5" name="Text Box 50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6" name="Text Box 50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7" name="Text Box 50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8" name="Text Box 50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699" name="Text Box 50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0" name="Text Box 50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1" name="Text Box 50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2" name="Text Box 50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3" name="Text Box 50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4" name="Text Box 50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5" name="Text Box 50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6" name="Text Box 50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7" name="Text Box 50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8" name="Text Box 50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09" name="Text Box 50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0" name="Text Box 50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1" name="Text Box 50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2" name="Text Box 50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3" name="Text Box 50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4" name="Text Box 50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5" name="Text Box 50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6" name="Text Box 50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7" name="Text Box 50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8" name="Text Box 50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19" name="Text Box 50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0" name="Text Box 50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1" name="Text Box 50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2" name="Text Box 50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3" name="Text Box 50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4" name="Text Box 50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5" name="Text Box 50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6" name="Text Box 50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7" name="Text Box 50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8" name="Text Box 50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29" name="Text Box 50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0" name="Text Box 50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1" name="Text Box 50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2" name="Text Box 50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3" name="Text Box 50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4" name="Text Box 50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5" name="Text Box 50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6" name="Text Box 50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7" name="Text Box 50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8" name="Text Box 50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39" name="Text Box 50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0" name="Text Box 50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1" name="Text Box 50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2" name="Text Box 50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3" name="Text Box 50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4" name="Text Box 50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5" name="Text Box 50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6" name="Text Box 50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7" name="Text Box 50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8" name="Text Box 50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49" name="Text Box 50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0" name="Text Box 50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1" name="Text Box 50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2" name="Text Box 50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3" name="Text Box 50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4" name="Text Box 51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5" name="Text Box 51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6" name="Text Box 51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7" name="Text Box 51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8" name="Text Box 51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59" name="Text Box 51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0" name="Text Box 51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1" name="Text Box 51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2" name="Text Box 51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3" name="Text Box 51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4" name="Text Box 51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5" name="Text Box 51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6" name="Text Box 51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7" name="Text Box 51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8" name="Text Box 51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69" name="Text Box 51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0" name="Text Box 51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1" name="Text Box 51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2" name="Text Box 51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3" name="Text Box 51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4" name="Text Box 51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5" name="Text Box 51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6" name="Text Box 51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7" name="Text Box 51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8" name="Text Box 51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79" name="Text Box 51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0" name="Text Box 51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1" name="Text Box 51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2" name="Text Box 51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3" name="Text Box 51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4" name="Text Box 51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5" name="Text Box 51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6" name="Text Box 51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7" name="Text Box 51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8" name="Text Box 51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89" name="Text Box 51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0" name="Text Box 51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1" name="Text Box 51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2" name="Text Box 51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3" name="Text Box 51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4" name="Text Box 51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5" name="Text Box 51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6" name="Text Box 51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7" name="Text Box 51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8" name="Text Box 51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799" name="Text Box 51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0" name="Text Box 51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1" name="Text Box 51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2" name="Text Box 51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3" name="Text Box 51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4" name="Text Box 51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5" name="Text Box 51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6" name="Text Box 51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7" name="Text Box 51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8" name="Text Box 51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09" name="Text Box 51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0" name="Text Box 51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1" name="Text Box 51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2" name="Text Box 51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3" name="Text Box 51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4" name="Text Box 51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5" name="Text Box 51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6" name="Text Box 51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7" name="Text Box 51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8" name="Text Box 51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19" name="Text Box 51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0" name="Text Box 51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1" name="Text Box 51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2" name="Text Box 51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3" name="Text Box 51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4" name="Text Box 51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5" name="Text Box 51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6" name="Text Box 51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7" name="Text Box 51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8" name="Text Box 51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29" name="Text Box 51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0" name="Text Box 51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1" name="Text Box 51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2" name="Text Box 51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3" name="Text Box 51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4" name="Text Box 51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5" name="Text Box 51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6" name="Text Box 51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7" name="Text Box 51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8" name="Text Box 51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39" name="Text Box 51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0" name="Text Box 51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1" name="Text Box 51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2" name="Text Box 51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3" name="Text Box 51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4" name="Text Box 51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5" name="Text Box 51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6" name="Text Box 51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7" name="Text Box 51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8" name="Text Box 51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49" name="Text Box 51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0" name="Text Box 51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1" name="Text Box 51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2" name="Text Box 51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3" name="Text Box 51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4" name="Text Box 52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5" name="Text Box 52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6" name="Text Box 52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7" name="Text Box 52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8" name="Text Box 52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59" name="Text Box 52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0" name="Text Box 52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1" name="Text Box 52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2" name="Text Box 52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3" name="Text Box 52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4" name="Text Box 52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5" name="Text Box 52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6" name="Text Box 52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7" name="Text Box 52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8" name="Text Box 52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69" name="Text Box 52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0" name="Text Box 52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1" name="Text Box 52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2" name="Text Box 52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3" name="Text Box 52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4" name="Text Box 52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5" name="Text Box 52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6" name="Text Box 52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7" name="Text Box 52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8" name="Text Box 52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79" name="Text Box 52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0" name="Text Box 52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1" name="Text Box 52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2" name="Text Box 52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3" name="Text Box 52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4" name="Text Box 52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5" name="Text Box 52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6" name="Text Box 52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7" name="Text Box 52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8" name="Text Box 52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89" name="Text Box 52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0" name="Text Box 52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1" name="Text Box 52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2" name="Text Box 52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3" name="Text Box 52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4" name="Text Box 52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5" name="Text Box 52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6" name="Text Box 52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7" name="Text Box 52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8" name="Text Box 52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899" name="Text Box 52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0" name="Text Box 52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1" name="Text Box 52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2" name="Text Box 52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3" name="Text Box 52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4" name="Text Box 52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5" name="Text Box 52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6" name="Text Box 52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7" name="Text Box 52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8" name="Text Box 52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09" name="Text Box 52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0" name="Text Box 52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1" name="Text Box 52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2" name="Text Box 52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3" name="Text Box 52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4" name="Text Box 52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5" name="Text Box 52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6" name="Text Box 52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7" name="Text Box 52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8" name="Text Box 52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19" name="Text Box 52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0" name="Text Box 52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1" name="Text Box 52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2" name="Text Box 52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3" name="Text Box 52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4" name="Text Box 52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5" name="Text Box 52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6" name="Text Box 52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7" name="Text Box 52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8" name="Text Box 52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29" name="Text Box 52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0" name="Text Box 52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1" name="Text Box 52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2" name="Text Box 52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3" name="Text Box 52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4" name="Text Box 52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5" name="Text Box 52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6" name="Text Box 52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7" name="Text Box 52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8" name="Text Box 52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39" name="Text Box 52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0" name="Text Box 52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1" name="Text Box 52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2" name="Text Box 52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3" name="Text Box 52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4" name="Text Box 52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5" name="Text Box 52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6" name="Text Box 52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7" name="Text Box 52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8" name="Text Box 52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49" name="Text Box 52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0" name="Text Box 52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1" name="Text Box 52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2" name="Text Box 52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3" name="Text Box 52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4" name="Text Box 53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5" name="Text Box 53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6" name="Text Box 53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7" name="Text Box 53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8" name="Text Box 53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59" name="Text Box 53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0" name="Text Box 53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1" name="Text Box 53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2" name="Text Box 530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3" name="Text Box 530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4" name="Text Box 531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5" name="Text Box 531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6" name="Text Box 531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7" name="Text Box 531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8" name="Text Box 531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69" name="Text Box 531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0" name="Text Box 531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1" name="Text Box 531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2" name="Text Box 531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3" name="Text Box 531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4" name="Text Box 532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5" name="Text Box 532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6" name="Text Box 532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7" name="Text Box 532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8" name="Text Box 532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79" name="Text Box 532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0" name="Text Box 532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1" name="Text Box 532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2" name="Text Box 532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3" name="Text Box 532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4" name="Text Box 533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5" name="Text Box 533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6" name="Text Box 533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7" name="Text Box 533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8" name="Text Box 533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89" name="Text Box 533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0" name="Text Box 533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1" name="Text Box 533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2" name="Text Box 533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3" name="Text Box 533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4" name="Text Box 534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5" name="Text Box 534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6" name="Text Box 534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7" name="Text Box 534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8" name="Text Box 534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0999" name="Text Box 534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0" name="Text Box 534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1" name="Text Box 534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2" name="Text Box 534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3" name="Text Box 534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4" name="Text Box 535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5" name="Text Box 535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6" name="Text Box 535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7" name="Text Box 535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8" name="Text Box 535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09" name="Text Box 535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0" name="Text Box 535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1" name="Text Box 535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2" name="Text Box 535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3" name="Text Box 535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4" name="Text Box 536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5" name="Text Box 536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6" name="Text Box 536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7" name="Text Box 536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8" name="Text Box 536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19" name="Text Box 536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0" name="Text Box 536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1" name="Text Box 536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2" name="Text Box 536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3" name="Text Box 536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4" name="Text Box 537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5" name="Text Box 537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6" name="Text Box 537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7" name="Text Box 537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8" name="Text Box 537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29" name="Text Box 537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0" name="Text Box 537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1" name="Text Box 537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2" name="Text Box 537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3" name="Text Box 537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4" name="Text Box 538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5" name="Text Box 538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6" name="Text Box 538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7" name="Text Box 538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8" name="Text Box 538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39" name="Text Box 538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0" name="Text Box 538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1" name="Text Box 538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2" name="Text Box 538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3" name="Text Box 538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4" name="Text Box 539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5" name="Text Box 539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6" name="Text Box 539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7" name="Text Box 539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8" name="Text Box 539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49" name="Text Box 539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0" name="Text Box 539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1" name="Text Box 539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2" name="Text Box 5398"/>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3" name="Text Box 5399"/>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4" name="Text Box 5400"/>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5" name="Text Box 5401"/>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6" name="Text Box 5402"/>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7" name="Text Box 5403"/>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8" name="Text Box 5404"/>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59" name="Text Box 5405"/>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60" name="Text Box 5406"/>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2320</xdr:row>
      <xdr:rowOff>0</xdr:rowOff>
    </xdr:from>
    <xdr:ext cx="85725" cy="205408"/>
    <xdr:sp macro="" textlink="">
      <xdr:nvSpPr>
        <xdr:cNvPr id="11061" name="Text Box 5407"/>
        <xdr:cNvSpPr txBox="1">
          <a:spLocks noChangeArrowheads="1"/>
        </xdr:cNvSpPr>
      </xdr:nvSpPr>
      <xdr:spPr bwMode="auto">
        <a:xfrm>
          <a:off x="4686300" y="44196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2" name="Text Box 5427"/>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3" name="Text Box 5428"/>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4" name="Text Box 5429"/>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5" name="Text Box 5430"/>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6" name="Text Box 5431"/>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7" name="Text Box 5432"/>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8" name="Text Box 5433"/>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69" name="Text Box 5434"/>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0" name="Text Box 5435"/>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1" name="Text Box 5436"/>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2" name="Text Box 5437"/>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3" name="Text Box 5438"/>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4" name="Text Box 5439"/>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5" name="Text Box 5440"/>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6" name="Text Box 5441"/>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7" name="Text Box 5442"/>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8" name="Text Box 5443"/>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79" name="Text Box 5444"/>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0" name="Text Box 5445"/>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1" name="Text Box 5446"/>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2" name="Text Box 5447"/>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3" name="Text Box 5448"/>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4" name="Text Box 5449"/>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5" name="Text Box 5450"/>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6" name="Text Box 5451"/>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7" name="Text Box 5452"/>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8" name="Text Box 5453"/>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89" name="Text Box 5454"/>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0" name="Text Box 5455"/>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1" name="Text Box 5456"/>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2" name="Text Box 5457"/>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3" name="Text Box 5458"/>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4" name="Text Box 5459"/>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5" name="Text Box 5460"/>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6" name="Text Box 5461"/>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7" name="Text Box 5462"/>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8" name="Text Box 5463"/>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099" name="Text Box 5464"/>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100" name="Text Box 5465"/>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101" name="Text Box 5466"/>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102" name="Text Box 5467"/>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2319</xdr:row>
      <xdr:rowOff>0</xdr:rowOff>
    </xdr:from>
    <xdr:ext cx="85725" cy="205409"/>
    <xdr:sp macro="" textlink="">
      <xdr:nvSpPr>
        <xdr:cNvPr id="11103" name="Text Box 5468"/>
        <xdr:cNvSpPr txBox="1">
          <a:spLocks noChangeArrowheads="1"/>
        </xdr:cNvSpPr>
      </xdr:nvSpPr>
      <xdr:spPr bwMode="auto">
        <a:xfrm>
          <a:off x="4686300" y="44176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4" name="Text Box 378"/>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5" name="Text Box 379"/>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6" name="Text Box 380"/>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7" name="Text Box 381"/>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8" name="Text Box 382"/>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9" name="Text Box 383"/>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0" name="Text Box 384"/>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1" name="Text Box 385"/>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2" name="Text Box 386"/>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3" name="Text Box 387"/>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4" name="Text Box 388"/>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5" name="Text Box 389"/>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6" name="Text Box 390"/>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7" name="Text Box 391"/>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8" name="Text Box 392"/>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9" name="Text Box 393"/>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0" name="Text Box 394"/>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1" name="Text Box 395"/>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2" name="Text Box 396"/>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3" name="Text Box 397"/>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4" name="Text Box 398"/>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 name="Text Box 2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 name="Text Box 2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 name="Text Box 2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 name="Text Box 2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 name="Text Box 2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 name="Text Box 2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 name="Text Box 2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 name="Text Box 2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 name="Text Box 2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 name="Text Box 2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 name="Text Box 2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 name="Text Box 2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 name="Text Box 2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 name="Text Box 2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 name="Text Box 2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 name="Text Box 2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 name="Text Box 2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 name="Text Box 2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 name="Text Box 2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 name="Text Box 2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 name="Text Box 2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 name="Text Box 2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 name="Text Box 2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 name="Text Box 2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 name="Text Box 2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 name="Text Box 2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 name="Text Box 2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 name="Text Box 2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 name="Text Box 2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 name="Text Box 2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 name="Text Box 2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 name="Text Box 2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 name="Text Box 2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 name="Text Box 2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 name="Text Box 2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 name="Text Box 2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 name="Text Box 2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 name="Text Box 2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 name="Text Box 2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 name="Text Box 2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 name="Text Box 2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 name="Text Box 2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 name="Text Box 2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 name="Text Box 2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 name="Text Box 2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 name="Text Box 2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 name="Text Box 2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 name="Text Box 2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 name="Text Box 2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 name="Text Box 2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 name="Text Box 2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 name="Text Box 2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 name="Text Box 2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 name="Text Box 2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 name="Text Box 2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 name="Text Box 2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 name="Text Box 2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 name="Text Box 2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 name="Text Box 2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 name="Text Box 2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 name="Text Box 2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 name="Text Box 2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 name="Text Box 2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 name="Text Box 2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 name="Text Box 2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 name="Text Box 2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 name="Text Box 2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 name="Text Box 2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 name="Text Box 2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 name="Text Box 2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 name="Text Box 2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 name="Text Box 2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 name="Text Box 2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 name="Text Box 2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 name="Text Box 2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 name="Text Box 2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 name="Text Box 2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 name="Text Box 2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 name="Text Box 2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 name="Text Box 2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 name="Text Box 2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 name="Text Box 2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 name="Text Box 2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 name="Text Box 2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 name="Text Box 2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 name="Text Box 2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 name="Text Box 2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 name="Text Box 2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 name="Text Box 2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 name="Text Box 2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 name="Text Box 2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 name="Text Box 2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 name="Text Box 2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 name="Text Box 2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 name="Text Box 2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 name="Text Box 2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 name="Text Box 2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 name="Text Box 2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 name="Text Box 2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 name="Text Box 2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 name="Text Box 2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 name="Text Box 2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 name="Text Box 2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 name="Text Box 2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 name="Text Box 2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 name="Text Box 2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 name="Text Box 2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 name="Text Box 2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 name="Text Box 2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 name="Text Box 2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 name="Text Box 2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 name="Text Box 2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 name="Text Box 2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 name="Text Box 2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 name="Text Box 2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 name="Text Box 2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 name="Text Box 2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 name="Text Box 2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 name="Text Box 2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 name="Text Box 2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 name="Text Box 2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 name="Text Box 2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 name="Text Box 2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 name="Text Box 2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 name="Text Box 2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 name="Text Box 2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 name="Text Box 2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 name="Text Box 2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 name="Text Box 2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 name="Text Box 2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 name="Text Box 2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 name="Text Box 2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 name="Text Box 2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 name="Text Box 2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 name="Text Box 2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 name="Text Box 2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 name="Text Box 2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 name="Text Box 2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 name="Text Box 2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 name="Text Box 2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 name="Text Box 2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 name="Text Box 2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 name="Text Box 2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 name="Text Box 2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 name="Text Box 2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 name="Text Box 2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 name="Text Box 2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 name="Text Box 2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 name="Text Box 2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 name="Text Box 2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 name="Text Box 2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 name="Text Box 2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 name="Text Box 2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 name="Text Box 2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 name="Text Box 2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 name="Text Box 2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 name="Text Box 2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 name="Text Box 2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 name="Text Box 2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 name="Text Box 2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 name="Text Box 2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 name="Text Box 2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 name="Text Box 2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 name="Text Box 2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 name="Text Box 2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 name="Text Box 2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 name="Text Box 2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 name="Text Box 2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 name="Text Box 2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 name="Text Box 2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 name="Text Box 2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 name="Text Box 2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 name="Text Box 2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 name="Text Box 2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 name="Text Box 2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 name="Text Box 2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 name="Text Box 2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 name="Text Box 2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 name="Text Box 2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 name="Text Box 2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 name="Text Box 2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 name="Text Box 2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 name="Text Box 2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 name="Text Box 2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 name="Text Box 2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 name="Text Box 2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 name="Text Box 2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 name="Text Box 2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 name="Text Box 2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 name="Text Box 2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 name="Text Box 2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 name="Text Box 2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 name="Text Box 2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 name="Text Box 2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 name="Text Box 2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 name="Text Box 2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 name="Text Box 2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 name="Text Box 2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 name="Text Box 2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 name="Text Box 2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 name="Text Box 2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 name="Text Box 2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 name="Text Box 2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 name="Text Box 2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 name="Text Box 2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 name="Text Box 2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 name="Text Box 2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 name="Text Box 2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 name="Text Box 2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 name="Text Box 2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 name="Text Box 2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 name="Text Box 2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 name="Text Box 2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 name="Text Box 2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 name="Text Box 2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 name="Text Box 2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 name="Text Box 2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 name="Text Box 2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 name="Text Box 2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 name="Text Box 2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 name="Text Box 2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 name="Text Box 2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 name="Text Box 2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 name="Text Box 2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 name="Text Box 2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 name="Text Box 2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 name="Text Box 2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 name="Text Box 2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 name="Text Box 2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 name="Text Box 2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 name="Text Box 2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 name="Text Box 2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 name="Text Box 2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 name="Text Box 2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 name="Text Box 2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 name="Text Box 2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 name="Text Box 2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 name="Text Box 2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3" name="Text Box 2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4" name="Text Box 2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5" name="Text Box 2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6" name="Text Box 2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7" name="Text Box 2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8" name="Text Box 2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9" name="Text Box 2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0" name="Text Box 2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1" name="Text Box 2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2" name="Text Box 2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3" name="Text Box 2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4" name="Text Box 2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5" name="Text Box 2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6" name="Text Box 2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7" name="Text Box 2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8" name="Text Box 2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9" name="Text Box 2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0" name="Text Box 2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1" name="Text Box 2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2" name="Text Box 2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3" name="Text Box 2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4" name="Text Box 2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5" name="Text Box 2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6" name="Text Box 2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7" name="Text Box 2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8" name="Text Box 2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9" name="Text Box 2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0" name="Text Box 2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1" name="Text Box 2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2" name="Text Box 2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3" name="Text Box 2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4" name="Text Box 2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5" name="Text Box 2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6" name="Text Box 2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7" name="Text Box 2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8" name="Text Box 2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9" name="Text Box 2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0" name="Text Box 2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1" name="Text Box 2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2" name="Text Box 2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3" name="Text Box 2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4" name="Text Box 2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5" name="Text Box 2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6" name="Text Box 2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7" name="Text Box 2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8" name="Text Box 2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9" name="Text Box 2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0" name="Text Box 2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1" name="Text Box 2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2" name="Text Box 2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3" name="Text Box 2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4" name="Text Box 2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5" name="Text Box 2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6" name="Text Box 2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7" name="Text Box 2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8" name="Text Box 2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9" name="Text Box 2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0" name="Text Box 2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1" name="Text Box 2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2" name="Text Box 2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3" name="Text Box 2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4" name="Text Box 2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5" name="Text Box 2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6" name="Text Box 2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7" name="Text Box 2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8" name="Text Box 2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9" name="Text Box 2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0" name="Text Box 2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1" name="Text Box 2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2" name="Text Box 2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3" name="Text Box 2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4" name="Text Box 2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5" name="Text Box 2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6" name="Text Box 2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7" name="Text Box 2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8" name="Text Box 2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9" name="Text Box 2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0" name="Text Box 2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1" name="Text Box 2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2" name="Text Box 2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3" name="Text Box 2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4" name="Text Box 2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5" name="Text Box 2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6" name="Text Box 2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7" name="Text Box 2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8" name="Text Box 2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9" name="Text Box 2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0" name="Text Box 2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1" name="Text Box 2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2" name="Text Box 2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3" name="Text Box 2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4" name="Text Box 2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5" name="Text Box 2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6" name="Text Box 2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7" name="Text Box 2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8" name="Text Box 2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9" name="Text Box 2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0" name="Text Box 2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1" name="Text Box 2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2" name="Text Box 2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3" name="Text Box 2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4" name="Text Box 2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5" name="Text Box 2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6" name="Text Box 2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7" name="Text Box 2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8" name="Text Box 2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9" name="Text Box 2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0" name="Text Box 2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1" name="Text Box 2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2" name="Text Box 2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3" name="Text Box 2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4" name="Text Box 2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5" name="Text Box 2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6" name="Text Box 2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7" name="Text Box 2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8" name="Text Box 2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9" name="Text Box 2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0" name="Text Box 2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1" name="Text Box 2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2" name="Text Box 2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3" name="Text Box 2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4" name="Text Box 2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5" name="Text Box 2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6" name="Text Box 2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7" name="Text Box 2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8" name="Text Box 2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9" name="Text Box 2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0" name="Text Box 2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1" name="Text Box 2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2" name="Text Box 2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3" name="Text Box 2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4" name="Text Box 2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5" name="Text Box 2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6" name="Text Box 2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7" name="Text Box 3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8" name="Text Box 3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9" name="Text Box 3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0" name="Text Box 3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1" name="Text Box 3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2" name="Text Box 3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3" name="Text Box 3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4" name="Text Box 3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5" name="Text Box 3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6" name="Text Box 3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7" name="Text Box 3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8" name="Text Box 3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9" name="Text Box 3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0" name="Text Box 3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1" name="Text Box 3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2" name="Text Box 3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3" name="Text Box 3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4" name="Text Box 3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5" name="Text Box 3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6" name="Text Box 3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7" name="Text Box 3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8" name="Text Box 3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9" name="Text Box 3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0" name="Text Box 3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1" name="Text Box 3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2" name="Text Box 3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3" name="Text Box 3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4" name="Text Box 3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5" name="Text Box 3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6" name="Text Box 3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7" name="Text Box 3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8" name="Text Box 3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9" name="Text Box 3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0" name="Text Box 3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1" name="Text Box 3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2" name="Text Box 3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3" name="Text Box 3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4" name="Text Box 3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5" name="Text Box 3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6" name="Text Box 3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7" name="Text Box 3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8" name="Text Box 3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9" name="Text Box 3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0" name="Text Box 3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1" name="Text Box 3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2" name="Text Box 3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3" name="Text Box 3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4" name="Text Box 3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5" name="Text Box 3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6" name="Text Box 3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7" name="Text Box 3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8" name="Text Box 3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9" name="Text Box 3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0" name="Text Box 3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1" name="Text Box 3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2" name="Text Box 3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3" name="Text Box 3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4" name="Text Box 3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5" name="Text Box 3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6" name="Text Box 3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7" name="Text Box 3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8" name="Text Box 3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9" name="Text Box 3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0" name="Text Box 3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1" name="Text Box 3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2" name="Text Box 3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3" name="Text Box 3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4" name="Text Box 3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5" name="Text Box 3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6" name="Text Box 3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7" name="Text Box 3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8" name="Text Box 3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9" name="Text Box 3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0" name="Text Box 3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1" name="Text Box 3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2" name="Text Box 3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3" name="Text Box 3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4" name="Text Box 3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5" name="Text Box 3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6" name="Text Box 3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7" name="Text Box 3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8" name="Text Box 3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9" name="Text Box 3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0" name="Text Box 3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1" name="Text Box 3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2" name="Text Box 3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3" name="Text Box 3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4" name="Text Box 3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5" name="Text Box 3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6" name="Text Box 3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7" name="Text Box 3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8" name="Text Box 3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9" name="Text Box 3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0" name="Text Box 3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1" name="Text Box 3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2" name="Text Box 3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3" name="Text Box 3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4" name="Text Box 3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5" name="Text Box 3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6" name="Text Box 3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7" name="Text Box 3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8" name="Text Box 3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9" name="Text Box 3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0" name="Text Box 3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1" name="Text Box 3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2" name="Text Box 3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3" name="Text Box 3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4" name="Text Box 3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5" name="Text Box 3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6" name="Text Box 3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7" name="Text Box 3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8" name="Text Box 3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9" name="Text Box 3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0" name="Text Box 3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1" name="Text Box 3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2" name="Text Box 3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3" name="Text Box 3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4" name="Text Box 3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5" name="Text Box 3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6" name="Text Box 3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7" name="Text Box 3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8" name="Text Box 3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9" name="Text Box 3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0" name="Text Box 3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1" name="Text Box 3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2" name="Text Box 3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3" name="Text Box 3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4" name="Text Box 3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5" name="Text Box 3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6" name="Text Box 3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7" name="Text Box 3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8" name="Text Box 3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9" name="Text Box 3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0" name="Text Box 3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1" name="Text Box 3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2" name="Text Box 3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3" name="Text Box 3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4" name="Text Box 3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5" name="Text Box 3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6" name="Text Box 3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7" name="Text Box 3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8" name="Text Box 3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9" name="Text Box 3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0" name="Text Box 3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1" name="Text Box 3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2" name="Text Box 3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3" name="Text Box 3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4" name="Text Box 3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5" name="Text Box 3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6" name="Text Box 3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7" name="Text Box 3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8" name="Text Box 3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9" name="Text Box 3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0" name="Text Box 3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1" name="Text Box 3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2" name="Text Box 3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3" name="Text Box 3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4" name="Text Box 3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5" name="Text Box 3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6" name="Text Box 3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7" name="Text Box 3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8" name="Text Box 3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9" name="Text Box 3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0" name="Text Box 3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1" name="Text Box 3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2" name="Text Box 3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3" name="Text Box 3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4" name="Text Box 3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5" name="Text Box 3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6" name="Text Box 3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7" name="Text Box 3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8" name="Text Box 3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9" name="Text Box 3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0" name="Text Box 3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1" name="Text Box 3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2" name="Text Box 3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3" name="Text Box 3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4" name="Text Box 3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5" name="Text Box 3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6" name="Text Box 3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7" name="Text Box 3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8" name="Text Box 3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9" name="Text Box 3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0" name="Text Box 3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1" name="Text Box 3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2" name="Text Box 3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3" name="Text Box 3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4" name="Text Box 3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5" name="Text Box 3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6" name="Text Box 3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7" name="Text Box 3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8" name="Text Box 3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9" name="Text Box 3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0" name="Text Box 3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1" name="Text Box 3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2" name="Text Box 3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3" name="Text Box 3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4" name="Text Box 3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5" name="Text Box 3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6" name="Text Box 3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7" name="Text Box 3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8" name="Text Box 3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9" name="Text Box 3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0" name="Text Box 3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1" name="Text Box 3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2" name="Text Box 3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3" name="Text Box 3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4" name="Text Box 3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5" name="Text Box 3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6" name="Text Box 3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7" name="Text Box 3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8" name="Text Box 3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9" name="Text Box 3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0" name="Text Box 3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1" name="Text Box 3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2" name="Text Box 3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3" name="Text Box 3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4" name="Text Box 3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5" name="Text Box 3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6" name="Text Box 3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7" name="Text Box 3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8" name="Text Box 3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9" name="Text Box 3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0" name="Text Box 3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1" name="Text Box 3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2" name="Text Box 3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3" name="Text Box 3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4" name="Text Box 3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5" name="Text Box 3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6" name="Text Box 3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7" name="Text Box 3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8" name="Text Box 3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9" name="Text Box 3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0" name="Text Box 3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1" name="Text Box 3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2" name="Text Box 3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3" name="Text Box 3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4" name="Text Box 3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5" name="Text Box 3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6" name="Text Box 3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7" name="Text Box 3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8" name="Text Box 3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9" name="Text Box 3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0" name="Text Box 3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1" name="Text Box 3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2" name="Text Box 3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3" name="Text Box 3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4" name="Text Box 3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5" name="Text Box 3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6" name="Text Box 3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7" name="Text Box 3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8" name="Text Box 3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9" name="Text Box 3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0" name="Text Box 3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1" name="Text Box 3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2" name="Text Box 3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3" name="Text Box 3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4" name="Text Box 3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5" name="Text Box 3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6" name="Text Box 3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7" name="Text Box 3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8" name="Text Box 3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9" name="Text Box 3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0" name="Text Box 3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1" name="Text Box 3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2" name="Text Box 3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3" name="Text Box 3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4" name="Text Box 3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5" name="Text Box 3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6" name="Text Box 3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7" name="Text Box 3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8" name="Text Box 3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9" name="Text Box 3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0" name="Text Box 3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1" name="Text Box 3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2" name="Text Box 3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3" name="Text Box 3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4" name="Text Box 3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5" name="Text Box 3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6" name="Text Box 3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7" name="Text Box 3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8" name="Text Box 3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9" name="Text Box 3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0" name="Text Box 3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1" name="Text Box 3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2" name="Text Box 3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3" name="Text Box 3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4" name="Text Box 3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5" name="Text Box 3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6" name="Text Box 3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7" name="Text Box 3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8" name="Text Box 3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9" name="Text Box 3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0" name="Text Box 3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1" name="Text Box 3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2" name="Text Box 3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3" name="Text Box 3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4" name="Text Box 3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5" name="Text Box 3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6" name="Text Box 3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7" name="Text Box 3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8" name="Text Box 3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9" name="Text Box 3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0" name="Text Box 3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1" name="Text Box 3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2" name="Text Box 3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3" name="Text Box 3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4" name="Text Box 3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5" name="Text Box 3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6" name="Text Box 3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7" name="Text Box 3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8" name="Text Box 3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9" name="Text Box 3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0" name="Text Box 3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1" name="Text Box 3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2" name="Text Box 3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3" name="Text Box 3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4" name="Text Box 3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5" name="Text Box 3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6" name="Text Box 3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7" name="Text Box 3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8" name="Text Box 3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9" name="Text Box 3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0" name="Text Box 3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1" name="Text Box 3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2" name="Text Box 3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3" name="Text Box 3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4" name="Text Box 3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5" name="Text Box 3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6" name="Text Box 3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7" name="Text Box 3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8" name="Text Box 3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9" name="Text Box 3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0" name="Text Box 3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1" name="Text Box 3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2" name="Text Box 3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3" name="Text Box 3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4" name="Text Box 3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5" name="Text Box 3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6" name="Text Box 3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7" name="Text Box 3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8" name="Text Box 3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9" name="Text Box 3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0" name="Text Box 3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1" name="Text Box 3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2" name="Text Box 3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3" name="Text Box 3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4" name="Text Box 3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5" name="Text Box 3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6" name="Text Box 3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7" name="Text Box 3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8" name="Text Box 3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9" name="Text Box 3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0" name="Text Box 3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1" name="Text Box 3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2" name="Text Box 3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3" name="Text Box 3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4" name="Text Box 3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5" name="Text Box 3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6" name="Text Box 3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7" name="Text Box 3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8" name="Text Box 3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9" name="Text Box 3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0" name="Text Box 3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1" name="Text Box 3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2" name="Text Box 3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3" name="Text Box 3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4" name="Text Box 3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5" name="Text Box 3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6" name="Text Box 3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7" name="Text Box 3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8" name="Text Box 3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9" name="Text Box 3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0" name="Text Box 3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1" name="Text Box 3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2" name="Text Box 3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3" name="Text Box 3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4" name="Text Box 3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5" name="Text Box 3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6" name="Text Box 3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7" name="Text Box 3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8" name="Text Box 3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9" name="Text Box 3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0" name="Text Box 3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1" name="Text Box 3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2" name="Text Box 3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3" name="Text Box 3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4" name="Text Box 3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5" name="Text Box 3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6" name="Text Box 3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7" name="Text Box 3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8" name="Text Box 3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9" name="Text Box 3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0" name="Text Box 3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1" name="Text Box 3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2" name="Text Box 3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3" name="Text Box 3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4" name="Text Box 3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5" name="Text Box 3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6" name="Text Box 3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7" name="Text Box 3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8" name="Text Box 3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9" name="Text Box 3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0" name="Text Box 3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1" name="Text Box 3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2" name="Text Box 3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3" name="Text Box 3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4" name="Text Box 3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5" name="Text Box 3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6" name="Text Box 3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7" name="Text Box 3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8" name="Text Box 3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9" name="Text Box 3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0" name="Text Box 3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1" name="Text Box 3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2" name="Text Box 3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3" name="Text Box 3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4" name="Text Box 3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5" name="Text Box 3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6" name="Text Box 3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7" name="Text Box 3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8" name="Text Box 3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9" name="Text Box 3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0" name="Text Box 3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1" name="Text Box 3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2" name="Text Box 3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3" name="Text Box 3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4" name="Text Box 3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5" name="Text Box 3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6" name="Text Box 3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7" name="Text Box 3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8" name="Text Box 3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9" name="Text Box 3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0" name="Text Box 3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1" name="Text Box 3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2" name="Text Box 3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3" name="Text Box 3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4" name="Text Box 3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5" name="Text Box 3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6" name="Text Box 3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7" name="Text Box 3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8" name="Text Box 3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9" name="Text Box 3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0" name="Text Box 3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1" name="Text Box 3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2" name="Text Box 3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3" name="Text Box 3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4" name="Text Box 3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5" name="Text Box 3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6" name="Text Box 3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7" name="Text Box 3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8" name="Text Box 3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9" name="Text Box 3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0" name="Text Box 3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1" name="Text Box 3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2" name="Text Box 3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3" name="Text Box 3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4" name="Text Box 3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5" name="Text Box 3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6" name="Text Box 3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7" name="Text Box 3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8" name="Text Box 3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9" name="Text Box 3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0" name="Text Box 3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1" name="Text Box 3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2" name="Text Box 3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3" name="Text Box 3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4" name="Text Box 3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5" name="Text Box 3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6" name="Text Box 3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7" name="Text Box 3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8" name="Text Box 3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9" name="Text Box 3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0" name="Text Box 3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1" name="Text Box 3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2" name="Text Box 3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3" name="Text Box 3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4" name="Text Box 3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5" name="Text Box 3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6" name="Text Box 3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7" name="Text Box 3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8" name="Text Box 3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9" name="Text Box 3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0" name="Text Box 3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1" name="Text Box 3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2" name="Text Box 3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3" name="Text Box 3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4" name="Text Box 3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5" name="Text Box 3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6" name="Text Box 3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7" name="Text Box 3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8" name="Text Box 3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9" name="Text Box 3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0" name="Text Box 3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1" name="Text Box 3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2" name="Text Box 3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3" name="Text Box 3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4" name="Text Box 3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5" name="Text Box 3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6" name="Text Box 3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7" name="Text Box 3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8" name="Text Box 3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9" name="Text Box 3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0" name="Text Box 3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1" name="Text Box 3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2" name="Text Box 3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3" name="Text Box 3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4" name="Text Box 3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5" name="Text Box 3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6" name="Text Box 3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7" name="Text Box 3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8" name="Text Box 3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9" name="Text Box 3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0" name="Text Box 3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1" name="Text Box 3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2" name="Text Box 3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3" name="Text Box 3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4" name="Text Box 3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5" name="Text Box 3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6" name="Text Box 3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7" name="Text Box 3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8" name="Text Box 3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9" name="Text Box 3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0" name="Text Box 3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1" name="Text Box 3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2" name="Text Box 3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3" name="Text Box 3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4" name="Text Box 3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5" name="Text Box 3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6" name="Text Box 3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7" name="Text Box 3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8" name="Text Box 3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9" name="Text Box 3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0" name="Text Box 3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1" name="Text Box 3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2" name="Text Box 3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3" name="Text Box 3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4" name="Text Box 3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5" name="Text Box 3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6" name="Text Box 3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7" name="Text Box 3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8" name="Text Box 3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9" name="Text Box 3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0" name="Text Box 3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1" name="Text Box 3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2" name="Text Box 3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3" name="Text Box 3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4" name="Text Box 3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5" name="Text Box 3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6" name="Text Box 3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7" name="Text Box 3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8" name="Text Box 3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9" name="Text Box 3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0" name="Text Box 3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1" name="Text Box 3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2" name="Text Box 3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3" name="Text Box 3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4" name="Text Box 3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5" name="Text Box 3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6" name="Text Box 3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7" name="Text Box 3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8" name="Text Box 3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9" name="Text Box 3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0" name="Text Box 3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1" name="Text Box 3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2" name="Text Box 3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3" name="Text Box 3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4" name="Text Box 3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5" name="Text Box 3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6" name="Text Box 3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7" name="Text Box 3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8" name="Text Box 3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9" name="Text Box 3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0" name="Text Box 3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1" name="Text Box 3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2" name="Text Box 3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3" name="Text Box 3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4" name="Text Box 3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5" name="Text Box 3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6" name="Text Box 3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7" name="Text Box 3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8" name="Text Box 3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9" name="Text Box 3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0" name="Text Box 3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1" name="Text Box 3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2" name="Text Box 3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3" name="Text Box 3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4" name="Text Box 3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5" name="Text Box 3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6" name="Text Box 3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7" name="Text Box 3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8" name="Text Box 3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9" name="Text Box 3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0" name="Text Box 3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1" name="Text Box 3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2" name="Text Box 3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3" name="Text Box 3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4" name="Text Box 3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5" name="Text Box 3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6" name="Text Box 3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7" name="Text Box 3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8" name="Text Box 3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9" name="Text Box 3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0" name="Text Box 3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1" name="Text Box 3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2" name="Text Box 3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3" name="Text Box 3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4" name="Text Box 3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5" name="Text Box 3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6" name="Text Box 3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7" name="Text Box 3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8" name="Text Box 3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9" name="Text Box 3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0" name="Text Box 3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1" name="Text Box 3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2" name="Text Box 3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3" name="Text Box 3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4" name="Text Box 3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5" name="Text Box 3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6" name="Text Box 3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7" name="Text Box 3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8" name="Text Box 3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9" name="Text Box 3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0" name="Text Box 3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1" name="Text Box 3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2" name="Text Box 3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3" name="Text Box 3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4" name="Text Box 3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5" name="Text Box 3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6" name="Text Box 3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7" name="Text Box 3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8" name="Text Box 3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9" name="Text Box 3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0" name="Text Box 3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1" name="Text Box 3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2" name="Text Box 3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3" name="Text Box 3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4" name="Text Box 3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5" name="Text Box 3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6" name="Text Box 3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7" name="Text Box 3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8" name="Text Box 3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9" name="Text Box 3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0" name="Text Box 3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1" name="Text Box 3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2" name="Text Box 3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3" name="Text Box 3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4" name="Text Box 3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5" name="Text Box 3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6" name="Text Box 3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7" name="Text Box 3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8" name="Text Box 3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9" name="Text Box 3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0" name="Text Box 3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1" name="Text Box 3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2" name="Text Box 3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3" name="Text Box 3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4" name="Text Box 3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5" name="Text Box 3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6" name="Text Box 3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7" name="Text Box 3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8" name="Text Box 3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9" name="Text Box 3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0" name="Text Box 3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1" name="Text Box 3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2" name="Text Box 3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3" name="Text Box 3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4" name="Text Box 3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5" name="Text Box 3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6" name="Text Box 3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7" name="Text Box 3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8" name="Text Box 3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9" name="Text Box 3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0" name="Text Box 3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1" name="Text Box 3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2" name="Text Box 3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3" name="Text Box 3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4" name="Text Box 3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5" name="Text Box 3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6" name="Text Box 3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7" name="Text Box 3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8" name="Text Box 3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9" name="Text Box 3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0" name="Text Box 3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1" name="Text Box 3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2" name="Text Box 3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3" name="Text Box 3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4" name="Text Box 3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5" name="Text Box 3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6" name="Text Box 3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7" name="Text Box 3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8" name="Text Box 3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9" name="Text Box 3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0" name="Text Box 3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1" name="Text Box 3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2" name="Text Box 3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3" name="Text Box 3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4" name="Text Box 3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5" name="Text Box 3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6" name="Text Box 3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7" name="Text Box 3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8" name="Text Box 3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9" name="Text Box 3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0" name="Text Box 3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1" name="Text Box 3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2" name="Text Box 3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3" name="Text Box 3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4" name="Text Box 3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5" name="Text Box 3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6" name="Text Box 3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7" name="Text Box 3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8" name="Text Box 3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9" name="Text Box 3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0" name="Text Box 3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1" name="Text Box 3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 name="Text Box 3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3" name="Text Box 3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4" name="Text Box 3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5" name="Text Box 3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6" name="Text Box 3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7" name="Text Box 3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8" name="Text Box 3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9" name="Text Box 3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0" name="Text Box 3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1" name="Text Box 3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2" name="Text Box 3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3" name="Text Box 3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4" name="Text Box 3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5" name="Text Box 3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6" name="Text Box 3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7" name="Text Box 3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8" name="Text Box 3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9" name="Text Box 3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0" name="Text Box 3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1" name="Text Box 3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2" name="Text Box 3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3" name="Text Box 3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4" name="Text Box 3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5" name="Text Box 3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6" name="Text Box 3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7" name="Text Box 3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8" name="Text Box 3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9" name="Text Box 3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0" name="Text Box 3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1" name="Text Box 3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2" name="Text Box 3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3" name="Text Box 3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4" name="Text Box 3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5" name="Text Box 3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6" name="Text Box 3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7" name="Text Box 3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8" name="Text Box 3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9" name="Text Box 3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0" name="Text Box 3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1" name="Text Box 3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2" name="Text Box 3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3" name="Text Box 3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4" name="Text Box 3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5" name="Text Box 3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6" name="Text Box 3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7" name="Text Box 3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8" name="Text Box 3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9" name="Text Box 3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0" name="Text Box 3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1" name="Text Box 3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2" name="Text Box 3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3" name="Text Box 3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4" name="Text Box 3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5" name="Text Box 3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6" name="Text Box 3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7" name="Text Box 3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8" name="Text Box 3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 name="Text Box 3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0" name="Text Box 3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1" name="Text Box 3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2" name="Text Box 3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3" name="Text Box 3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4" name="Text Box 3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5" name="Text Box 3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6" name="Text Box 3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7" name="Text Box 3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8" name="Text Box 3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9" name="Text Box 3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0" name="Text Box 3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1" name="Text Box 3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2" name="Text Box 3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3" name="Text Box 3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4" name="Text Box 3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5" name="Text Box 3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6" name="Text Box 3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7" name="Text Box 3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8" name="Text Box 3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9" name="Text Box 3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0" name="Text Box 3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1" name="Text Box 3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2" name="Text Box 3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3" name="Text Box 3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4" name="Text Box 3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5" name="Text Box 3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6" name="Text Box 3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7" name="Text Box 3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8" name="Text Box 3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9" name="Text Box 3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0" name="Text Box 3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1" name="Text Box 3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2" name="Text Box 3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3" name="Text Box 3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4" name="Text Box 3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5" name="Text Box 3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6" name="Text Box 3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7" name="Text Box 3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8" name="Text Box 3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9" name="Text Box 3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0" name="Text Box 3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1" name="Text Box 3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2" name="Text Box 3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3" name="Text Box 3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4" name="Text Box 3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5" name="Text Box 3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6" name="Text Box 3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7" name="Text Box 3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8" name="Text Box 3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9" name="Text Box 3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0" name="Text Box 3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1" name="Text Box 3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2" name="Text Box 3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3" name="Text Box 3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4" name="Text Box 3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5" name="Text Box 3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6" name="Text Box 3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7" name="Text Box 3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8" name="Text Box 3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9" name="Text Box 3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0" name="Text Box 3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1" name="Text Box 3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2" name="Text Box 3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3" name="Text Box 3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4" name="Text Box 3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5" name="Text Box 3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6" name="Text Box 3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7" name="Text Box 3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8" name="Text Box 3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9" name="Text Box 3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0" name="Text Box 3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1" name="Text Box 3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2" name="Text Box 3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3" name="Text Box 3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4" name="Text Box 3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5" name="Text Box 3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6" name="Text Box 3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7" name="Text Box 3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8" name="Text Box 3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9" name="Text Box 3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0" name="Text Box 3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1" name="Text Box 3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2" name="Text Box 3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3" name="Text Box 3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4" name="Text Box 3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5" name="Text Box 3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6" name="Text Box 3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7" name="Text Box 3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8" name="Text Box 3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9" name="Text Box 3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0" name="Text Box 3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1" name="Text Box 3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2" name="Text Box 3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3" name="Text Box 3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4" name="Text Box 3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5" name="Text Box 3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6" name="Text Box 3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7" name="Text Box 3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8" name="Text Box 3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9" name="Text Box 3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0" name="Text Box 3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1" name="Text Box 3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2" name="Text Box 3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3" name="Text Box 3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4" name="Text Box 3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5" name="Text Box 3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6" name="Text Box 3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7" name="Text Box 3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8" name="Text Box 3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9" name="Text Box 3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0" name="Text Box 3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1" name="Text Box 3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2" name="Text Box 3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3" name="Text Box 3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4" name="Text Box 3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5" name="Text Box 3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6" name="Text Box 3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7" name="Text Box 3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8" name="Text Box 3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9" name="Text Box 3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0" name="Text Box 3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1" name="Text Box 3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2" name="Text Box 3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3" name="Text Box 3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4" name="Text Box 3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5" name="Text Box 3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6" name="Text Box 3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7" name="Text Box 3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8" name="Text Box 3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9" name="Text Box 3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0" name="Text Box 3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1" name="Text Box 3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2" name="Text Box 3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3" name="Text Box 3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4" name="Text Box 3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5" name="Text Box 3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6" name="Text Box 3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7" name="Text Box 3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8" name="Text Box 3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9" name="Text Box 3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0" name="Text Box 3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1" name="Text Box 3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2" name="Text Box 3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3" name="Text Box 3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4" name="Text Box 3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5" name="Text Box 3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6" name="Text Box 3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7" name="Text Box 3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8" name="Text Box 3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9" name="Text Box 3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0" name="Text Box 3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1" name="Text Box 3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2" name="Text Box 3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3" name="Text Box 3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4" name="Text Box 3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5" name="Text Box 3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6" name="Text Box 3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7" name="Text Box 3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8" name="Text Box 3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9" name="Text Box 3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0" name="Text Box 3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1" name="Text Box 3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2" name="Text Box 3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3" name="Text Box 3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4" name="Text Box 3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5" name="Text Box 3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6" name="Text Box 3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7" name="Text Box 3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8" name="Text Box 3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9" name="Text Box 3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0" name="Text Box 3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1" name="Text Box 3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2" name="Text Box 3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3" name="Text Box 3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4" name="Text Box 3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5" name="Text Box 3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6" name="Text Box 3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7" name="Text Box 3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8" name="Text Box 3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9" name="Text Box 3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0" name="Text Box 3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1" name="Text Box 3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2" name="Text Box 3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3" name="Text Box 3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4" name="Text Box 3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5" name="Text Box 3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6" name="Text Box 3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7" name="Text Box 3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8" name="Text Box 3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9" name="Text Box 3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0" name="Text Box 3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1" name="Text Box 3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2" name="Text Box 3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3" name="Text Box 3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4" name="Text Box 3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5" name="Text Box 3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6" name="Text Box 3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7" name="Text Box 3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8" name="Text Box 3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9" name="Text Box 3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0" name="Text Box 3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1" name="Text Box 3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2" name="Text Box 3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3" name="Text Box 3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4" name="Text Box 3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5" name="Text Box 3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6" name="Text Box 3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7" name="Text Box 3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8" name="Text Box 3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9" name="Text Box 3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0" name="Text Box 3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1" name="Text Box 3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2" name="Text Box 3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3" name="Text Box 3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4" name="Text Box 3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5" name="Text Box 3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6" name="Text Box 3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7" name="Text Box 3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8" name="Text Box 3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9" name="Text Box 3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0" name="Text Box 3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1" name="Text Box 3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2" name="Text Box 3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3" name="Text Box 3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4" name="Text Box 3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5" name="Text Box 3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6" name="Text Box 3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7" name="Text Box 4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8" name="Text Box 4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9" name="Text Box 4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0" name="Text Box 4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1" name="Text Box 4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2" name="Text Box 4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3" name="Text Box 4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4" name="Text Box 4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5" name="Text Box 4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6" name="Text Box 4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7" name="Text Box 4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8" name="Text Box 4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9" name="Text Box 4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0" name="Text Box 4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1" name="Text Box 4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2" name="Text Box 4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3" name="Text Box 4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4" name="Text Box 4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5" name="Text Box 4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6" name="Text Box 4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7" name="Text Box 4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8" name="Text Box 4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9" name="Text Box 4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0" name="Text Box 4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1" name="Text Box 4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2" name="Text Box 4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3" name="Text Box 4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4" name="Text Box 4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5" name="Text Box 4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6" name="Text Box 4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7" name="Text Box 4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8" name="Text Box 4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9" name="Text Box 4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0" name="Text Box 4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1" name="Text Box 4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2" name="Text Box 4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3" name="Text Box 4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4" name="Text Box 4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5" name="Text Box 4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6" name="Text Box 4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7" name="Text Box 4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8" name="Text Box 4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9" name="Text Box 4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0" name="Text Box 4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1" name="Text Box 4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2" name="Text Box 4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3" name="Text Box 4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4" name="Text Box 4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5" name="Text Box 4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6" name="Text Box 4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7" name="Text Box 4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8" name="Text Box 4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9" name="Text Box 4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0" name="Text Box 4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1" name="Text Box 4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2" name="Text Box 4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3" name="Text Box 4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4" name="Text Box 4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5" name="Text Box 4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6" name="Text Box 4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7" name="Text Box 4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8" name="Text Box 4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9" name="Text Box 4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0" name="Text Box 4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1" name="Text Box 4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2" name="Text Box 4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3" name="Text Box 4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4" name="Text Box 4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5" name="Text Box 4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6" name="Text Box 4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7" name="Text Box 4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8" name="Text Box 4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9" name="Text Box 4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0" name="Text Box 4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1" name="Text Box 4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2" name="Text Box 4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3" name="Text Box 4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4" name="Text Box 4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5" name="Text Box 4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6" name="Text Box 4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7" name="Text Box 4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8" name="Text Box 4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9" name="Text Box 4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0" name="Text Box 4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1" name="Text Box 4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2" name="Text Box 4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3" name="Text Box 4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4" name="Text Box 4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5" name="Text Box 4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6" name="Text Box 4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7" name="Text Box 4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8" name="Text Box 4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9" name="Text Box 4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0" name="Text Box 4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1" name="Text Box 4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2" name="Text Box 4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3" name="Text Box 4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4" name="Text Box 4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5" name="Text Box 4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6" name="Text Box 4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7" name="Text Box 4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8" name="Text Box 4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9" name="Text Box 4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0" name="Text Box 4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1" name="Text Box 4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2" name="Text Box 4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3" name="Text Box 4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4" name="Text Box 4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5" name="Text Box 4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6" name="Text Box 4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7" name="Text Box 4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8" name="Text Box 4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9" name="Text Box 4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0" name="Text Box 4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1" name="Text Box 4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2" name="Text Box 4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3" name="Text Box 4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4" name="Text Box 4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5" name="Text Box 4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6" name="Text Box 4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7" name="Text Box 4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8" name="Text Box 4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9" name="Text Box 4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0" name="Text Box 4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1" name="Text Box 4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2" name="Text Box 4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3" name="Text Box 4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4" name="Text Box 4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5" name="Text Box 4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6" name="Text Box 4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7" name="Text Box 4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8" name="Text Box 4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9" name="Text Box 4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0" name="Text Box 4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1" name="Text Box 4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2" name="Text Box 4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3" name="Text Box 4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4" name="Text Box 4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5" name="Text Box 4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6" name="Text Box 4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7" name="Text Box 4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8" name="Text Box 4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9" name="Text Box 4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0" name="Text Box 4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1" name="Text Box 4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2" name="Text Box 4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3" name="Text Box 4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4" name="Text Box 4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5" name="Text Box 4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6" name="Text Box 4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7" name="Text Box 4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8" name="Text Box 4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9" name="Text Box 4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0" name="Text Box 4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1" name="Text Box 4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2" name="Text Box 4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3" name="Text Box 4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4" name="Text Box 4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5" name="Text Box 4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6" name="Text Box 4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 name="Text Box 4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 name="Text Box 4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 name="Text Box 4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 name="Text Box 4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 name="Text Box 4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 name="Text Box 4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 name="Text Box 4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 name="Text Box 4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 name="Text Box 4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 name="Text Box 4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 name="Text Box 4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 name="Text Box 4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 name="Text Box 4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 name="Text Box 4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 name="Text Box 4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 name="Text Box 4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 name="Text Box 4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 name="Text Box 4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 name="Text Box 4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 name="Text Box 4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 name="Text Box 4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 name="Text Box 4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 name="Text Box 4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 name="Text Box 4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 name="Text Box 4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 name="Text Box 4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 name="Text Box 4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 name="Text Box 4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 name="Text Box 4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 name="Text Box 4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 name="Text Box 4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 name="Text Box 4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 name="Text Box 4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 name="Text Box 4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 name="Text Box 4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 name="Text Box 4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 name="Text Box 4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 name="Text Box 4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 name="Text Box 4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 name="Text Box 4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 name="Text Box 4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 name="Text Box 4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 name="Text Box 4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 name="Text Box 4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 name="Text Box 4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 name="Text Box 4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 name="Text Box 4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 name="Text Box 4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 name="Text Box 4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 name="Text Box 4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 name="Text Box 4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 name="Text Box 4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 name="Text Box 4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 name="Text Box 4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 name="Text Box 4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 name="Text Box 4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 name="Text Box 4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 name="Text Box 4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 name="Text Box 4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 name="Text Box 4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 name="Text Box 4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 name="Text Box 4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 name="Text Box 4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 name="Text Box 4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 name="Text Box 4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 name="Text Box 4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 name="Text Box 4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 name="Text Box 4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 name="Text Box 4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 name="Text Box 4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 name="Text Box 4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 name="Text Box 4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 name="Text Box 4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 name="Text Box 4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 name="Text Box 4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 name="Text Box 4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 name="Text Box 4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 name="Text Box 4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 name="Text Box 4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 name="Text Box 4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 name="Text Box 4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 name="Text Box 4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 name="Text Box 4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 name="Text Box 4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 name="Text Box 4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 name="Text Box 4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 name="Text Box 4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 name="Text Box 4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 name="Text Box 4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 name="Text Box 4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 name="Text Box 4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 name="Text Box 4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 name="Text Box 4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 name="Text Box 4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 name="Text Box 4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 name="Text Box 4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 name="Text Box 4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 name="Text Box 4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 name="Text Box 4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 name="Text Box 4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 name="Text Box 4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 name="Text Box 4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 name="Text Box 4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 name="Text Box 4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 name="Text Box 4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 name="Text Box 4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 name="Text Box 4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 name="Text Box 4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 name="Text Box 4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 name="Text Box 4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 name="Text Box 4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 name="Text Box 4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 name="Text Box 4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 name="Text Box 4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 name="Text Box 4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 name="Text Box 4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 name="Text Box 4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 name="Text Box 4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 name="Text Box 4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 name="Text Box 4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 name="Text Box 4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 name="Text Box 4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 name="Text Box 4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 name="Text Box 4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 name="Text Box 4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 name="Text Box 4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 name="Text Box 4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 name="Text Box 4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 name="Text Box 4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 name="Text Box 4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 name="Text Box 4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 name="Text Box 4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 name="Text Box 4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 name="Text Box 4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 name="Text Box 4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 name="Text Box 4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 name="Text Box 4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 name="Text Box 4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 name="Text Box 4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 name="Text Box 4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 name="Text Box 4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 name="Text Box 4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 name="Text Box 4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 name="Text Box 4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 name="Text Box 4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 name="Text Box 4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 name="Text Box 4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 name="Text Box 4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 name="Text Box 4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 name="Text Box 4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 name="Text Box 4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 name="Text Box 4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 name="Text Box 4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 name="Text Box 4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 name="Text Box 4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 name="Text Box 4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 name="Text Box 4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 name="Text Box 4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 name="Text Box 4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 name="Text Box 4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 name="Text Box 4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 name="Text Box 4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 name="Text Box 4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 name="Text Box 4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 name="Text Box 4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 name="Text Box 4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 name="Text Box 4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 name="Text Box 4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 name="Text Box 4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 name="Text Box 4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 name="Text Box 4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 name="Text Box 4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 name="Text Box 4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 name="Text Box 4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 name="Text Box 4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 name="Text Box 4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 name="Text Box 4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 name="Text Box 4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 name="Text Box 4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 name="Text Box 4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 name="Text Box 4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 name="Text Box 4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 name="Text Box 4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 name="Text Box 4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 name="Text Box 4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 name="Text Box 4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 name="Text Box 4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 name="Text Box 4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 name="Text Box 4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 name="Text Box 4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 name="Text Box 4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 name="Text Box 4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 name="Text Box 4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 name="Text Box 4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 name="Text Box 4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 name="Text Box 4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 name="Text Box 4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 name="Text Box 4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 name="Text Box 4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 name="Text Box 4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 name="Text Box 4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 name="Text Box 4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 name="Text Box 4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 name="Text Box 4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 name="Text Box 4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 name="Text Box 4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 name="Text Box 4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 name="Text Box 4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 name="Text Box 4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 name="Text Box 4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 name="Text Box 4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 name="Text Box 4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 name="Text Box 4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 name="Text Box 4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 name="Text Box 4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 name="Text Box 4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 name="Text Box 4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 name="Text Box 4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 name="Text Box 4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 name="Text Box 4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 name="Text Box 4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 name="Text Box 4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 name="Text Box 4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 name="Text Box 4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 name="Text Box 4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 name="Text Box 4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 name="Text Box 4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 name="Text Box 4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 name="Text Box 4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 name="Text Box 4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 name="Text Box 4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 name="Text Box 4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 name="Text Box 4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 name="Text Box 4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 name="Text Box 4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 name="Text Box 4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 name="Text Box 4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 name="Text Box 4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 name="Text Box 4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 name="Text Box 4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 name="Text Box 4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 name="Text Box 4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 name="Text Box 4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 name="Text Box 4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 name="Text Box 4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 name="Text Box 4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 name="Text Box 4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 name="Text Box 4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 name="Text Box 4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 name="Text Box 4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 name="Text Box 4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 name="Text Box 4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 name="Text Box 4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 name="Text Box 4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 name="Text Box 4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 name="Text Box 4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 name="Text Box 4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 name="Text Box 4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 name="Text Box 4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 name="Text Box 4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 name="Text Box 4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 name="Text Box 4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 name="Text Box 4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 name="Text Box 4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 name="Text Box 4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 name="Text Box 4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 name="Text Box 4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 name="Text Box 4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 name="Text Box 4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 name="Text Box 4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 name="Text Box 4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 name="Text Box 4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 name="Text Box 4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 name="Text Box 4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 name="Text Box 4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 name="Text Box 4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 name="Text Box 4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 name="Text Box 4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 name="Text Box 4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 name="Text Box 4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 name="Text Box 4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 name="Text Box 4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 name="Text Box 4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0" name="Text Box 4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1" name="Text Box 4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2" name="Text Box 4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3" name="Text Box 4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4" name="Text Box 4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5" name="Text Box 4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6" name="Text Box 4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7" name="Text Box 4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8" name="Text Box 4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9" name="Text Box 4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0" name="Text Box 4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1" name="Text Box 4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2" name="Text Box 4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3" name="Text Box 4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4" name="Text Box 4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5" name="Text Box 4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6" name="Text Box 4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7" name="Text Box 4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8" name="Text Box 4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9" name="Text Box 4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0" name="Text Box 4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1" name="Text Box 4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2" name="Text Box 4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3" name="Text Box 4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4" name="Text Box 4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5" name="Text Box 4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6" name="Text Box 4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7" name="Text Box 4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8" name="Text Box 4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9" name="Text Box 4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0" name="Text Box 4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1" name="Text Box 4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2" name="Text Box 4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3" name="Text Box 4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4" name="Text Box 4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5" name="Text Box 4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6" name="Text Box 4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7" name="Text Box 4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8" name="Text Box 4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9" name="Text Box 4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0" name="Text Box 4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1" name="Text Box 4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2" name="Text Box 4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3" name="Text Box 4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4" name="Text Box 4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5" name="Text Box 4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6" name="Text Box 4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7" name="Text Box 4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8" name="Text Box 4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9" name="Text Box 4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0" name="Text Box 4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1" name="Text Box 4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2" name="Text Box 4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3" name="Text Box 4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4" name="Text Box 4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5" name="Text Box 4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6" name="Text Box 4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7" name="Text Box 4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8" name="Text Box 4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9" name="Text Box 4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0" name="Text Box 4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1" name="Text Box 4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2" name="Text Box 4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3" name="Text Box 4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4" name="Text Box 4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5" name="Text Box 4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6" name="Text Box 4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7" name="Text Box 4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8" name="Text Box 4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9" name="Text Box 4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0" name="Text Box 4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1" name="Text Box 4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2" name="Text Box 4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3" name="Text Box 4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4" name="Text Box 4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5" name="Text Box 4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6" name="Text Box 4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7" name="Text Box 4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8" name="Text Box 4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9" name="Text Box 4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0" name="Text Box 4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1" name="Text Box 4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2" name="Text Box 4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3" name="Text Box 4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4" name="Text Box 4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5" name="Text Box 4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6" name="Text Box 4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7" name="Text Box 4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8" name="Text Box 4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9" name="Text Box 4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0" name="Text Box 4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1" name="Text Box 4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2" name="Text Box 4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3" name="Text Box 4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4" name="Text Box 4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5" name="Text Box 4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6" name="Text Box 4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7" name="Text Box 4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8" name="Text Box 4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9" name="Text Box 4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0" name="Text Box 4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1" name="Text Box 4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2" name="Text Box 4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3" name="Text Box 4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4" name="Text Box 4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5" name="Text Box 4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6" name="Text Box 4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7" name="Text Box 4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8" name="Text Box 4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9" name="Text Box 4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0" name="Text Box 4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1" name="Text Box 4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2" name="Text Box 4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3" name="Text Box 4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4" name="Text Box 4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5" name="Text Box 4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6" name="Text Box 4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7" name="Text Box 4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8" name="Text Box 4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9" name="Text Box 4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0" name="Text Box 4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1" name="Text Box 4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2" name="Text Box 4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3" name="Text Box 4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4" name="Text Box 4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5" name="Text Box 4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6" name="Text Box 4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7" name="Text Box 4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8" name="Text Box 4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9" name="Text Box 4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0" name="Text Box 4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1" name="Text Box 4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2" name="Text Box 4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3" name="Text Box 4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4" name="Text Box 4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5" name="Text Box 4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6" name="Text Box 4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7" name="Text Box 4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8" name="Text Box 4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9" name="Text Box 4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0" name="Text Box 4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1" name="Text Box 4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2" name="Text Box 4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3" name="Text Box 4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4" name="Text Box 4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5" name="Text Box 4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6" name="Text Box 4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7" name="Text Box 4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8" name="Text Box 4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9" name="Text Box 4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0" name="Text Box 4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1" name="Text Box 4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2" name="Text Box 4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3" name="Text Box 4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4" name="Text Box 4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5" name="Text Box 4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6" name="Text Box 4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7" name="Text Box 4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8" name="Text Box 4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9" name="Text Box 4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0" name="Text Box 4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1" name="Text Box 4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2" name="Text Box 4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3" name="Text Box 4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4" name="Text Box 4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5" name="Text Box 4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6" name="Text Box 4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7" name="Text Box 4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8" name="Text Box 4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9" name="Text Box 4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0" name="Text Box 4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1" name="Text Box 4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2" name="Text Box 4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3" name="Text Box 4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4" name="Text Box 4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5" name="Text Box 4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6" name="Text Box 4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7" name="Text Box 4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8" name="Text Box 4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9" name="Text Box 4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0" name="Text Box 4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1" name="Text Box 4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2" name="Text Box 4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3" name="Text Box 4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4" name="Text Box 4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5" name="Text Box 4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6" name="Text Box 4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7" name="Text Box 4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8" name="Text Box 4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9" name="Text Box 4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0" name="Text Box 4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1" name="Text Box 4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2" name="Text Box 4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3" name="Text Box 4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4" name="Text Box 4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5" name="Text Box 4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6" name="Text Box 4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7" name="Text Box 4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8" name="Text Box 4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9" name="Text Box 4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0" name="Text Box 4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1" name="Text Box 4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2" name="Text Box 4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3" name="Text Box 4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4" name="Text Box 4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5" name="Text Box 4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6" name="Text Box 4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7" name="Text Box 4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8" name="Text Box 4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9" name="Text Box 4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0" name="Text Box 4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1" name="Text Box 4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2" name="Text Box 4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3" name="Text Box 4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4" name="Text Box 4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5" name="Text Box 4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6" name="Text Box 4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7" name="Text Box 4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8" name="Text Box 4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9" name="Text Box 4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0" name="Text Box 4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1" name="Text Box 4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2" name="Text Box 4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3" name="Text Box 4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4" name="Text Box 4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5" name="Text Box 4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6" name="Text Box 4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7" name="Text Box 4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8" name="Text Box 4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9" name="Text Box 4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0" name="Text Box 4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1" name="Text Box 4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2" name="Text Box 4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3" name="Text Box 4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4" name="Text Box 4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5" name="Text Box 4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6" name="Text Box 4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7" name="Text Box 4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8" name="Text Box 4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9" name="Text Box 4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0" name="Text Box 4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1" name="Text Box 4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2" name="Text Box 4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3" name="Text Box 4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4" name="Text Box 4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5" name="Text Box 4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6" name="Text Box 4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7" name="Text Box 4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8" name="Text Box 4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9" name="Text Box 4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0" name="Text Box 4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1" name="Text Box 4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2" name="Text Box 4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3" name="Text Box 4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4" name="Text Box 4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5" name="Text Box 4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6" name="Text Box 4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7" name="Text Box 4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8" name="Text Box 4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9" name="Text Box 4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0" name="Text Box 4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1" name="Text Box 4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2" name="Text Box 4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3" name="Text Box 4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4" name="Text Box 4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5" name="Text Box 4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6" name="Text Box 4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7" name="Text Box 4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8" name="Text Box 4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9" name="Text Box 4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0" name="Text Box 4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1" name="Text Box 4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2" name="Text Box 4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3" name="Text Box 4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4" name="Text Box 4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5" name="Text Box 4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6" name="Text Box 4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7" name="Text Box 4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8" name="Text Box 4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9" name="Text Box 4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0" name="Text Box 4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1" name="Text Box 4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2" name="Text Box 4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3" name="Text Box 4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4" name="Text Box 4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5" name="Text Box 4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6" name="Text Box 4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7" name="Text Box 4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8" name="Text Box 4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9" name="Text Box 4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0" name="Text Box 4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1" name="Text Box 4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2" name="Text Box 4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3" name="Text Box 4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4" name="Text Box 4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5" name="Text Box 4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6" name="Text Box 4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7" name="Text Box 4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8" name="Text Box 4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9" name="Text Box 4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0" name="Text Box 4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1" name="Text Box 4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2" name="Text Box 4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3" name="Text Box 4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4" name="Text Box 4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5" name="Text Box 4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6" name="Text Box 4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7" name="Text Box 4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8" name="Text Box 4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9" name="Text Box 4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0" name="Text Box 4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1" name="Text Box 4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2" name="Text Box 4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3" name="Text Box 4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4" name="Text Box 4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5" name="Text Box 4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6" name="Text Box 4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7" name="Text Box 4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8" name="Text Box 4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9" name="Text Box 4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0" name="Text Box 4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1" name="Text Box 4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2" name="Text Box 4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3" name="Text Box 4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4" name="Text Box 4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5" name="Text Box 4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6" name="Text Box 4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7" name="Text Box 4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8" name="Text Box 4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9" name="Text Box 4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0" name="Text Box 4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1" name="Text Box 4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2" name="Text Box 4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3" name="Text Box 4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4" name="Text Box 4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5" name="Text Box 4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6" name="Text Box 4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7" name="Text Box 4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8" name="Text Box 4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9" name="Text Box 4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0" name="Text Box 4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1" name="Text Box 4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2" name="Text Box 4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3" name="Text Box 4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4" name="Text Box 4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5" name="Text Box 4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6" name="Text Box 4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7" name="Text Box 4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8" name="Text Box 4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9" name="Text Box 4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0" name="Text Box 4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1" name="Text Box 4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2" name="Text Box 4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3" name="Text Box 4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4" name="Text Box 4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5" name="Text Box 4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6" name="Text Box 4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7" name="Text Box 4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8" name="Text Box 4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9" name="Text Box 4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0" name="Text Box 4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1" name="Text Box 4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2" name="Text Box 4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3" name="Text Box 4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4" name="Text Box 4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5" name="Text Box 4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6" name="Text Box 4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7" name="Text Box 4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8" name="Text Box 4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9" name="Text Box 4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0" name="Text Box 4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1" name="Text Box 4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2" name="Text Box 4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3" name="Text Box 4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4" name="Text Box 4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5" name="Text Box 4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6" name="Text Box 4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7" name="Text Box 4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8" name="Text Box 4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9" name="Text Box 4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0" name="Text Box 4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1" name="Text Box 4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2" name="Text Box 4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3" name="Text Box 4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4" name="Text Box 4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5" name="Text Box 4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6" name="Text Box 4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7" name="Text Box 4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8" name="Text Box 4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9" name="Text Box 4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0" name="Text Box 4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1" name="Text Box 4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2" name="Text Box 4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3" name="Text Box 4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4" name="Text Box 4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5" name="Text Box 4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6" name="Text Box 4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7" name="Text Box 4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8" name="Text Box 4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9" name="Text Box 4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0" name="Text Box 4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1" name="Text Box 4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2" name="Text Box 4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3" name="Text Box 4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4" name="Text Box 4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5" name="Text Box 4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6" name="Text Box 4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7" name="Text Box 4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8" name="Text Box 4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9" name="Text Box 4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0" name="Text Box 4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1" name="Text Box 4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2" name="Text Box 4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3" name="Text Box 4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4" name="Text Box 4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5" name="Text Box 4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6" name="Text Box 4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7" name="Text Box 4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8" name="Text Box 4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9" name="Text Box 4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0" name="Text Box 4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1" name="Text Box 4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2" name="Text Box 4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3" name="Text Box 4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4" name="Text Box 4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5" name="Text Box 4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6" name="Text Box 4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7" name="Text Box 4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8" name="Text Box 4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9" name="Text Box 4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0" name="Text Box 4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1" name="Text Box 4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2" name="Text Box 4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3" name="Text Box 4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4" name="Text Box 4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5" name="Text Box 4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6" name="Text Box 4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7" name="Text Box 4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8" name="Text Box 4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9" name="Text Box 4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0" name="Text Box 4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1" name="Text Box 4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2" name="Text Box 4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3" name="Text Box 4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4" name="Text Box 4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5" name="Text Box 4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6" name="Text Box 4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7" name="Text Box 4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8" name="Text Box 4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9" name="Text Box 4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0" name="Text Box 4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1" name="Text Box 4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2" name="Text Box 4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3" name="Text Box 4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4" name="Text Box 4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5" name="Text Box 4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6" name="Text Box 4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7" name="Text Box 4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8" name="Text Box 4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9" name="Text Box 4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0" name="Text Box 4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1" name="Text Box 4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2" name="Text Box 4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3" name="Text Box 4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4" name="Text Box 4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5" name="Text Box 4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6" name="Text Box 4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7" name="Text Box 4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8" name="Text Box 4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9" name="Text Box 4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0" name="Text Box 4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1" name="Text Box 4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2" name="Text Box 4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3" name="Text Box 4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4" name="Text Box 4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5" name="Text Box 4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6" name="Text Box 4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7" name="Text Box 4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8" name="Text Box 4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9" name="Text Box 4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0" name="Text Box 4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1" name="Text Box 4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2" name="Text Box 4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3" name="Text Box 4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4" name="Text Box 4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5" name="Text Box 4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6" name="Text Box 4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7" name="Text Box 4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8" name="Text Box 4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9" name="Text Box 4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0" name="Text Box 4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1" name="Text Box 4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2" name="Text Box 4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3" name="Text Box 4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4" name="Text Box 4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5" name="Text Box 4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6" name="Text Box 4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7" name="Text Box 4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8" name="Text Box 4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9" name="Text Box 4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0" name="Text Box 4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1" name="Text Box 4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2" name="Text Box 4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3" name="Text Box 4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4" name="Text Box 4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5" name="Text Box 4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6" name="Text Box 4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7" name="Text Box 4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8" name="Text Box 4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9" name="Text Box 4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0" name="Text Box 4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1" name="Text Box 4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2" name="Text Box 4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3" name="Text Box 4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4" name="Text Box 4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5" name="Text Box 4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6" name="Text Box 4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7" name="Text Box 4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8" name="Text Box 4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9" name="Text Box 4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0" name="Text Box 4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1" name="Text Box 4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2" name="Text Box 4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3" name="Text Box 4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4" name="Text Box 4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5" name="Text Box 4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6" name="Text Box 4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7" name="Text Box 4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8" name="Text Box 4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9" name="Text Box 4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0" name="Text Box 4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1" name="Text Box 4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2" name="Text Box 4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3" name="Text Box 4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4" name="Text Box 4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5" name="Text Box 4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6" name="Text Box 4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7" name="Text Box 4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8" name="Text Box 4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9" name="Text Box 4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0" name="Text Box 4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1" name="Text Box 4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2" name="Text Box 4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3" name="Text Box 4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4" name="Text Box 4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5" name="Text Box 4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6" name="Text Box 4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7" name="Text Box 4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8" name="Text Box 4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9" name="Text Box 4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0" name="Text Box 4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1" name="Text Box 4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2" name="Text Box 4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3" name="Text Box 4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4" name="Text Box 4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5" name="Text Box 4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6" name="Text Box 4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7" name="Text Box 5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8" name="Text Box 5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9" name="Text Box 5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0" name="Text Box 5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1" name="Text Box 5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2" name="Text Box 5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3" name="Text Box 5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4" name="Text Box 5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5" name="Text Box 5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6" name="Text Box 5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7" name="Text Box 5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8" name="Text Box 5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9" name="Text Box 5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0" name="Text Box 5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1" name="Text Box 5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2" name="Text Box 5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3" name="Text Box 5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4" name="Text Box 5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5" name="Text Box 5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6" name="Text Box 5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7" name="Text Box 5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8" name="Text Box 5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9" name="Text Box 5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0" name="Text Box 5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1" name="Text Box 5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2" name="Text Box 5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3" name="Text Box 5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4" name="Text Box 5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5" name="Text Box 5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6" name="Text Box 5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7" name="Text Box 5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8" name="Text Box 5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9" name="Text Box 5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0" name="Text Box 5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1" name="Text Box 5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2" name="Text Box 5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3" name="Text Box 5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4" name="Text Box 5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5" name="Text Box 5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6" name="Text Box 5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7" name="Text Box 5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8" name="Text Box 5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9" name="Text Box 5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0" name="Text Box 5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1" name="Text Box 5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2" name="Text Box 5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3" name="Text Box 5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4" name="Text Box 5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5" name="Text Box 5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6" name="Text Box 5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7" name="Text Box 5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8" name="Text Box 5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9" name="Text Box 5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0" name="Text Box 5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1" name="Text Box 5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2" name="Text Box 5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3" name="Text Box 5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4" name="Text Box 5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5" name="Text Box 5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6" name="Text Box 5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7" name="Text Box 5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8" name="Text Box 5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9" name="Text Box 5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0" name="Text Box 5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1" name="Text Box 5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2" name="Text Box 5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3" name="Text Box 5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4" name="Text Box 5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5" name="Text Box 5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6" name="Text Box 5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7" name="Text Box 5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8" name="Text Box 5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9" name="Text Box 5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0" name="Text Box 5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1" name="Text Box 5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2" name="Text Box 5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3" name="Text Box 5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4" name="Text Box 5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5" name="Text Box 5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6" name="Text Box 5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7" name="Text Box 5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8" name="Text Box 5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9" name="Text Box 5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0" name="Text Box 5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1" name="Text Box 5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2" name="Text Box 5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3" name="Text Box 5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4" name="Text Box 5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5" name="Text Box 5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6" name="Text Box 5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7" name="Text Box 5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8" name="Text Box 5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9" name="Text Box 5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0" name="Text Box 5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1" name="Text Box 5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2" name="Text Box 5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3" name="Text Box 5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4" name="Text Box 5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5" name="Text Box 5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6" name="Text Box 5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7" name="Text Box 5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8" name="Text Box 5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9" name="Text Box 5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0" name="Text Box 5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1" name="Text Box 5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2" name="Text Box 5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3" name="Text Box 5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4" name="Text Box 5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5" name="Text Box 5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6" name="Text Box 5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7" name="Text Box 5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8" name="Text Box 5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9" name="Text Box 5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0" name="Text Box 5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1" name="Text Box 5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2" name="Text Box 5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3" name="Text Box 5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4" name="Text Box 5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5" name="Text Box 5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6" name="Text Box 5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7" name="Text Box 5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8" name="Text Box 5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9" name="Text Box 5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0" name="Text Box 5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1" name="Text Box 5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2" name="Text Box 5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3" name="Text Box 5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4" name="Text Box 5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5" name="Text Box 5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6" name="Text Box 5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7" name="Text Box 5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8" name="Text Box 5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9" name="Text Box 5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0" name="Text Box 5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1" name="Text Box 5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2" name="Text Box 5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3" name="Text Box 5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4" name="Text Box 5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5" name="Text Box 5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6" name="Text Box 5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7" name="Text Box 5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8" name="Text Box 5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9" name="Text Box 5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0" name="Text Box 5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1" name="Text Box 5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2" name="Text Box 5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3" name="Text Box 5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4" name="Text Box 5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5" name="Text Box 5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6" name="Text Box 5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7" name="Text Box 5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8" name="Text Box 5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9" name="Text Box 5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0" name="Text Box 5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1" name="Text Box 5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2" name="Text Box 5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3" name="Text Box 5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4" name="Text Box 5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5" name="Text Box 5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6" name="Text Box 5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7" name="Text Box 5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8" name="Text Box 5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9" name="Text Box 5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0" name="Text Box 5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1" name="Text Box 5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2" name="Text Box 5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3" name="Text Box 5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4" name="Text Box 5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5" name="Text Box 5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6" name="Text Box 5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7" name="Text Box 5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8" name="Text Box 5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9" name="Text Box 5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0" name="Text Box 5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1" name="Text Box 5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2" name="Text Box 5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3" name="Text Box 5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4" name="Text Box 5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5" name="Text Box 5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6" name="Text Box 5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7" name="Text Box 5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8" name="Text Box 5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9" name="Text Box 5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0" name="Text Box 5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1" name="Text Box 5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2" name="Text Box 5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3" name="Text Box 5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4" name="Text Box 5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5" name="Text Box 5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6" name="Text Box 5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7" name="Text Box 5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8" name="Text Box 5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9" name="Text Box 5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0" name="Text Box 5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1" name="Text Box 5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2" name="Text Box 5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3" name="Text Box 5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4" name="Text Box 5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5" name="Text Box 5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6" name="Text Box 5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7" name="Text Box 5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8" name="Text Box 5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9" name="Text Box 5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0" name="Text Box 5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1" name="Text Box 5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2" name="Text Box 5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3" name="Text Box 5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4" name="Text Box 5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5" name="Text Box 5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6" name="Text Box 5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7" name="Text Box 5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8" name="Text Box 5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9" name="Text Box 5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0" name="Text Box 5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1" name="Text Box 5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2" name="Text Box 5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3" name="Text Box 5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4" name="Text Box 5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5" name="Text Box 5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6" name="Text Box 5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7" name="Text Box 5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8" name="Text Box 5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9" name="Text Box 5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0" name="Text Box 5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1" name="Text Box 5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2" name="Text Box 5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3" name="Text Box 5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4" name="Text Box 5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5" name="Text Box 5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6" name="Text Box 5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7" name="Text Box 5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8" name="Text Box 5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9" name="Text Box 5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0" name="Text Box 5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1" name="Text Box 5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2" name="Text Box 5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3" name="Text Box 5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4" name="Text Box 5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5" name="Text Box 5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6" name="Text Box 5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7" name="Text Box 5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8" name="Text Box 5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9" name="Text Box 5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0" name="Text Box 5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1" name="Text Box 5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2" name="Text Box 5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3" name="Text Box 5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4" name="Text Box 5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5" name="Text Box 5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6" name="Text Box 5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7" name="Text Box 5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8" name="Text Box 5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9" name="Text Box 5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0" name="Text Box 5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1" name="Text Box 5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2" name="Text Box 5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3" name="Text Box 5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4" name="Text Box 5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5" name="Text Box 5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6" name="Text Box 5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7" name="Text Box 5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8" name="Text Box 5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9" name="Text Box 5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0" name="Text Box 5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1" name="Text Box 5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2" name="Text Box 5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3" name="Text Box 5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4" name="Text Box 5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5" name="Text Box 5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6" name="Text Box 5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7" name="Text Box 5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8" name="Text Box 5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9" name="Text Box 5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0" name="Text Box 5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1" name="Text Box 5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2" name="Text Box 5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3" name="Text Box 5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4" name="Text Box 5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5" name="Text Box 5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6" name="Text Box 5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7" name="Text Box 5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8" name="Text Box 5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9" name="Text Box 5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0" name="Text Box 5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1" name="Text Box 5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2" name="Text Box 5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3" name="Text Box 5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4" name="Text Box 5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5" name="Text Box 5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6" name="Text Box 5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7" name="Text Box 5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8" name="Text Box 5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9" name="Text Box 5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0" name="Text Box 5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1" name="Text Box 5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2" name="Text Box 5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3" name="Text Box 5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4" name="Text Box 5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5" name="Text Box 5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6" name="Text Box 5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7" name="Text Box 5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8" name="Text Box 5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9" name="Text Box 5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0" name="Text Box 5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1" name="Text Box 5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2" name="Text Box 5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3" name="Text Box 5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4" name="Text Box 5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5" name="Text Box 5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6" name="Text Box 5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7" name="Text Box 5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8" name="Text Box 5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9" name="Text Box 5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0" name="Text Box 5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1" name="Text Box 5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2" name="Text Box 5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3" name="Text Box 5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4" name="Text Box 5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5" name="Text Box 5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6" name="Text Box 5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7" name="Text Box 5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8" name="Text Box 5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9" name="Text Box 5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0" name="Text Box 5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1" name="Text Box 5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2" name="Text Box 5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3" name="Text Box 5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4" name="Text Box 5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5" name="Text Box 5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6" name="Text Box 5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7" name="Text Box 5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8" name="Text Box 5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9" name="Text Box 5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0" name="Text Box 5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1" name="Text Box 5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2" name="Text Box 5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3" name="Text Box 5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4" name="Text Box 5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5" name="Text Box 5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6" name="Text Box 5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7" name="Text Box 5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8" name="Text Box 5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9" name="Text Box 5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0" name="Text Box 5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1" name="Text Box 5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2" name="Text Box 5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3" name="Text Box 5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4" name="Text Box 5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5" name="Text Box 5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6" name="Text Box 5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7" name="Text Box 5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8" name="Text Box 5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9" name="Text Box 5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0" name="Text Box 5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1" name="Text Box 5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2" name="Text Box 5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3" name="Text Box 5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4" name="Text Box 5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5" name="Text Box 5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6" name="Text Box 5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7" name="Text Box 5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8" name="Text Box 5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9" name="Text Box 5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0" name="Text Box 5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1" name="Text Box 5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2" name="Text Box 5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3" name="Text Box 5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4" name="Text Box 5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5" name="Text Box 5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6" name="Text Box 5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7" name="Text Box 5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8" name="Text Box 5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9" name="Text Box 5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0" name="Text Box 5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1" name="Text Box 5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2" name="Text Box 5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3" name="Text Box 5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4" name="Text Box 5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5" name="Text Box 5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6" name="Text Box 5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7" name="Text Box 5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8" name="Text Box 5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9" name="Text Box 5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0" name="Text Box 5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1" name="Text Box 5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2" name="Text Box 5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3" name="Text Box 5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4" name="Text Box 5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5" name="Text Box 5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6" name="Text Box 5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7" name="Text Box 5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8" name="Text Box 5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9" name="Text Box 5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0" name="Text Box 5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1" name="Text Box 5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2" name="Text Box 5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3" name="Text Box 5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4" name="Text Box 5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5" name="Text Box 5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6" name="Text Box 5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7" name="Text Box 5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8" name="Text Box 5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9" name="Text Box 5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0" name="Text Box 5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1" name="Text Box 5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2" name="Text Box 5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3" name="Text Box 5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4" name="Text Box 5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5" name="Text Box 542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6" name="Text Box 542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7" name="Text Box 542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8" name="Text Box 543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9" name="Text Box 543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0" name="Text Box 543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1" name="Text Box 543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2" name="Text Box 543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3" name="Text Box 543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4" name="Text Box 543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5" name="Text Box 543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6" name="Text Box 543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7" name="Text Box 543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8" name="Text Box 544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9" name="Text Box 544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0" name="Text Box 544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1" name="Text Box 544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2" name="Text Box 544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3" name="Text Box 544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4" name="Text Box 544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5" name="Text Box 544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6" name="Text Box 544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7" name="Text Box 544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8" name="Text Box 545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9" name="Text Box 545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0" name="Text Box 545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1" name="Text Box 545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2" name="Text Box 545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3" name="Text Box 545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4" name="Text Box 545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5" name="Text Box 545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6" name="Text Box 545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7" name="Text Box 545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8" name="Text Box 546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9" name="Text Box 546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0" name="Text Box 546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1" name="Text Box 546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2" name="Text Box 546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3" name="Text Box 546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4" name="Text Box 546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5" name="Text Box 2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6" name="Text Box 2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7" name="Text Box 2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8" name="Text Box 2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9" name="Text Box 2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0" name="Text Box 2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1" name="Text Box 2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2" name="Text Box 2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3" name="Text Box 2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4" name="Text Box 2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5" name="Text Box 2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6" name="Text Box 2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7" name="Text Box 2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8" name="Text Box 2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9" name="Text Box 2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0" name="Text Box 2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1" name="Text Box 2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2" name="Text Box 2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3" name="Text Box 2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4" name="Text Box 2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5" name="Text Box 2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6" name="Text Box 2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7" name="Text Box 2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8" name="Text Box 2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9" name="Text Box 2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0" name="Text Box 2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1" name="Text Box 2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2" name="Text Box 2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3" name="Text Box 2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4" name="Text Box 2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5" name="Text Box 2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6" name="Text Box 2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7" name="Text Box 2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8" name="Text Box 2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9" name="Text Box 2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0" name="Text Box 2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1" name="Text Box 2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2" name="Text Box 2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3" name="Text Box 2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4" name="Text Box 2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5" name="Text Box 2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6" name="Text Box 2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7" name="Text Box 2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8" name="Text Box 2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9" name="Text Box 2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0" name="Text Box 2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1" name="Text Box 2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2" name="Text Box 2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3" name="Text Box 2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4" name="Text Box 2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5" name="Text Box 2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6" name="Text Box 2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7" name="Text Box 2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8" name="Text Box 2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9" name="Text Box 2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0" name="Text Box 2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1" name="Text Box 2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2" name="Text Box 2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3" name="Text Box 2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4" name="Text Box 2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5" name="Text Box 2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6" name="Text Box 2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7" name="Text Box 2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8" name="Text Box 2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9" name="Text Box 2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0" name="Text Box 2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1" name="Text Box 2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2" name="Text Box 2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3" name="Text Box 2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4" name="Text Box 2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5" name="Text Box 2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6" name="Text Box 2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7" name="Text Box 2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8" name="Text Box 2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9" name="Text Box 2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0" name="Text Box 2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1" name="Text Box 2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2" name="Text Box 2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3" name="Text Box 2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4" name="Text Box 2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5" name="Text Box 2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6" name="Text Box 2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7" name="Text Box 2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8" name="Text Box 2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9" name="Text Box 2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0" name="Text Box 2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1" name="Text Box 2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2" name="Text Box 2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3" name="Text Box 2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4" name="Text Box 2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5" name="Text Box 2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6" name="Text Box 2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7" name="Text Box 2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8" name="Text Box 2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9" name="Text Box 2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0" name="Text Box 2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1" name="Text Box 2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2" name="Text Box 2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3" name="Text Box 2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4" name="Text Box 2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5" name="Text Box 2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6" name="Text Box 2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7" name="Text Box 2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8" name="Text Box 2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9" name="Text Box 2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0" name="Text Box 2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1" name="Text Box 2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2" name="Text Box 2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3" name="Text Box 2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4" name="Text Box 2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5" name="Text Box 2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6" name="Text Box 2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7" name="Text Box 2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8" name="Text Box 2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9" name="Text Box 2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0" name="Text Box 2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1" name="Text Box 2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2" name="Text Box 2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3" name="Text Box 2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4" name="Text Box 2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5" name="Text Box 2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6" name="Text Box 2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7" name="Text Box 2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8" name="Text Box 2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9" name="Text Box 2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0" name="Text Box 2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1" name="Text Box 2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2" name="Text Box 2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3" name="Text Box 2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4" name="Text Box 2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5" name="Text Box 2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6" name="Text Box 2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7" name="Text Box 2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8" name="Text Box 2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9" name="Text Box 2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0" name="Text Box 2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1" name="Text Box 2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2" name="Text Box 2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3" name="Text Box 2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4" name="Text Box 2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5" name="Text Box 2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6" name="Text Box 2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7" name="Text Box 2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8" name="Text Box 2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9" name="Text Box 2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0" name="Text Box 2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1" name="Text Box 2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2" name="Text Box 2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3" name="Text Box 2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4" name="Text Box 2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5" name="Text Box 2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6" name="Text Box 2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7" name="Text Box 2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8" name="Text Box 2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9" name="Text Box 2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0" name="Text Box 2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1" name="Text Box 2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2" name="Text Box 2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3" name="Text Box 2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4" name="Text Box 2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5" name="Text Box 2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6" name="Text Box 2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7" name="Text Box 2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8" name="Text Box 2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9" name="Text Box 2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0" name="Text Box 2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1" name="Text Box 2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2" name="Text Box 2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3" name="Text Box 2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4" name="Text Box 2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5" name="Text Box 2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6" name="Text Box 2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7" name="Text Box 2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8" name="Text Box 2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9" name="Text Box 2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0" name="Text Box 2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1" name="Text Box 2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2" name="Text Box 2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3" name="Text Box 2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4" name="Text Box 2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5" name="Text Box 2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6" name="Text Box 2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7" name="Text Box 2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8" name="Text Box 2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9" name="Text Box 2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0" name="Text Box 2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1" name="Text Box 2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2" name="Text Box 2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3" name="Text Box 2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4" name="Text Box 2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5" name="Text Box 2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6" name="Text Box 2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7" name="Text Box 2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8" name="Text Box 2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9" name="Text Box 2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0" name="Text Box 2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1" name="Text Box 2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2" name="Text Box 2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3" name="Text Box 2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4" name="Text Box 2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5" name="Text Box 2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6" name="Text Box 2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7" name="Text Box 2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8" name="Text Box 2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9" name="Text Box 2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0" name="Text Box 2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1" name="Text Box 2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2" name="Text Box 2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3" name="Text Box 2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4" name="Text Box 2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5" name="Text Box 2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6" name="Text Box 2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7" name="Text Box 2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8" name="Text Box 2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9" name="Text Box 2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0" name="Text Box 2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1" name="Text Box 2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2" name="Text Box 2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3" name="Text Box 2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4" name="Text Box 2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5" name="Text Box 2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6" name="Text Box 2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7" name="Text Box 2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8" name="Text Box 2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9" name="Text Box 2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0" name="Text Box 2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1" name="Text Box 2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2" name="Text Box 2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3" name="Text Box 2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4" name="Text Box 2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5" name="Text Box 2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6" name="Text Box 2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7" name="Text Box 2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8" name="Text Box 2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9" name="Text Box 2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0" name="Text Box 2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1" name="Text Box 2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2" name="Text Box 2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3" name="Text Box 2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4" name="Text Box 2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5" name="Text Box 2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6" name="Text Box 2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7" name="Text Box 2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8" name="Text Box 2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9" name="Text Box 2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0" name="Text Box 2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1" name="Text Box 2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2" name="Text Box 2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3" name="Text Box 2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4" name="Text Box 2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5" name="Text Box 2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6" name="Text Box 2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7" name="Text Box 2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8" name="Text Box 2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9" name="Text Box 2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0" name="Text Box 2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1" name="Text Box 2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2" name="Text Box 2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3" name="Text Box 2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4" name="Text Box 2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5" name="Text Box 2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6" name="Text Box 2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7" name="Text Box 2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8" name="Text Box 2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9" name="Text Box 2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0" name="Text Box 2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1" name="Text Box 2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2" name="Text Box 2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3" name="Text Box 2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4" name="Text Box 2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5" name="Text Box 2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6" name="Text Box 2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7" name="Text Box 2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8" name="Text Box 2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9" name="Text Box 2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0" name="Text Box 2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1" name="Text Box 2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2" name="Text Box 2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3" name="Text Box 2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4" name="Text Box 2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5" name="Text Box 2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6" name="Text Box 2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7" name="Text Box 2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8" name="Text Box 2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9" name="Text Box 2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0" name="Text Box 2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1" name="Text Box 2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2" name="Text Box 2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3" name="Text Box 2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4" name="Text Box 2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5" name="Text Box 2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6" name="Text Box 2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7" name="Text Box 2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8" name="Text Box 2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9" name="Text Box 2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0" name="Text Box 2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1" name="Text Box 2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2" name="Text Box 2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3" name="Text Box 2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4" name="Text Box 2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5" name="Text Box 2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6" name="Text Box 2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7" name="Text Box 2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8" name="Text Box 2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9" name="Text Box 2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0" name="Text Box 2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1" name="Text Box 2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2" name="Text Box 2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3" name="Text Box 2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4" name="Text Box 2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5" name="Text Box 2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6" name="Text Box 2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7" name="Text Box 2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8" name="Text Box 2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9" name="Text Box 2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0" name="Text Box 2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1" name="Text Box 2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2" name="Text Box 2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3" name="Text Box 2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4" name="Text Box 2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5" name="Text Box 2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6" name="Text Box 2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7" name="Text Box 2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8" name="Text Box 2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9" name="Text Box 2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0" name="Text Box 2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1" name="Text Box 2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2" name="Text Box 2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3" name="Text Box 2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4" name="Text Box 2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5" name="Text Box 2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6" name="Text Box 2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7" name="Text Box 2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8" name="Text Box 2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9" name="Text Box 2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0" name="Text Box 2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1" name="Text Box 2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2" name="Text Box 2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3" name="Text Box 2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4" name="Text Box 2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5" name="Text Box 2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6" name="Text Box 2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7" name="Text Box 2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8" name="Text Box 2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9" name="Text Box 2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0" name="Text Box 2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1" name="Text Box 2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2" name="Text Box 2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3" name="Text Box 2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4" name="Text Box 2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5" name="Text Box 2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6" name="Text Box 2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7" name="Text Box 2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8" name="Text Box 2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9" name="Text Box 2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0" name="Text Box 2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1" name="Text Box 2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2" name="Text Box 2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3" name="Text Box 2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4" name="Text Box 2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5" name="Text Box 2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6" name="Text Box 2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7" name="Text Box 2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8" name="Text Box 2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9" name="Text Box 2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0" name="Text Box 2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1" name="Text Box 2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2" name="Text Box 2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3" name="Text Box 2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4" name="Text Box 2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5" name="Text Box 2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6" name="Text Box 3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7" name="Text Box 3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8" name="Text Box 3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9" name="Text Box 3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0" name="Text Box 3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1" name="Text Box 3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2" name="Text Box 3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3" name="Text Box 3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4" name="Text Box 3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5" name="Text Box 3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6" name="Text Box 3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7" name="Text Box 3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8" name="Text Box 3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9" name="Text Box 3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0" name="Text Box 3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1" name="Text Box 3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2" name="Text Box 3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3" name="Text Box 3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4" name="Text Box 3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5" name="Text Box 3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6" name="Text Box 3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7" name="Text Box 3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8" name="Text Box 3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9" name="Text Box 3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0" name="Text Box 3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1" name="Text Box 3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2" name="Text Box 3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3" name="Text Box 3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4" name="Text Box 3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5" name="Text Box 3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6" name="Text Box 3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7" name="Text Box 3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8" name="Text Box 3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9" name="Text Box 3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0" name="Text Box 3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1" name="Text Box 3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2" name="Text Box 3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3" name="Text Box 3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4" name="Text Box 3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5" name="Text Box 3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6" name="Text Box 3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7" name="Text Box 3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8" name="Text Box 3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9" name="Text Box 3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0" name="Text Box 3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1" name="Text Box 3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2" name="Text Box 3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3" name="Text Box 3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4" name="Text Box 3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5" name="Text Box 3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6" name="Text Box 3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7" name="Text Box 3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8" name="Text Box 3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9" name="Text Box 3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0" name="Text Box 3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1" name="Text Box 3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2" name="Text Box 3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3" name="Text Box 3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4" name="Text Box 3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5" name="Text Box 3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6" name="Text Box 3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7" name="Text Box 3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8" name="Text Box 3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9" name="Text Box 3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0" name="Text Box 3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1" name="Text Box 3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2" name="Text Box 3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3" name="Text Box 3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4" name="Text Box 3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5" name="Text Box 3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6" name="Text Box 3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7" name="Text Box 3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8" name="Text Box 3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9" name="Text Box 3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0" name="Text Box 3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1" name="Text Box 3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2" name="Text Box 3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3" name="Text Box 3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4" name="Text Box 3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5" name="Text Box 3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6" name="Text Box 3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7" name="Text Box 3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8" name="Text Box 3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9" name="Text Box 3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0" name="Text Box 3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1" name="Text Box 3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2" name="Text Box 3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3" name="Text Box 3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4" name="Text Box 3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5" name="Text Box 3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6" name="Text Box 3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7" name="Text Box 3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8" name="Text Box 3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9" name="Text Box 3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0" name="Text Box 3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1" name="Text Box 3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2" name="Text Box 3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3" name="Text Box 3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4" name="Text Box 3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5" name="Text Box 3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6" name="Text Box 3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7" name="Text Box 3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8" name="Text Box 3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9" name="Text Box 3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0" name="Text Box 3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1" name="Text Box 3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2" name="Text Box 3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3" name="Text Box 3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4" name="Text Box 3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5" name="Text Box 3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6" name="Text Box 3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7" name="Text Box 3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8" name="Text Box 3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9" name="Text Box 3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0" name="Text Box 3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1" name="Text Box 3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2" name="Text Box 3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3" name="Text Box 3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4" name="Text Box 3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5" name="Text Box 3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6" name="Text Box 3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7" name="Text Box 3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8" name="Text Box 3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9" name="Text Box 3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0" name="Text Box 3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1" name="Text Box 3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2" name="Text Box 3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3" name="Text Box 3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4" name="Text Box 3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5" name="Text Box 3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6" name="Text Box 3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7" name="Text Box 3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8" name="Text Box 3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9" name="Text Box 3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0" name="Text Box 3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1" name="Text Box 3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2" name="Text Box 3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3" name="Text Box 3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4" name="Text Box 3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5" name="Text Box 3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6" name="Text Box 3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7" name="Text Box 3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8" name="Text Box 3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9" name="Text Box 3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0" name="Text Box 3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1" name="Text Box 3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2" name="Text Box 3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3" name="Text Box 3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4" name="Text Box 3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5" name="Text Box 3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6" name="Text Box 3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7" name="Text Box 3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8" name="Text Box 3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9" name="Text Box 3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0" name="Text Box 3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1" name="Text Box 3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2" name="Text Box 3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3" name="Text Box 3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4" name="Text Box 3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5" name="Text Box 3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6" name="Text Box 3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7" name="Text Box 3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8" name="Text Box 3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9" name="Text Box 3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0" name="Text Box 3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1" name="Text Box 3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2" name="Text Box 3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3" name="Text Box 3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4" name="Text Box 3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5" name="Text Box 3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6" name="Text Box 3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7" name="Text Box 3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8" name="Text Box 3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9" name="Text Box 3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0" name="Text Box 3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1" name="Text Box 3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2" name="Text Box 3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3" name="Text Box 3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4" name="Text Box 3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5" name="Text Box 3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6" name="Text Box 3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7" name="Text Box 3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8" name="Text Box 3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9" name="Text Box 3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0" name="Text Box 3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1" name="Text Box 3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2" name="Text Box 3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3" name="Text Box 3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4" name="Text Box 3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5" name="Text Box 3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6" name="Text Box 3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7" name="Text Box 3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8" name="Text Box 3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9" name="Text Box 3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0" name="Text Box 3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1" name="Text Box 3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2" name="Text Box 3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3" name="Text Box 3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4" name="Text Box 3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5" name="Text Box 3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6" name="Text Box 3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7" name="Text Box 3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8" name="Text Box 3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9" name="Text Box 3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0" name="Text Box 3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1" name="Text Box 3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2" name="Text Box 3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3" name="Text Box 3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4" name="Text Box 3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5" name="Text Box 3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6" name="Text Box 3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7" name="Text Box 3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8" name="Text Box 3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9" name="Text Box 3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0" name="Text Box 3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1" name="Text Box 3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2" name="Text Box 3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3" name="Text Box 3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4" name="Text Box 3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5" name="Text Box 3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6" name="Text Box 3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7" name="Text Box 3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8" name="Text Box 3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9" name="Text Box 3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0" name="Text Box 3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1" name="Text Box 3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2" name="Text Box 3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3" name="Text Box 3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4" name="Text Box 3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5" name="Text Box 3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6" name="Text Box 3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7" name="Text Box 3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8" name="Text Box 3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9" name="Text Box 3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0" name="Text Box 3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1" name="Text Box 3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2" name="Text Box 3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3" name="Text Box 3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4" name="Text Box 3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5" name="Text Box 3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6" name="Text Box 3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7" name="Text Box 3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8" name="Text Box 3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9" name="Text Box 3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0" name="Text Box 3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1" name="Text Box 3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2" name="Text Box 3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3" name="Text Box 3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4" name="Text Box 3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5" name="Text Box 3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6" name="Text Box 3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7" name="Text Box 3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8" name="Text Box 3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9" name="Text Box 3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0" name="Text Box 3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1" name="Text Box 3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2" name="Text Box 3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3" name="Text Box 3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4" name="Text Box 3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5" name="Text Box 3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6" name="Text Box 3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7" name="Text Box 3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8" name="Text Box 3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9" name="Text Box 3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0" name="Text Box 3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1" name="Text Box 3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2" name="Text Box 3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3" name="Text Box 3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4" name="Text Box 3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5" name="Text Box 3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6" name="Text Box 3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7" name="Text Box 3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8" name="Text Box 3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9" name="Text Box 3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0" name="Text Box 3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1" name="Text Box 3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2" name="Text Box 3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3" name="Text Box 3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4" name="Text Box 3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5" name="Text Box 3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6" name="Text Box 3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7" name="Text Box 3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8" name="Text Box 3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9" name="Text Box 3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0" name="Text Box 3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1" name="Text Box 3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2" name="Text Box 3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3" name="Text Box 3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4" name="Text Box 3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5" name="Text Box 3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6" name="Text Box 3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7" name="Text Box 3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8" name="Text Box 3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9" name="Text Box 3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0" name="Text Box 3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1" name="Text Box 3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2" name="Text Box 3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3" name="Text Box 3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4" name="Text Box 3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5" name="Text Box 3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6" name="Text Box 3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7" name="Text Box 3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8" name="Text Box 3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9" name="Text Box 3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0" name="Text Box 3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1" name="Text Box 3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2" name="Text Box 3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3" name="Text Box 3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4" name="Text Box 3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5" name="Text Box 3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6" name="Text Box 3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7" name="Text Box 3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8" name="Text Box 3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9" name="Text Box 3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0" name="Text Box 3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1" name="Text Box 3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2" name="Text Box 3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3" name="Text Box 3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4" name="Text Box 3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5" name="Text Box 3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6" name="Text Box 3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7" name="Text Box 3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8" name="Text Box 3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9" name="Text Box 3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0" name="Text Box 3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1" name="Text Box 3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2" name="Text Box 3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3" name="Text Box 3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4" name="Text Box 3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5" name="Text Box 3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6" name="Text Box 3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7" name="Text Box 3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8" name="Text Box 3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9" name="Text Box 3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0" name="Text Box 3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1" name="Text Box 3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2" name="Text Box 3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3" name="Text Box 3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4" name="Text Box 3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5" name="Text Box 3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6" name="Text Box 3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7" name="Text Box 3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8" name="Text Box 3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9" name="Text Box 3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0" name="Text Box 3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1" name="Text Box 3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2" name="Text Box 3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3" name="Text Box 3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4" name="Text Box 3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5" name="Text Box 3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6" name="Text Box 3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7" name="Text Box 3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8" name="Text Box 3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9" name="Text Box 3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0" name="Text Box 3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1" name="Text Box 3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2" name="Text Box 3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3" name="Text Box 3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4" name="Text Box 3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5" name="Text Box 3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6" name="Text Box 3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7" name="Text Box 3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8" name="Text Box 3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9" name="Text Box 3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0" name="Text Box 3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1" name="Text Box 3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2" name="Text Box 3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3" name="Text Box 3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4" name="Text Box 3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5" name="Text Box 3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6" name="Text Box 3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7" name="Text Box 3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8" name="Text Box 3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9" name="Text Box 3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0" name="Text Box 3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1" name="Text Box 3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2" name="Text Box 3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3" name="Text Box 3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4" name="Text Box 3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5" name="Text Box 3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6" name="Text Box 3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7" name="Text Box 3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8" name="Text Box 3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9" name="Text Box 3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0" name="Text Box 3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1" name="Text Box 3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2" name="Text Box 3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3" name="Text Box 3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4" name="Text Box 3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5" name="Text Box 3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6" name="Text Box 3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7" name="Text Box 3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8" name="Text Box 3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9" name="Text Box 3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0" name="Text Box 3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1" name="Text Box 3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2" name="Text Box 3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3" name="Text Box 3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4" name="Text Box 3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5" name="Text Box 3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6" name="Text Box 3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7" name="Text Box 3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8" name="Text Box 3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9" name="Text Box 3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0" name="Text Box 3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1" name="Text Box 3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2" name="Text Box 3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3" name="Text Box 3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4" name="Text Box 3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5" name="Text Box 3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6" name="Text Box 3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7" name="Text Box 3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8" name="Text Box 3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9" name="Text Box 3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0" name="Text Box 3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1" name="Text Box 3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2" name="Text Box 3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3" name="Text Box 3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4" name="Text Box 3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5" name="Text Box 3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6" name="Text Box 3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7" name="Text Box 3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8" name="Text Box 3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9" name="Text Box 3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0" name="Text Box 3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1" name="Text Box 3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2" name="Text Box 3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3" name="Text Box 3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4" name="Text Box 3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5" name="Text Box 3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6" name="Text Box 3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7" name="Text Box 3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8" name="Text Box 3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9" name="Text Box 3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0" name="Text Box 3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1" name="Text Box 3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2" name="Text Box 3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3" name="Text Box 3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4" name="Text Box 3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5" name="Text Box 3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6" name="Text Box 3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7" name="Text Box 3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8" name="Text Box 3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9" name="Text Box 3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0" name="Text Box 3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1" name="Text Box 3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2" name="Text Box 3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3" name="Text Box 3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4" name="Text Box 3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5" name="Text Box 3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6" name="Text Box 3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7" name="Text Box 3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8" name="Text Box 3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9" name="Text Box 3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0" name="Text Box 3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1" name="Text Box 3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2" name="Text Box 3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3" name="Text Box 3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4" name="Text Box 3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5" name="Text Box 3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6" name="Text Box 3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7" name="Text Box 3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8" name="Text Box 3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9" name="Text Box 3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0" name="Text Box 3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1" name="Text Box 3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2" name="Text Box 3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3" name="Text Box 3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4" name="Text Box 3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5" name="Text Box 3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6" name="Text Box 3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7" name="Text Box 3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8" name="Text Box 3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9" name="Text Box 3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0" name="Text Box 3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1" name="Text Box 3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2" name="Text Box 3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3" name="Text Box 3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4" name="Text Box 3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5" name="Text Box 3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6" name="Text Box 3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7" name="Text Box 3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8" name="Text Box 3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9" name="Text Box 3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0" name="Text Box 3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1" name="Text Box 3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2" name="Text Box 3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3" name="Text Box 3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4" name="Text Box 3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5" name="Text Box 3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6" name="Text Box 3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7" name="Text Box 3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8" name="Text Box 3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9" name="Text Box 3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0" name="Text Box 3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1" name="Text Box 3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2" name="Text Box 3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3" name="Text Box 3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4" name="Text Box 3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5" name="Text Box 3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6" name="Text Box 3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7" name="Text Box 3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8" name="Text Box 3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9" name="Text Box 3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0" name="Text Box 3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1" name="Text Box 3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2" name="Text Box 3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3" name="Text Box 3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4" name="Text Box 3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5" name="Text Box 3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6" name="Text Box 3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7" name="Text Box 3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8" name="Text Box 3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9" name="Text Box 3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0" name="Text Box 3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1" name="Text Box 3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2" name="Text Box 3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3" name="Text Box 3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4" name="Text Box 3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5" name="Text Box 3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6" name="Text Box 3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7" name="Text Box 3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8" name="Text Box 3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9" name="Text Box 3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0" name="Text Box 3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1" name="Text Box 3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2" name="Text Box 3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3" name="Text Box 3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4" name="Text Box 3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5" name="Text Box 3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6" name="Text Box 3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7" name="Text Box 3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8" name="Text Box 3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9" name="Text Box 3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0" name="Text Box 3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1" name="Text Box 3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2" name="Text Box 3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3" name="Text Box 3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4" name="Text Box 3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5" name="Text Box 3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6" name="Text Box 3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7" name="Text Box 3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8" name="Text Box 3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9" name="Text Box 3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0" name="Text Box 3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1" name="Text Box 3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2" name="Text Box 3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3" name="Text Box 3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4" name="Text Box 3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5" name="Text Box 3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6" name="Text Box 3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7" name="Text Box 3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8" name="Text Box 3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9" name="Text Box 3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0" name="Text Box 3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1" name="Text Box 3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2" name="Text Box 3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3" name="Text Box 3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4" name="Text Box 3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5" name="Text Box 3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6" name="Text Box 3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7" name="Text Box 3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8" name="Text Box 3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9" name="Text Box 3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0" name="Text Box 3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1" name="Text Box 3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2" name="Text Box 3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3" name="Text Box 3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4" name="Text Box 3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5" name="Text Box 3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6" name="Text Box 3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7" name="Text Box 3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8" name="Text Box 3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9" name="Text Box 3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0" name="Text Box 3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1" name="Text Box 3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2" name="Text Box 3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3" name="Text Box 3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4" name="Text Box 3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5" name="Text Box 3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6" name="Text Box 3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7" name="Text Box 3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8" name="Text Box 3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9" name="Text Box 3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0" name="Text Box 3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1" name="Text Box 3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2" name="Text Box 3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3" name="Text Box 3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4" name="Text Box 3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5" name="Text Box 3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6" name="Text Box 3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7" name="Text Box 3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8" name="Text Box 3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9" name="Text Box 3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0" name="Text Box 3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1" name="Text Box 3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2" name="Text Box 3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3" name="Text Box 3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4" name="Text Box 3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5" name="Text Box 3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6" name="Text Box 3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7" name="Text Box 3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8" name="Text Box 3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9" name="Text Box 3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0" name="Text Box 3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1" name="Text Box 3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2" name="Text Box 3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3" name="Text Box 3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4" name="Text Box 3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5" name="Text Box 3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6" name="Text Box 3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7" name="Text Box 3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8" name="Text Box 3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9" name="Text Box 3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0" name="Text Box 3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1" name="Text Box 3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2" name="Text Box 3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3" name="Text Box 3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4" name="Text Box 3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5" name="Text Box 3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6" name="Text Box 3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7" name="Text Box 3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8" name="Text Box 3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9" name="Text Box 3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0" name="Text Box 3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1" name="Text Box 3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2" name="Text Box 3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3" name="Text Box 3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4" name="Text Box 3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5" name="Text Box 3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6" name="Text Box 3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7" name="Text Box 3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8" name="Text Box 3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9" name="Text Box 3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0" name="Text Box 3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1" name="Text Box 3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2" name="Text Box 3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3" name="Text Box 3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4" name="Text Box 3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5" name="Text Box 3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6" name="Text Box 3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7" name="Text Box 3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8" name="Text Box 3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9" name="Text Box 3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0" name="Text Box 3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1" name="Text Box 3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2" name="Text Box 3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3" name="Text Box 3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4" name="Text Box 3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5" name="Text Box 3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6" name="Text Box 3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7" name="Text Box 3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8" name="Text Box 3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9" name="Text Box 3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0" name="Text Box 3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1" name="Text Box 3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2" name="Text Box 3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3" name="Text Box 3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4" name="Text Box 3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5" name="Text Box 3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6" name="Text Box 3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7" name="Text Box 3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8" name="Text Box 3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9" name="Text Box 3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0" name="Text Box 3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1" name="Text Box 3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2" name="Text Box 3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3" name="Text Box 3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4" name="Text Box 3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5" name="Text Box 3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6" name="Text Box 3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7" name="Text Box 3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8" name="Text Box 3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9" name="Text Box 3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0" name="Text Box 3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1" name="Text Box 3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2" name="Text Box 3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3" name="Text Box 3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4" name="Text Box 3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5" name="Text Box 3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6" name="Text Box 3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7" name="Text Box 3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8" name="Text Box 3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9" name="Text Box 3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0" name="Text Box 3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1" name="Text Box 3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2" name="Text Box 3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3" name="Text Box 3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4" name="Text Box 3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5" name="Text Box 3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6" name="Text Box 3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7" name="Text Box 3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8" name="Text Box 3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9" name="Text Box 3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0" name="Text Box 3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1" name="Text Box 3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2" name="Text Box 3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3" name="Text Box 3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4" name="Text Box 3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5" name="Text Box 3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6" name="Text Box 3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7" name="Text Box 3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8" name="Text Box 3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9" name="Text Box 3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0" name="Text Box 3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1" name="Text Box 3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2" name="Text Box 3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3" name="Text Box 3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4" name="Text Box 3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5" name="Text Box 3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6" name="Text Box 3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7" name="Text Box 3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8" name="Text Box 3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9" name="Text Box 3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0" name="Text Box 3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1" name="Text Box 3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2" name="Text Box 3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3" name="Text Box 3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4" name="Text Box 3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5" name="Text Box 3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6" name="Text Box 3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7" name="Text Box 3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8" name="Text Box 3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9" name="Text Box 3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0" name="Text Box 3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1" name="Text Box 3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2" name="Text Box 3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3" name="Text Box 3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4" name="Text Box 3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5" name="Text Box 3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6" name="Text Box 3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7" name="Text Box 3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8" name="Text Box 3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9" name="Text Box 3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0" name="Text Box 3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1" name="Text Box 3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2" name="Text Box 3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3" name="Text Box 3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4" name="Text Box 3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5" name="Text Box 3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6" name="Text Box 3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7" name="Text Box 3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8" name="Text Box 3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9" name="Text Box 3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0" name="Text Box 3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1" name="Text Box 3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2" name="Text Box 3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3" name="Text Box 3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4" name="Text Box 3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5" name="Text Box 3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6" name="Text Box 3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7" name="Text Box 3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8" name="Text Box 3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9" name="Text Box 3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0" name="Text Box 3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1" name="Text Box 3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2" name="Text Box 3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3" name="Text Box 3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4" name="Text Box 3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5" name="Text Box 3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6" name="Text Box 3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7" name="Text Box 3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8" name="Text Box 3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9" name="Text Box 3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0" name="Text Box 3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1" name="Text Box 3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2" name="Text Box 3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3" name="Text Box 3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4" name="Text Box 3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5" name="Text Box 3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6" name="Text Box 3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7" name="Text Box 3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8" name="Text Box 3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9" name="Text Box 3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0" name="Text Box 3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1" name="Text Box 3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2" name="Text Box 3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3" name="Text Box 3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4" name="Text Box 3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5" name="Text Box 3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6" name="Text Box 3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7" name="Text Box 3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8" name="Text Box 3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9" name="Text Box 3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0" name="Text Box 3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1" name="Text Box 3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2" name="Text Box 3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3" name="Text Box 3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4" name="Text Box 3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5" name="Text Box 3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6" name="Text Box 3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7" name="Text Box 3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8" name="Text Box 3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9" name="Text Box 3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0" name="Text Box 3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1" name="Text Box 3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2" name="Text Box 3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3" name="Text Box 3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4" name="Text Box 3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5" name="Text Box 3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6" name="Text Box 3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7" name="Text Box 3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8" name="Text Box 3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9" name="Text Box 3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0" name="Text Box 3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1" name="Text Box 3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2" name="Text Box 3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3" name="Text Box 3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4" name="Text Box 3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5" name="Text Box 3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6" name="Text Box 3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7" name="Text Box 3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8" name="Text Box 3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9" name="Text Box 3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0" name="Text Box 3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1" name="Text Box 3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2" name="Text Box 3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3" name="Text Box 3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4" name="Text Box 3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5" name="Text Box 3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6" name="Text Box 3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7" name="Text Box 3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8" name="Text Box 3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9" name="Text Box 3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0" name="Text Box 3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1" name="Text Box 3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2" name="Text Box 3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3" name="Text Box 3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4" name="Text Box 3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5" name="Text Box 3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6" name="Text Box 3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7" name="Text Box 3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8" name="Text Box 3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9" name="Text Box 3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0" name="Text Box 3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1" name="Text Box 3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2" name="Text Box 3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3" name="Text Box 3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4" name="Text Box 3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5" name="Text Box 3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6" name="Text Box 3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7" name="Text Box 3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8" name="Text Box 3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9" name="Text Box 3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0" name="Text Box 3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1" name="Text Box 3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2" name="Text Box 3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3" name="Text Box 3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4" name="Text Box 3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5" name="Text Box 3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6" name="Text Box 3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7" name="Text Box 3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8" name="Text Box 3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9" name="Text Box 3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0" name="Text Box 3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1" name="Text Box 3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2" name="Text Box 3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3" name="Text Box 3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4" name="Text Box 3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5" name="Text Box 3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6" name="Text Box 3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7" name="Text Box 3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8" name="Text Box 3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9" name="Text Box 3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0" name="Text Box 3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1" name="Text Box 3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2" name="Text Box 3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3" name="Text Box 3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4" name="Text Box 3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5" name="Text Box 3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6" name="Text Box 3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7" name="Text Box 3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8" name="Text Box 3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9" name="Text Box 3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0" name="Text Box 3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1" name="Text Box 3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2" name="Text Box 3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3" name="Text Box 3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4" name="Text Box 3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5" name="Text Box 3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6" name="Text Box 3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7" name="Text Box 3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8" name="Text Box 3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9" name="Text Box 3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0" name="Text Box 3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1" name="Text Box 3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2" name="Text Box 3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3" name="Text Box 3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4" name="Text Box 3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5" name="Text Box 3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6" name="Text Box 3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7" name="Text Box 3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8" name="Text Box 3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9" name="Text Box 3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0" name="Text Box 3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1" name="Text Box 3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2" name="Text Box 3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3" name="Text Box 3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4" name="Text Box 3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5" name="Text Box 3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6" name="Text Box 3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7" name="Text Box 3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8" name="Text Box 3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9" name="Text Box 3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0" name="Text Box 3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1" name="Text Box 3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2" name="Text Box 3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3" name="Text Box 3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4" name="Text Box 3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5" name="Text Box 3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6" name="Text Box 3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7" name="Text Box 3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8" name="Text Box 3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9" name="Text Box 3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0" name="Text Box 3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1" name="Text Box 3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2" name="Text Box 3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3" name="Text Box 3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4" name="Text Box 3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5" name="Text Box 3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6" name="Text Box 3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7" name="Text Box 3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8" name="Text Box 3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9" name="Text Box 3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0" name="Text Box 3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1" name="Text Box 3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2" name="Text Box 3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3" name="Text Box 3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4" name="Text Box 3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5" name="Text Box 3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6" name="Text Box 3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7" name="Text Box 3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8" name="Text Box 3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9" name="Text Box 3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0" name="Text Box 3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1" name="Text Box 3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2" name="Text Box 3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3" name="Text Box 3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4" name="Text Box 3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5" name="Text Box 3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6" name="Text Box 3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7" name="Text Box 3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8" name="Text Box 3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9" name="Text Box 3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0" name="Text Box 3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1" name="Text Box 3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2" name="Text Box 3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3" name="Text Box 3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4" name="Text Box 3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5" name="Text Box 3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6" name="Text Box 3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7" name="Text Box 3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8" name="Text Box 3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9" name="Text Box 3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0" name="Text Box 3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1" name="Text Box 3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2" name="Text Box 3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3" name="Text Box 3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4" name="Text Box 3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5" name="Text Box 3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6" name="Text Box 3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7" name="Text Box 3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8" name="Text Box 3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9" name="Text Box 3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0" name="Text Box 3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1" name="Text Box 3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2" name="Text Box 3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3" name="Text Box 3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4" name="Text Box 3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5" name="Text Box 3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6" name="Text Box 3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7" name="Text Box 3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8" name="Text Box 3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9" name="Text Box 3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0" name="Text Box 3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1" name="Text Box 3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2" name="Text Box 3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3" name="Text Box 3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4" name="Text Box 3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5" name="Text Box 3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6" name="Text Box 3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7" name="Text Box 3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8" name="Text Box 3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9" name="Text Box 3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0" name="Text Box 3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1" name="Text Box 3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2" name="Text Box 3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3" name="Text Box 3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4" name="Text Box 3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5" name="Text Box 3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6" name="Text Box 3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7" name="Text Box 3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8" name="Text Box 3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9" name="Text Box 3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0" name="Text Box 3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1" name="Text Box 3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2" name="Text Box 3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3" name="Text Box 3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4" name="Text Box 3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5" name="Text Box 3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6" name="Text Box 4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7" name="Text Box 4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8" name="Text Box 4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9" name="Text Box 4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0" name="Text Box 4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1" name="Text Box 4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2" name="Text Box 4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3" name="Text Box 4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4" name="Text Box 4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5" name="Text Box 4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6" name="Text Box 4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7" name="Text Box 4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8" name="Text Box 4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9" name="Text Box 4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0" name="Text Box 4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1" name="Text Box 4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2" name="Text Box 4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3" name="Text Box 4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4" name="Text Box 4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5" name="Text Box 4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6" name="Text Box 4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7" name="Text Box 4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8" name="Text Box 4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9" name="Text Box 4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0" name="Text Box 4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1" name="Text Box 4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2" name="Text Box 4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3" name="Text Box 4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4" name="Text Box 4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5" name="Text Box 4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6" name="Text Box 4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7" name="Text Box 4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8" name="Text Box 4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9" name="Text Box 4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0" name="Text Box 4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1" name="Text Box 4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2" name="Text Box 4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3" name="Text Box 4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4" name="Text Box 4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5" name="Text Box 4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6" name="Text Box 4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7" name="Text Box 4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8" name="Text Box 4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9" name="Text Box 4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0" name="Text Box 4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1" name="Text Box 4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2" name="Text Box 4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3" name="Text Box 4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4" name="Text Box 4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5" name="Text Box 4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6" name="Text Box 4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7" name="Text Box 4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8" name="Text Box 4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9" name="Text Box 4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0" name="Text Box 4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1" name="Text Box 4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2" name="Text Box 4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3" name="Text Box 4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4" name="Text Box 4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5" name="Text Box 4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6" name="Text Box 4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7" name="Text Box 4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8" name="Text Box 4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9" name="Text Box 4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0" name="Text Box 4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1" name="Text Box 4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2" name="Text Box 4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3" name="Text Box 4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4" name="Text Box 4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5" name="Text Box 4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6" name="Text Box 4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7" name="Text Box 4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8" name="Text Box 4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9" name="Text Box 4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0" name="Text Box 4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1" name="Text Box 4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2" name="Text Box 4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3" name="Text Box 4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4" name="Text Box 4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5" name="Text Box 4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6" name="Text Box 4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7" name="Text Box 4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8" name="Text Box 4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9" name="Text Box 4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0" name="Text Box 4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1" name="Text Box 4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2" name="Text Box 4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3" name="Text Box 4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4" name="Text Box 4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5" name="Text Box 4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6" name="Text Box 4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7" name="Text Box 4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8" name="Text Box 4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9" name="Text Box 4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0" name="Text Box 4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1" name="Text Box 4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2" name="Text Box 4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3" name="Text Box 4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4" name="Text Box 4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5" name="Text Box 4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6" name="Text Box 4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7" name="Text Box 4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8" name="Text Box 4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9" name="Text Box 4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0" name="Text Box 4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1" name="Text Box 4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2" name="Text Box 4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3" name="Text Box 4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4" name="Text Box 4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5" name="Text Box 4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6" name="Text Box 4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7" name="Text Box 4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8" name="Text Box 4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9" name="Text Box 4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0" name="Text Box 4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1" name="Text Box 4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2" name="Text Box 4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3" name="Text Box 4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4" name="Text Box 4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5" name="Text Box 4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6" name="Text Box 4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7" name="Text Box 4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8" name="Text Box 4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9" name="Text Box 4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0" name="Text Box 4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1" name="Text Box 4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2" name="Text Box 4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3" name="Text Box 4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4" name="Text Box 4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5" name="Text Box 4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6" name="Text Box 4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7" name="Text Box 4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8" name="Text Box 4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9" name="Text Box 4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0" name="Text Box 4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1" name="Text Box 4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2" name="Text Box 4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3" name="Text Box 4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4" name="Text Box 4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5" name="Text Box 4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6" name="Text Box 4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7" name="Text Box 4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8" name="Text Box 4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9" name="Text Box 4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0" name="Text Box 4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1" name="Text Box 4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2" name="Text Box 4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3" name="Text Box 4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4" name="Text Box 4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5" name="Text Box 4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6" name="Text Box 4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7" name="Text Box 4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8" name="Text Box 4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9" name="Text Box 4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0" name="Text Box 4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1" name="Text Box 4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2" name="Text Box 4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3" name="Text Box 4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4" name="Text Box 4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5" name="Text Box 4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6" name="Text Box 4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7" name="Text Box 4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8" name="Text Box 4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9" name="Text Box 4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0" name="Text Box 4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1" name="Text Box 4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2" name="Text Box 4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3" name="Text Box 4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4" name="Text Box 4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5" name="Text Box 4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6" name="Text Box 4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7" name="Text Box 4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8" name="Text Box 4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9" name="Text Box 4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0" name="Text Box 4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1" name="Text Box 4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2" name="Text Box 4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3" name="Text Box 4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4" name="Text Box 4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5" name="Text Box 4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6" name="Text Box 4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7" name="Text Box 4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8" name="Text Box 4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9" name="Text Box 4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0" name="Text Box 4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1" name="Text Box 4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2" name="Text Box 4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3" name="Text Box 4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4" name="Text Box 4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5" name="Text Box 4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6" name="Text Box 4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7" name="Text Box 4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8" name="Text Box 4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9" name="Text Box 4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0" name="Text Box 4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1" name="Text Box 4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2" name="Text Box 4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3" name="Text Box 4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4" name="Text Box 4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5" name="Text Box 4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6" name="Text Box 4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7" name="Text Box 4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8" name="Text Box 4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9" name="Text Box 4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0" name="Text Box 4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1" name="Text Box 4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2" name="Text Box 4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3" name="Text Box 4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4" name="Text Box 4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5" name="Text Box 4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6" name="Text Box 4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7" name="Text Box 4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8" name="Text Box 4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9" name="Text Box 4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0" name="Text Box 4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1" name="Text Box 4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2" name="Text Box 4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3" name="Text Box 4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4" name="Text Box 4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5" name="Text Box 4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6" name="Text Box 4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7" name="Text Box 4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8" name="Text Box 4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9" name="Text Box 4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0" name="Text Box 4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1" name="Text Box 4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2" name="Text Box 4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3" name="Text Box 4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4" name="Text Box 4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5" name="Text Box 4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6" name="Text Box 4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7" name="Text Box 4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8" name="Text Box 4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9" name="Text Box 4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0" name="Text Box 4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1" name="Text Box 4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2" name="Text Box 4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3" name="Text Box 4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4" name="Text Box 4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5" name="Text Box 4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6" name="Text Box 4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7" name="Text Box 4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8" name="Text Box 4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9" name="Text Box 4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0" name="Text Box 4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1" name="Text Box 4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2" name="Text Box 4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3" name="Text Box 4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4" name="Text Box 4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5" name="Text Box 4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6" name="Text Box 4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7" name="Text Box 4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8" name="Text Box 4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9" name="Text Box 4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0" name="Text Box 4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1" name="Text Box 4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2" name="Text Box 4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3" name="Text Box 4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4" name="Text Box 4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5" name="Text Box 4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6" name="Text Box 4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7" name="Text Box 4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8" name="Text Box 4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9" name="Text Box 4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0" name="Text Box 4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1" name="Text Box 4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2" name="Text Box 4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3" name="Text Box 4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4" name="Text Box 4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5" name="Text Box 4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6" name="Text Box 4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7" name="Text Box 4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8" name="Text Box 4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9" name="Text Box 4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0" name="Text Box 4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1" name="Text Box 4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2" name="Text Box 4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3" name="Text Box 4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4" name="Text Box 4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5" name="Text Box 4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6" name="Text Box 4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7" name="Text Box 4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8" name="Text Box 4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9" name="Text Box 4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0" name="Text Box 4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1" name="Text Box 4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2" name="Text Box 4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3" name="Text Box 4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4" name="Text Box 4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5" name="Text Box 4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6" name="Text Box 4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7" name="Text Box 4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8" name="Text Box 4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9" name="Text Box 4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0" name="Text Box 4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1" name="Text Box 4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2" name="Text Box 4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3" name="Text Box 4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4" name="Text Box 4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5" name="Text Box 4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6" name="Text Box 4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7" name="Text Box 4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8" name="Text Box 4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9" name="Text Box 4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0" name="Text Box 4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1" name="Text Box 4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2" name="Text Box 4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3" name="Text Box 4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4" name="Text Box 4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5" name="Text Box 4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6" name="Text Box 4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7" name="Text Box 4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8" name="Text Box 4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9" name="Text Box 4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0" name="Text Box 4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1" name="Text Box 4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2" name="Text Box 4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3" name="Text Box 4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4" name="Text Box 4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5" name="Text Box 4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6" name="Text Box 4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7" name="Text Box 4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8" name="Text Box 4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9" name="Text Box 4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0" name="Text Box 4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1" name="Text Box 4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2" name="Text Box 4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3" name="Text Box 4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4" name="Text Box 4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5" name="Text Box 4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6" name="Text Box 4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7" name="Text Box 4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8" name="Text Box 4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9" name="Text Box 4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0" name="Text Box 4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1" name="Text Box 4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2" name="Text Box 4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3" name="Text Box 4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4" name="Text Box 4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5" name="Text Box 4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6" name="Text Box 4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7" name="Text Box 4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8" name="Text Box 4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9" name="Text Box 4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0" name="Text Box 4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1" name="Text Box 4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2" name="Text Box 4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3" name="Text Box 4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4" name="Text Box 4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5" name="Text Box 4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6" name="Text Box 4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7" name="Text Box 4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8" name="Text Box 4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9" name="Text Box 4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0" name="Text Box 4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1" name="Text Box 4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2" name="Text Box 4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3" name="Text Box 4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4" name="Text Box 4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5" name="Text Box 4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6" name="Text Box 4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7" name="Text Box 4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8" name="Text Box 4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9" name="Text Box 4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0" name="Text Box 4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1" name="Text Box 4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2" name="Text Box 4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3" name="Text Box 4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4" name="Text Box 4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5" name="Text Box 4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6" name="Text Box 4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7" name="Text Box 4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8" name="Text Box 4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9" name="Text Box 4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0" name="Text Box 4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1" name="Text Box 4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2" name="Text Box 4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3" name="Text Box 4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4" name="Text Box 4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5" name="Text Box 4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6" name="Text Box 4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7" name="Text Box 4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8" name="Text Box 4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9" name="Text Box 4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0" name="Text Box 4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1" name="Text Box 4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2" name="Text Box 4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3" name="Text Box 4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4" name="Text Box 4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5" name="Text Box 4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6" name="Text Box 4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7" name="Text Box 4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8" name="Text Box 4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9" name="Text Box 4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0" name="Text Box 4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1" name="Text Box 4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2" name="Text Box 4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3" name="Text Box 4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4" name="Text Box 4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5" name="Text Box 4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6" name="Text Box 4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7" name="Text Box 4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8" name="Text Box 4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9" name="Text Box 4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0" name="Text Box 4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1" name="Text Box 4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2" name="Text Box 4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3" name="Text Box 4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4" name="Text Box 4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5" name="Text Box 4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6" name="Text Box 4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7" name="Text Box 4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8" name="Text Box 4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9" name="Text Box 4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0" name="Text Box 4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1" name="Text Box 4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2" name="Text Box 4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3" name="Text Box 4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4" name="Text Box 4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5" name="Text Box 4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6" name="Text Box 4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7" name="Text Box 4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8" name="Text Box 4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9" name="Text Box 4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0" name="Text Box 4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1" name="Text Box 4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2" name="Text Box 4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3" name="Text Box 4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4" name="Text Box 4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5" name="Text Box 4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6" name="Text Box 4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7" name="Text Box 4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8" name="Text Box 4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9" name="Text Box 4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0" name="Text Box 4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1" name="Text Box 4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2" name="Text Box 4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3" name="Text Box 4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4" name="Text Box 4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5" name="Text Box 4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6" name="Text Box 4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7" name="Text Box 4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8" name="Text Box 4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9" name="Text Box 4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0" name="Text Box 4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1" name="Text Box 4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2" name="Text Box 4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3" name="Text Box 4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4" name="Text Box 4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5" name="Text Box 4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6" name="Text Box 4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7" name="Text Box 4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8" name="Text Box 4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9" name="Text Box 4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0" name="Text Box 4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1" name="Text Box 4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2" name="Text Box 4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3" name="Text Box 4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4" name="Text Box 4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5" name="Text Box 4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6" name="Text Box 4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7" name="Text Box 4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8" name="Text Box 4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9" name="Text Box 4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0" name="Text Box 4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1" name="Text Box 4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2" name="Text Box 4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3" name="Text Box 4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4" name="Text Box 4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5" name="Text Box 4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6" name="Text Box 4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7" name="Text Box 4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8" name="Text Box 4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9" name="Text Box 4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0" name="Text Box 4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1" name="Text Box 4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2" name="Text Box 4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3" name="Text Box 4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4" name="Text Box 4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5" name="Text Box 4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6" name="Text Box 4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7" name="Text Box 4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8" name="Text Box 4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9" name="Text Box 4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0" name="Text Box 4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1" name="Text Box 4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2" name="Text Box 4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3" name="Text Box 4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4" name="Text Box 4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5" name="Text Box 4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6" name="Text Box 4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7" name="Text Box 4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8" name="Text Box 4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9" name="Text Box 4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0" name="Text Box 4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1" name="Text Box 4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2" name="Text Box 4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3" name="Text Box 4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4" name="Text Box 4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5" name="Text Box 4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6" name="Text Box 4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7" name="Text Box 4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8" name="Text Box 4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9" name="Text Box 4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0" name="Text Box 4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1" name="Text Box 4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2" name="Text Box 4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3" name="Text Box 4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4" name="Text Box 4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5" name="Text Box 4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6" name="Text Box 4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7" name="Text Box 4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8" name="Text Box 4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9" name="Text Box 4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0" name="Text Box 4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1" name="Text Box 4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2" name="Text Box 4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3" name="Text Box 4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4" name="Text Box 4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5" name="Text Box 4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6" name="Text Box 4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7" name="Text Box 4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8" name="Text Box 4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9" name="Text Box 4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0" name="Text Box 4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1" name="Text Box 4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2" name="Text Box 4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3" name="Text Box 4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4" name="Text Box 4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5" name="Text Box 4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6" name="Text Box 4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7" name="Text Box 4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8" name="Text Box 4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9" name="Text Box 4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0" name="Text Box 4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1" name="Text Box 4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2" name="Text Box 4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3" name="Text Box 4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4" name="Text Box 4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5" name="Text Box 4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6" name="Text Box 4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7" name="Text Box 4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8" name="Text Box 4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9" name="Text Box 4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0" name="Text Box 4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1" name="Text Box 4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2" name="Text Box 4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3" name="Text Box 4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4" name="Text Box 4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5" name="Text Box 4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6" name="Text Box 4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7" name="Text Box 4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8" name="Text Box 4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9" name="Text Box 4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0" name="Text Box 4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1" name="Text Box 4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2" name="Text Box 4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3" name="Text Box 4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4" name="Text Box 4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5" name="Text Box 4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6" name="Text Box 4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7" name="Text Box 4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8" name="Text Box 4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9" name="Text Box 4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0" name="Text Box 4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1" name="Text Box 4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2" name="Text Box 4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3" name="Text Box 4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4" name="Text Box 4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5" name="Text Box 4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6" name="Text Box 4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7" name="Text Box 4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8" name="Text Box 4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9" name="Text Box 4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0" name="Text Box 4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1" name="Text Box 4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2" name="Text Box 4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3" name="Text Box 4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4" name="Text Box 4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5" name="Text Box 4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6" name="Text Box 4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7" name="Text Box 4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8" name="Text Box 4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9" name="Text Box 4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0" name="Text Box 4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1" name="Text Box 4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2" name="Text Box 4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3" name="Text Box 4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4" name="Text Box 4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5" name="Text Box 4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6" name="Text Box 4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7" name="Text Box 4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8" name="Text Box 4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9" name="Text Box 4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0" name="Text Box 4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1" name="Text Box 4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2" name="Text Box 4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3" name="Text Box 4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4" name="Text Box 4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5" name="Text Box 4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6" name="Text Box 4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7" name="Text Box 4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8" name="Text Box 4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9" name="Text Box 4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0" name="Text Box 4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1" name="Text Box 4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2" name="Text Box 4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3" name="Text Box 4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4" name="Text Box 4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5" name="Text Box 4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6" name="Text Box 4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7" name="Text Box 4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8" name="Text Box 4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9" name="Text Box 4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0" name="Text Box 4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1" name="Text Box 4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2" name="Text Box 4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3" name="Text Box 4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4" name="Text Box 4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5" name="Text Box 4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6" name="Text Box 4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7" name="Text Box 4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8" name="Text Box 4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9" name="Text Box 4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0" name="Text Box 4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1" name="Text Box 4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2" name="Text Box 4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3" name="Text Box 4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4" name="Text Box 4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5" name="Text Box 4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6" name="Text Box 4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7" name="Text Box 4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8" name="Text Box 4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9" name="Text Box 4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0" name="Text Box 4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1" name="Text Box 4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2" name="Text Box 4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3" name="Text Box 4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4" name="Text Box 4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5" name="Text Box 4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6" name="Text Box 4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7" name="Text Box 4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8" name="Text Box 4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9" name="Text Box 4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0" name="Text Box 4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1" name="Text Box 4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2" name="Text Box 4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3" name="Text Box 4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4" name="Text Box 4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5" name="Text Box 4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6" name="Text Box 4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7" name="Text Box 4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8" name="Text Box 4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9" name="Text Box 4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0" name="Text Box 4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1" name="Text Box 4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2" name="Text Box 4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3" name="Text Box 4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4" name="Text Box 4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5" name="Text Box 4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6" name="Text Box 4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7" name="Text Box 4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8" name="Text Box 4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9" name="Text Box 4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0" name="Text Box 4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1" name="Text Box 4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2" name="Text Box 4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3" name="Text Box 4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4" name="Text Box 4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5" name="Text Box 4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6" name="Text Box 4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7" name="Text Box 4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8" name="Text Box 4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9" name="Text Box 4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0" name="Text Box 4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1" name="Text Box 4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2" name="Text Box 4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3" name="Text Box 4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4" name="Text Box 4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5" name="Text Box 4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6" name="Text Box 4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7" name="Text Box 4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8" name="Text Box 4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9" name="Text Box 4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0" name="Text Box 4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1" name="Text Box 4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2" name="Text Box 4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3" name="Text Box 4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4" name="Text Box 4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5" name="Text Box 4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6" name="Text Box 4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7" name="Text Box 4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8" name="Text Box 4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9" name="Text Box 4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0" name="Text Box 4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1" name="Text Box 4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2" name="Text Box 4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3" name="Text Box 4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4" name="Text Box 4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5" name="Text Box 4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6" name="Text Box 4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7" name="Text Box 4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8" name="Text Box 4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9" name="Text Box 4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0" name="Text Box 4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1" name="Text Box 4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2" name="Text Box 4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3" name="Text Box 4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4" name="Text Box 4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5" name="Text Box 4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6" name="Text Box 4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7" name="Text Box 4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8" name="Text Box 4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9" name="Text Box 4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0" name="Text Box 4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1" name="Text Box 4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2" name="Text Box 4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3" name="Text Box 4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4" name="Text Box 4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5" name="Text Box 4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6" name="Text Box 4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7" name="Text Box 4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8" name="Text Box 4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9" name="Text Box 4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0" name="Text Box 4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1" name="Text Box 4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2" name="Text Box 4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3" name="Text Box 4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4" name="Text Box 4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5" name="Text Box 4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6" name="Text Box 4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7" name="Text Box 4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8" name="Text Box 4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9" name="Text Box 4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0" name="Text Box 4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1" name="Text Box 4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2" name="Text Box 4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3" name="Text Box 4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4" name="Text Box 4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5" name="Text Box 4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6" name="Text Box 4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7" name="Text Box 4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8" name="Text Box 4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9" name="Text Box 4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0" name="Text Box 4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1" name="Text Box 4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2" name="Text Box 4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3" name="Text Box 4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4" name="Text Box 4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5" name="Text Box 4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6" name="Text Box 4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7" name="Text Box 4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8" name="Text Box 4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9" name="Text Box 4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0" name="Text Box 4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1" name="Text Box 4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2" name="Text Box 4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3" name="Text Box 4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4" name="Text Box 4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5" name="Text Box 4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6" name="Text Box 4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7" name="Text Box 4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8" name="Text Box 4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9" name="Text Box 4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0" name="Text Box 4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1" name="Text Box 4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2" name="Text Box 4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3" name="Text Box 4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4" name="Text Box 4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5" name="Text Box 4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6" name="Text Box 4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7" name="Text Box 4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8" name="Text Box 4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9" name="Text Box 4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0" name="Text Box 4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1" name="Text Box 4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2" name="Text Box 4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3" name="Text Box 4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4" name="Text Box 4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5" name="Text Box 4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6" name="Text Box 4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7" name="Text Box 4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8" name="Text Box 4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9" name="Text Box 4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0" name="Text Box 4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1" name="Text Box 4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2" name="Text Box 4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3" name="Text Box 4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4" name="Text Box 4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5" name="Text Box 4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6" name="Text Box 4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7" name="Text Box 4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8" name="Text Box 4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9" name="Text Box 4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0" name="Text Box 4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1" name="Text Box 4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2" name="Text Box 4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3" name="Text Box 4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4" name="Text Box 4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5" name="Text Box 4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6" name="Text Box 4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7" name="Text Box 4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8" name="Text Box 4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9" name="Text Box 4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0" name="Text Box 4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1" name="Text Box 4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2" name="Text Box 4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3" name="Text Box 4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4" name="Text Box 4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5" name="Text Box 4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6" name="Text Box 4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7" name="Text Box 4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8" name="Text Box 4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9" name="Text Box 4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0" name="Text Box 4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1" name="Text Box 4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2" name="Text Box 4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3" name="Text Box 4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4" name="Text Box 4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5" name="Text Box 4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6" name="Text Box 4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7" name="Text Box 4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8" name="Text Box 4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9" name="Text Box 4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0" name="Text Box 4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1" name="Text Box 4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2" name="Text Box 4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3" name="Text Box 4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4" name="Text Box 4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5" name="Text Box 4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6" name="Text Box 4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7" name="Text Box 4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8" name="Text Box 4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9" name="Text Box 4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0" name="Text Box 4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1" name="Text Box 4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2" name="Text Box 4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3" name="Text Box 4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4" name="Text Box 4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5" name="Text Box 4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6" name="Text Box 4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7" name="Text Box 4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8" name="Text Box 4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9" name="Text Box 4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0" name="Text Box 4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1" name="Text Box 4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2" name="Text Box 4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3" name="Text Box 4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4" name="Text Box 4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5" name="Text Box 4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6" name="Text Box 4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7" name="Text Box 4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8" name="Text Box 4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9" name="Text Box 4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0" name="Text Box 4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1" name="Text Box 4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2" name="Text Box 4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3" name="Text Box 4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4" name="Text Box 4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5" name="Text Box 4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6" name="Text Box 4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7" name="Text Box 4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8" name="Text Box 4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9" name="Text Box 4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0" name="Text Box 4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1" name="Text Box 4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2" name="Text Box 4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3" name="Text Box 4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4" name="Text Box 4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5" name="Text Box 4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6" name="Text Box 4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7" name="Text Box 4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8" name="Text Box 4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9" name="Text Box 4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0" name="Text Box 4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1" name="Text Box 4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2" name="Text Box 4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3" name="Text Box 4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4" name="Text Box 4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5" name="Text Box 4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6" name="Text Box 4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7" name="Text Box 4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8" name="Text Box 4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9" name="Text Box 4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0" name="Text Box 4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1" name="Text Box 4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2" name="Text Box 4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3" name="Text Box 4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4" name="Text Box 4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5" name="Text Box 4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6" name="Text Box 4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7" name="Text Box 4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8" name="Text Box 4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9" name="Text Box 4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0" name="Text Box 4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1" name="Text Box 4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2" name="Text Box 4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3" name="Text Box 4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4" name="Text Box 4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5" name="Text Box 4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6" name="Text Box 4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7" name="Text Box 4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8" name="Text Box 4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9" name="Text Box 4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0" name="Text Box 4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1" name="Text Box 4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2" name="Text Box 4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3" name="Text Box 4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4" name="Text Box 4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5" name="Text Box 4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6" name="Text Box 4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7" name="Text Box 4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8" name="Text Box 4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9" name="Text Box 4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0" name="Text Box 4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1" name="Text Box 4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2" name="Text Box 4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3" name="Text Box 4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4" name="Text Box 4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5" name="Text Box 4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6" name="Text Box 4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7" name="Text Box 4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8" name="Text Box 4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9" name="Text Box 4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0" name="Text Box 4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1" name="Text Box 4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2" name="Text Box 4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3" name="Text Box 4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4" name="Text Box 4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5" name="Text Box 4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6" name="Text Box 4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7" name="Text Box 4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8" name="Text Box 4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9" name="Text Box 4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0" name="Text Box 4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1" name="Text Box 4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2" name="Text Box 4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3" name="Text Box 4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4" name="Text Box 4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5" name="Text Box 4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6" name="Text Box 4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7" name="Text Box 4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8" name="Text Box 4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9" name="Text Box 4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0" name="Text Box 4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1" name="Text Box 4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2" name="Text Box 4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3" name="Text Box 4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4" name="Text Box 4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5" name="Text Box 4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6" name="Text Box 4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7" name="Text Box 4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8" name="Text Box 4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9" name="Text Box 4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0" name="Text Box 4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1" name="Text Box 4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2" name="Text Box 4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3" name="Text Box 4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4" name="Text Box 4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5" name="Text Box 4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6" name="Text Box 4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7" name="Text Box 4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8" name="Text Box 4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9" name="Text Box 4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0" name="Text Box 4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1" name="Text Box 4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2" name="Text Box 4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3" name="Text Box 4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4" name="Text Box 4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5" name="Text Box 4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6" name="Text Box 4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7" name="Text Box 4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8" name="Text Box 4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9" name="Text Box 4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0" name="Text Box 4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1" name="Text Box 4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2" name="Text Box 4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3" name="Text Box 4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4" name="Text Box 4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5" name="Text Box 4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6" name="Text Box 4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7" name="Text Box 4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8" name="Text Box 4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9" name="Text Box 4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0" name="Text Box 4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1" name="Text Box 4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2" name="Text Box 4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3" name="Text Box 4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4" name="Text Box 4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5" name="Text Box 4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6" name="Text Box 4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7" name="Text Box 4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8" name="Text Box 4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9" name="Text Box 4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0" name="Text Box 4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1" name="Text Box 4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2" name="Text Box 4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3" name="Text Box 4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4" name="Text Box 4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5" name="Text Box 4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6" name="Text Box 5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7" name="Text Box 5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8" name="Text Box 5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9" name="Text Box 5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0" name="Text Box 5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1" name="Text Box 5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2" name="Text Box 5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3" name="Text Box 5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4" name="Text Box 5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5" name="Text Box 5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6" name="Text Box 5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7" name="Text Box 5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8" name="Text Box 5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9" name="Text Box 5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0" name="Text Box 5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1" name="Text Box 5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2" name="Text Box 5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3" name="Text Box 5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4" name="Text Box 5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5" name="Text Box 5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6" name="Text Box 5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7" name="Text Box 5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8" name="Text Box 5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9" name="Text Box 5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0" name="Text Box 5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1" name="Text Box 5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2" name="Text Box 5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3" name="Text Box 5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4" name="Text Box 5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5" name="Text Box 5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6" name="Text Box 5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7" name="Text Box 5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8" name="Text Box 5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9" name="Text Box 5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0" name="Text Box 5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1" name="Text Box 5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2" name="Text Box 5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3" name="Text Box 5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4" name="Text Box 5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5" name="Text Box 5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6" name="Text Box 5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7" name="Text Box 5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8" name="Text Box 5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9" name="Text Box 5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0" name="Text Box 5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1" name="Text Box 5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2" name="Text Box 5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3" name="Text Box 5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4" name="Text Box 5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5" name="Text Box 5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6" name="Text Box 5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7" name="Text Box 5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8" name="Text Box 5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9" name="Text Box 5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0" name="Text Box 5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1" name="Text Box 5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2" name="Text Box 5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3" name="Text Box 5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4" name="Text Box 5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5" name="Text Box 5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6" name="Text Box 5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7" name="Text Box 5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8" name="Text Box 5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9" name="Text Box 5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0" name="Text Box 5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1" name="Text Box 5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2" name="Text Box 5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3" name="Text Box 5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4" name="Text Box 5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5" name="Text Box 5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6" name="Text Box 5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7" name="Text Box 5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8" name="Text Box 5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9" name="Text Box 5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0" name="Text Box 5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1" name="Text Box 5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2" name="Text Box 5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3" name="Text Box 5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4" name="Text Box 5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5" name="Text Box 5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6" name="Text Box 5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7" name="Text Box 5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8" name="Text Box 5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9" name="Text Box 5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0" name="Text Box 5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1" name="Text Box 5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2" name="Text Box 5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3" name="Text Box 5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4" name="Text Box 5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5" name="Text Box 5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6" name="Text Box 5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7" name="Text Box 5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8" name="Text Box 5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9" name="Text Box 5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0" name="Text Box 5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1" name="Text Box 5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2" name="Text Box 5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3" name="Text Box 5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4" name="Text Box 5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5" name="Text Box 5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6" name="Text Box 5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7" name="Text Box 5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8" name="Text Box 5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9" name="Text Box 5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0" name="Text Box 5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1" name="Text Box 5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2" name="Text Box 5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3" name="Text Box 5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4" name="Text Box 5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5" name="Text Box 5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6" name="Text Box 5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7" name="Text Box 5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8" name="Text Box 5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9" name="Text Box 5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0" name="Text Box 5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1" name="Text Box 5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2" name="Text Box 5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3" name="Text Box 5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4" name="Text Box 5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5" name="Text Box 5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6" name="Text Box 5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7" name="Text Box 5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8" name="Text Box 5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9" name="Text Box 5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0" name="Text Box 5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1" name="Text Box 5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2" name="Text Box 5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3" name="Text Box 5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4" name="Text Box 5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5" name="Text Box 5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6" name="Text Box 5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7" name="Text Box 5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8" name="Text Box 5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9" name="Text Box 5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0" name="Text Box 5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1" name="Text Box 5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2" name="Text Box 5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3" name="Text Box 5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4" name="Text Box 5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5" name="Text Box 5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6" name="Text Box 5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7" name="Text Box 5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8" name="Text Box 5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9" name="Text Box 5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0" name="Text Box 5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1" name="Text Box 5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2" name="Text Box 5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3" name="Text Box 5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4" name="Text Box 5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5" name="Text Box 5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6" name="Text Box 5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7" name="Text Box 5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8" name="Text Box 5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9" name="Text Box 5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0" name="Text Box 5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1" name="Text Box 5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2" name="Text Box 5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3" name="Text Box 5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4" name="Text Box 5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5" name="Text Box 5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6" name="Text Box 5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7" name="Text Box 5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8" name="Text Box 5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9" name="Text Box 5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0" name="Text Box 5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1" name="Text Box 5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2" name="Text Box 5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3" name="Text Box 5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4" name="Text Box 5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5" name="Text Box 5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6" name="Text Box 5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7" name="Text Box 5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8" name="Text Box 5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9" name="Text Box 5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0" name="Text Box 5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1" name="Text Box 5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2" name="Text Box 5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3" name="Text Box 5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4" name="Text Box 5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5" name="Text Box 5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6" name="Text Box 5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7" name="Text Box 5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8" name="Text Box 5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9" name="Text Box 5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0" name="Text Box 5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1" name="Text Box 5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4" name="Text Box 378"/>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5" name="Text Box 379"/>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6" name="Text Box 380"/>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7" name="Text Box 381"/>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8" name="Text Box 382"/>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9" name="Text Box 383"/>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0" name="Text Box 384"/>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1" name="Text Box 385"/>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2" name="Text Box 386"/>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3" name="Text Box 387"/>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4" name="Text Box 388"/>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5" name="Text Box 389"/>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6" name="Text Box 390"/>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7" name="Text Box 391"/>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8" name="Text Box 392"/>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9" name="Text Box 393"/>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0" name="Text Box 394"/>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1" name="Text Box 395"/>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2" name="Text Box 396"/>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3" name="Text Box 397"/>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4" name="Text Box 398"/>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 name="Text Box 25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 name="Text Box 25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 name="Text Box 25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 name="Text Box 25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 name="Text Box 25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 name="Text Box 25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 name="Text Box 25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 name="Text Box 25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 name="Text Box 25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 name="Text Box 25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 name="Text Box 25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 name="Text Box 25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 name="Text Box 25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 name="Text Box 25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 name="Text Box 26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 name="Text Box 26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 name="Text Box 26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 name="Text Box 26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 name="Text Box 26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 name="Text Box 26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 name="Text Box 26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 name="Text Box 26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 name="Text Box 26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 name="Text Box 26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 name="Text Box 26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 name="Text Box 26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 name="Text Box 26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 name="Text Box 26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 name="Text Box 26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 name="Text Box 26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 name="Text Box 26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 name="Text Box 26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 name="Text Box 26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 name="Text Box 26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 name="Text Box 26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 name="Text Box 26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 name="Text Box 26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 name="Text Box 26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 name="Text Box 26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 name="Text Box 26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 name="Text Box 26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 name="Text Box 26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 name="Text Box 26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 name="Text Box 26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 name="Text Box 26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 name="Text Box 26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 name="Text Box 26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 name="Text Box 26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 name="Text Box 26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 name="Text Box 26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 name="Text Box 26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 name="Text Box 26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 name="Text Box 26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 name="Text Box 26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 name="Text Box 26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 name="Text Box 26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 name="Text Box 26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 name="Text Box 26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 name="Text Box 26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 name="Text Box 26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 name="Text Box 26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 name="Text Box 26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 name="Text Box 26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 name="Text Box 26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 name="Text Box 26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 name="Text Box 26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 name="Text Box 26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 name="Text Box 26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 name="Text Box 26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 name="Text Box 26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 name="Text Box 26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 name="Text Box 26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 name="Text Box 27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 name="Text Box 27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 name="Text Box 27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 name="Text Box 27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 name="Text Box 27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 name="Text Box 27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 name="Text Box 27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 name="Text Box 27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 name="Text Box 27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 name="Text Box 27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 name="Text Box 27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 name="Text Box 27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 name="Text Box 27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 name="Text Box 27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 name="Text Box 27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 name="Text Box 27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 name="Text Box 27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 name="Text Box 27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 name="Text Box 27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 name="Text Box 27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 name="Text Box 27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 name="Text Box 27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 name="Text Box 27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 name="Text Box 27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 name="Text Box 27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 name="Text Box 27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 name="Text Box 27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 name="Text Box 27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 name="Text Box 27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 name="Text Box 27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 name="Text Box 27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 name="Text Box 27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 name="Text Box 27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 name="Text Box 27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 name="Text Box 27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 name="Text Box 27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 name="Text Box 27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 name="Text Box 27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 name="Text Box 27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 name="Text Box 27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 name="Text Box 27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 name="Text Box 27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 name="Text Box 27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 name="Text Box 27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 name="Text Box 27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 name="Text Box 27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 name="Text Box 27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 name="Text Box 27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 name="Text Box 27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 name="Text Box 27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 name="Text Box 27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 name="Text Box 27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 name="Text Box 27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 name="Text Box 27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 name="Text Box 27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 name="Text Box 27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 name="Text Box 27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 name="Text Box 27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 name="Text Box 27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 name="Text Box 27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 name="Text Box 27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 name="Text Box 27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 name="Text Box 27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 name="Text Box 27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 name="Text Box 27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 name="Text Box 27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 name="Text Box 27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 name="Text Box 27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 name="Text Box 27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 name="Text Box 27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 name="Text Box 27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 name="Text Box 27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 name="Text Box 27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 name="Text Box 27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 name="Text Box 27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 name="Text Box 27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 name="Text Box 27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 name="Text Box 27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 name="Text Box 27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 name="Text Box 27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 name="Text Box 27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 name="Text Box 27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 name="Text Box 27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 name="Text Box 27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 name="Text Box 27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 name="Text Box 27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 name="Text Box 27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 name="Text Box 27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 name="Text Box 27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 name="Text Box 27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 name="Text Box 27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 name="Text Box 27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 name="Text Box 27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 name="Text Box 27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 name="Text Box 27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 name="Text Box 27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 name="Text Box 27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 name="Text Box 27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 name="Text Box 27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 name="Text Box 27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 name="Text Box 28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 name="Text Box 28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 name="Text Box 28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 name="Text Box 28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 name="Text Box 28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 name="Text Box 28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 name="Text Box 28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 name="Text Box 28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 name="Text Box 28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 name="Text Box 28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 name="Text Box 28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 name="Text Box 28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 name="Text Box 28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 name="Text Box 28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 name="Text Box 28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 name="Text Box 28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 name="Text Box 28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 name="Text Box 28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 name="Text Box 28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 name="Text Box 28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 name="Text Box 28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 name="Text Box 28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 name="Text Box 28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 name="Text Box 28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 name="Text Box 28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 name="Text Box 28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 name="Text Box 28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 name="Text Box 28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 name="Text Box 28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 name="Text Box 28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 name="Text Box 28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 name="Text Box 28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 name="Text Box 28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 name="Text Box 28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 name="Text Box 28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 name="Text Box 28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 name="Text Box 28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 name="Text Box 28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 name="Text Box 28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 name="Text Box 28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 name="Text Box 28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 name="Text Box 28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 name="Text Box 28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 name="Text Box 28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 name="Text Box 28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 name="Text Box 28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 name="Text Box 28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 name="Text Box 28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 name="Text Box 28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 name="Text Box 28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 name="Text Box 28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 name="Text Box 28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 name="Text Box 28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 name="Text Box 28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 name="Text Box 28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 name="Text Box 28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 name="Text Box 28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 name="Text Box 28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 name="Text Box 28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 name="Text Box 28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 name="Text Box 28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 name="Text Box 28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 name="Text Box 28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 name="Text Box 28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 name="Text Box 28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 name="Text Box 28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3" name="Text Box 28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4" name="Text Box 28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5" name="Text Box 28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6" name="Text Box 28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7" name="Text Box 28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8" name="Text Box 28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9" name="Text Box 28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0" name="Text Box 28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1" name="Text Box 28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2" name="Text Box 28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3" name="Text Box 28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4" name="Text Box 28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5" name="Text Box 28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6" name="Text Box 28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7" name="Text Box 28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8" name="Text Box 28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9" name="Text Box 28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0" name="Text Box 28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1" name="Text Box 28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2" name="Text Box 28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3" name="Text Box 28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4" name="Text Box 28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5" name="Text Box 28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6" name="Text Box 28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7" name="Text Box 28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8" name="Text Box 28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9" name="Text Box 28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0" name="Text Box 28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1" name="Text Box 28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2" name="Text Box 28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3" name="Text Box 28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4" name="Text Box 28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5" name="Text Box 28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6" name="Text Box 28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7" name="Text Box 29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8" name="Text Box 29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9" name="Text Box 29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0" name="Text Box 29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1" name="Text Box 29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2" name="Text Box 29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3" name="Text Box 29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4" name="Text Box 29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5" name="Text Box 29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6" name="Text Box 29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7" name="Text Box 29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8" name="Text Box 29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9" name="Text Box 29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0" name="Text Box 29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1" name="Text Box 29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2" name="Text Box 29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3" name="Text Box 29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4" name="Text Box 29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5" name="Text Box 29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6" name="Text Box 29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7" name="Text Box 29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8" name="Text Box 29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9" name="Text Box 29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0" name="Text Box 29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1" name="Text Box 29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2" name="Text Box 29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3" name="Text Box 29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4" name="Text Box 29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5" name="Text Box 29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6" name="Text Box 29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7" name="Text Box 29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8" name="Text Box 29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9" name="Text Box 29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0" name="Text Box 29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1" name="Text Box 29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2" name="Text Box 29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3" name="Text Box 29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4" name="Text Box 29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5" name="Text Box 29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6" name="Text Box 29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7" name="Text Box 29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8" name="Text Box 29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9" name="Text Box 29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0" name="Text Box 29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1" name="Text Box 29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2" name="Text Box 29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3" name="Text Box 29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4" name="Text Box 29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5" name="Text Box 29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6" name="Text Box 29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7" name="Text Box 29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8" name="Text Box 29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9" name="Text Box 29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0" name="Text Box 29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1" name="Text Box 29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2" name="Text Box 29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3" name="Text Box 29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4" name="Text Box 29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5" name="Text Box 29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6" name="Text Box 29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7" name="Text Box 29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8" name="Text Box 29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9" name="Text Box 29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0" name="Text Box 29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1" name="Text Box 29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2" name="Text Box 29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3" name="Text Box 29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4" name="Text Box 29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5" name="Text Box 29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6" name="Text Box 29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7" name="Text Box 29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8" name="Text Box 29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9" name="Text Box 29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0" name="Text Box 29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1" name="Text Box 29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2" name="Text Box 29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3" name="Text Box 29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4" name="Text Box 29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5" name="Text Box 29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6" name="Text Box 29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7" name="Text Box 29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8" name="Text Box 29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9" name="Text Box 29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0" name="Text Box 29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1" name="Text Box 29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2" name="Text Box 29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3" name="Text Box 29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4" name="Text Box 29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5" name="Text Box 29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6" name="Text Box 29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7" name="Text Box 29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8" name="Text Box 29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9" name="Text Box 29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0" name="Text Box 29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1" name="Text Box 29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2" name="Text Box 29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3" name="Text Box 29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4" name="Text Box 29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5" name="Text Box 29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6" name="Text Box 29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7" name="Text Box 30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8" name="Text Box 30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9" name="Text Box 30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0" name="Text Box 30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1" name="Text Box 30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2" name="Text Box 30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3" name="Text Box 30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4" name="Text Box 30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5" name="Text Box 30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6" name="Text Box 30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7" name="Text Box 30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8" name="Text Box 30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9" name="Text Box 30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0" name="Text Box 30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1" name="Text Box 30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2" name="Text Box 30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3" name="Text Box 30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4" name="Text Box 30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5" name="Text Box 30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6" name="Text Box 30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7" name="Text Box 30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8" name="Text Box 30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9" name="Text Box 30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0" name="Text Box 30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1" name="Text Box 30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2" name="Text Box 30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3" name="Text Box 30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4" name="Text Box 30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5" name="Text Box 30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6" name="Text Box 30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7" name="Text Box 30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8" name="Text Box 30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9" name="Text Box 30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0" name="Text Box 30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1" name="Text Box 30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2" name="Text Box 30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3" name="Text Box 30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4" name="Text Box 30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5" name="Text Box 30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6" name="Text Box 30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7" name="Text Box 30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8" name="Text Box 30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9" name="Text Box 30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0" name="Text Box 30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1" name="Text Box 30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2" name="Text Box 30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3" name="Text Box 30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4" name="Text Box 30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5" name="Text Box 30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6" name="Text Box 30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7" name="Text Box 30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8" name="Text Box 30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9" name="Text Box 30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0" name="Text Box 30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1" name="Text Box 30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2" name="Text Box 30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3" name="Text Box 30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4" name="Text Box 30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5" name="Text Box 30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6" name="Text Box 30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7" name="Text Box 30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8" name="Text Box 30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9" name="Text Box 30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0" name="Text Box 30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1" name="Text Box 30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2" name="Text Box 30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3" name="Text Box 30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4" name="Text Box 30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5" name="Text Box 30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6" name="Text Box 30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7" name="Text Box 30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8" name="Text Box 30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9" name="Text Box 30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0" name="Text Box 30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1" name="Text Box 30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2" name="Text Box 30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3" name="Text Box 30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4" name="Text Box 30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5" name="Text Box 30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6" name="Text Box 30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7" name="Text Box 30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8" name="Text Box 30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9" name="Text Box 30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0" name="Text Box 30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1" name="Text Box 30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2" name="Text Box 30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3" name="Text Box 30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4" name="Text Box 30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5" name="Text Box 30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6" name="Text Box 30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7" name="Text Box 30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8" name="Text Box 30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9" name="Text Box 30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0" name="Text Box 30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1" name="Text Box 30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2" name="Text Box 30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3" name="Text Box 30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4" name="Text Box 30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5" name="Text Box 30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6" name="Text Box 30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7" name="Text Box 31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8" name="Text Box 31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9" name="Text Box 31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0" name="Text Box 31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1" name="Text Box 31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2" name="Text Box 31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3" name="Text Box 31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4" name="Text Box 31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5" name="Text Box 31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6" name="Text Box 31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7" name="Text Box 31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8" name="Text Box 31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9" name="Text Box 31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0" name="Text Box 31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1" name="Text Box 31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2" name="Text Box 31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3" name="Text Box 31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4" name="Text Box 31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5" name="Text Box 31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6" name="Text Box 31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7" name="Text Box 31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8" name="Text Box 31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9" name="Text Box 31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0" name="Text Box 31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1" name="Text Box 31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2" name="Text Box 31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3" name="Text Box 31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4" name="Text Box 31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5" name="Text Box 31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 name="Text Box 31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 name="Text Box 31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 name="Text Box 31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 name="Text Box 31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 name="Text Box 31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 name="Text Box 31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 name="Text Box 31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 name="Text Box 31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 name="Text Box 31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 name="Text Box 31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 name="Text Box 31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 name="Text Box 31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 name="Text Box 31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 name="Text Box 31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 name="Text Box 31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 name="Text Box 31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 name="Text Box 31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 name="Text Box 31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 name="Text Box 31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 name="Text Box 31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 name="Text Box 31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 name="Text Box 31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 name="Text Box 31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 name="Text Box 31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 name="Text Box 31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 name="Text Box 31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 name="Text Box 31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 name="Text Box 31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 name="Text Box 31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 name="Text Box 31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 name="Text Box 31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 name="Text Box 31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 name="Text Box 31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 name="Text Box 31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 name="Text Box 31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 name="Text Box 31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 name="Text Box 31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 name="Text Box 31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 name="Text Box 31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 name="Text Box 31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 name="Text Box 31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 name="Text Box 31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 name="Text Box 31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 name="Text Box 31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 name="Text Box 31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 name="Text Box 31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 name="Text Box 31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 name="Text Box 31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 name="Text Box 31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 name="Text Box 31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 name="Text Box 31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 name="Text Box 31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 name="Text Box 31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 name="Text Box 31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 name="Text Box 31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 name="Text Box 31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 name="Text Box 31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 name="Text Box 31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 name="Text Box 31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 name="Text Box 31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 name="Text Box 31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 name="Text Box 31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 name="Text Box 31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 name="Text Box 31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 name="Text Box 31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 name="Text Box 31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 name="Text Box 31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 name="Text Box 31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 name="Text Box 31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 name="Text Box 31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 name="Text Box 31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 name="Text Box 32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 name="Text Box 32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 name="Text Box 32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 name="Text Box 32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 name="Text Box 32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 name="Text Box 32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 name="Text Box 32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 name="Text Box 32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 name="Text Box 32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 name="Text Box 32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 name="Text Box 32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 name="Text Box 32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 name="Text Box 32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 name="Text Box 32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 name="Text Box 32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 name="Text Box 32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 name="Text Box 32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 name="Text Box 32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 name="Text Box 32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 name="Text Box 32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 name="Text Box 32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 name="Text Box 32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 name="Text Box 32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 name="Text Box 32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 name="Text Box 32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 name="Text Box 32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 name="Text Box 32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 name="Text Box 32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 name="Text Box 32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 name="Text Box 32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 name="Text Box 32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 name="Text Box 32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 name="Text Box 32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 name="Text Box 32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 name="Text Box 32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 name="Text Box 32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 name="Text Box 32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 name="Text Box 32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 name="Text Box 32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 name="Text Box 32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 name="Text Box 32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 name="Text Box 32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 name="Text Box 32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 name="Text Box 32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 name="Text Box 32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 name="Text Box 32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 name="Text Box 32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 name="Text Box 32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 name="Text Box 32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 name="Text Box 32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 name="Text Box 32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 name="Text Box 32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 name="Text Box 32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 name="Text Box 32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 name="Text Box 32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 name="Text Box 32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 name="Text Box 32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 name="Text Box 32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 name="Text Box 32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 name="Text Box 32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 name="Text Box 32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 name="Text Box 32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 name="Text Box 32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 name="Text Box 32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 name="Text Box 32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 name="Text Box 32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 name="Text Box 32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 name="Text Box 32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 name="Text Box 32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 name="Text Box 32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 name="Text Box 32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 name="Text Box 32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 name="Text Box 32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 name="Text Box 32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 name="Text Box 32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 name="Text Box 32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 name="Text Box 32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 name="Text Box 32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 name="Text Box 32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 name="Text Box 32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 name="Text Box 32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 name="Text Box 32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 name="Text Box 32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 name="Text Box 32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 name="Text Box 32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 name="Text Box 32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 name="Text Box 32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 name="Text Box 32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 name="Text Box 32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 name="Text Box 32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 name="Text Box 32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 name="Text Box 32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 name="Text Box 32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 name="Text Box 32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 name="Text Box 32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 name="Text Box 32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 name="Text Box 32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 name="Text Box 32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 name="Text Box 32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 name="Text Box 32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 name="Text Box 33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 name="Text Box 33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 name="Text Box 33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 name="Text Box 33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 name="Text Box 33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 name="Text Box 33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 name="Text Box 33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 name="Text Box 33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 name="Text Box 33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 name="Text Box 33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 name="Text Box 33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 name="Text Box 33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 name="Text Box 33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 name="Text Box 33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 name="Text Box 33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 name="Text Box 33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 name="Text Box 33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 name="Text Box 33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 name="Text Box 33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 name="Text Box 33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 name="Text Box 33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 name="Text Box 33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 name="Text Box 33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 name="Text Box 33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 name="Text Box 33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 name="Text Box 33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 name="Text Box 33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 name="Text Box 33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 name="Text Box 33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 name="Text Box 33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 name="Text Box 33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 name="Text Box 33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 name="Text Box 33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 name="Text Box 33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 name="Text Box 33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 name="Text Box 33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 name="Text Box 33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 name="Text Box 33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 name="Text Box 33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 name="Text Box 33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 name="Text Box 33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 name="Text Box 33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 name="Text Box 33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 name="Text Box 33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 name="Text Box 33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 name="Text Box 33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 name="Text Box 33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 name="Text Box 33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 name="Text Box 33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 name="Text Box 33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 name="Text Box 33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 name="Text Box 33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 name="Text Box 33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 name="Text Box 33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 name="Text Box 33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 name="Text Box 33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 name="Text Box 33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 name="Text Box 33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 name="Text Box 33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 name="Text Box 33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 name="Text Box 33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 name="Text Box 33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 name="Text Box 33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 name="Text Box 33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 name="Text Box 33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 name="Text Box 33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 name="Text Box 33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 name="Text Box 33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 name="Text Box 33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 name="Text Box 33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 name="Text Box 33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 name="Text Box 33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 name="Text Box 33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 name="Text Box 33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 name="Text Box 33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 name="Text Box 33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 name="Text Box 33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 name="Text Box 33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 name="Text Box 33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 name="Text Box 33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 name="Text Box 33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 name="Text Box 33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 name="Text Box 33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 name="Text Box 33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 name="Text Box 33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 name="Text Box 33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 name="Text Box 33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 name="Text Box 33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 name="Text Box 33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 name="Text Box 33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 name="Text Box 33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 name="Text Box 33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 name="Text Box 33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 name="Text Box 33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 name="Text Box 33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 name="Text Box 33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 name="Text Box 33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 name="Text Box 33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5" name="Text Box 33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6" name="Text Box 33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7" name="Text Box 34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8" name="Text Box 34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9" name="Text Box 34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0" name="Text Box 34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1" name="Text Box 34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2" name="Text Box 34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3" name="Text Box 34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4" name="Text Box 34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5" name="Text Box 34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6" name="Text Box 34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7" name="Text Box 34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8" name="Text Box 34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9" name="Text Box 34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0" name="Text Box 34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1" name="Text Box 34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2" name="Text Box 34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3" name="Text Box 34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4" name="Text Box 34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5" name="Text Box 34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6" name="Text Box 34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7" name="Text Box 34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8" name="Text Box 34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9" name="Text Box 34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0" name="Text Box 34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1" name="Text Box 34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2" name="Text Box 34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3" name="Text Box 34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4" name="Text Box 34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5" name="Text Box 34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6" name="Text Box 34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7" name="Text Box 34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8" name="Text Box 34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9" name="Text Box 34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0" name="Text Box 34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1" name="Text Box 34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2" name="Text Box 34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3" name="Text Box 34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4" name="Text Box 34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5" name="Text Box 34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6" name="Text Box 34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7" name="Text Box 34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8" name="Text Box 34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9" name="Text Box 34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0" name="Text Box 34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1" name="Text Box 34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2" name="Text Box 34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3" name="Text Box 34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4" name="Text Box 34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5" name="Text Box 34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6" name="Text Box 34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7" name="Text Box 34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8" name="Text Box 34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9" name="Text Box 34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0" name="Text Box 34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1" name="Text Box 34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2" name="Text Box 34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3" name="Text Box 34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4" name="Text Box 34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5" name="Text Box 34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6" name="Text Box 34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7" name="Text Box 34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8" name="Text Box 34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9" name="Text Box 34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0" name="Text Box 34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1" name="Text Box 34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2" name="Text Box 34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3" name="Text Box 34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4" name="Text Box 34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5" name="Text Box 34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6" name="Text Box 34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7" name="Text Box 34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8" name="Text Box 34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9" name="Text Box 34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0" name="Text Box 34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1" name="Text Box 34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2" name="Text Box 34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3" name="Text Box 34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4" name="Text Box 34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5" name="Text Box 34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6" name="Text Box 34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7" name="Text Box 34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8" name="Text Box 34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9" name="Text Box 34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0" name="Text Box 34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1" name="Text Box 34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2" name="Text Box 34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3" name="Text Box 34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4" name="Text Box 34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5" name="Text Box 34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6" name="Text Box 34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7" name="Text Box 34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8" name="Text Box 34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9" name="Text Box 34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0" name="Text Box 34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1" name="Text Box 34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2" name="Text Box 34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3" name="Text Box 34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4" name="Text Box 34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5" name="Text Box 34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6" name="Text Box 34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7" name="Text Box 35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8" name="Text Box 35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9" name="Text Box 35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0" name="Text Box 35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1" name="Text Box 35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2" name="Text Box 35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3" name="Text Box 35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4" name="Text Box 35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5" name="Text Box 35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6" name="Text Box 35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7" name="Text Box 35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8" name="Text Box 35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9" name="Text Box 35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0" name="Text Box 35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1" name="Text Box 35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2" name="Text Box 35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3" name="Text Box 35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4" name="Text Box 35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5" name="Text Box 35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6" name="Text Box 35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7" name="Text Box 35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8" name="Text Box 35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9" name="Text Box 35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0" name="Text Box 35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1" name="Text Box 35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2" name="Text Box 35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3" name="Text Box 35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4" name="Text Box 35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5" name="Text Box 35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6" name="Text Box 35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7" name="Text Box 35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8" name="Text Box 35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9" name="Text Box 35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0" name="Text Box 35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1" name="Text Box 35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2" name="Text Box 35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3" name="Text Box 35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4" name="Text Box 35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5" name="Text Box 35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6" name="Text Box 35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7" name="Text Box 35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8" name="Text Box 35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9" name="Text Box 35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0" name="Text Box 35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1" name="Text Box 35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2" name="Text Box 35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3" name="Text Box 35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4" name="Text Box 35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5" name="Text Box 35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6" name="Text Box 35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7" name="Text Box 35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8" name="Text Box 35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9" name="Text Box 35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0" name="Text Box 35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1" name="Text Box 35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2" name="Text Box 35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3" name="Text Box 35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4" name="Text Box 35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5" name="Text Box 35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6" name="Text Box 35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7" name="Text Box 35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8" name="Text Box 35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9" name="Text Box 35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0" name="Text Box 35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1" name="Text Box 35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2" name="Text Box 35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3" name="Text Box 35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4" name="Text Box 35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5" name="Text Box 35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6" name="Text Box 35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7" name="Text Box 35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8" name="Text Box 35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9" name="Text Box 35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0" name="Text Box 35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1" name="Text Box 35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2" name="Text Box 35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3" name="Text Box 35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4" name="Text Box 35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5" name="Text Box 35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6" name="Text Box 35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7" name="Text Box 35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8" name="Text Box 35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9" name="Text Box 35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0" name="Text Box 35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1" name="Text Box 35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2" name="Text Box 35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3" name="Text Box 35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4" name="Text Box 35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5" name="Text Box 35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6" name="Text Box 35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7" name="Text Box 35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8" name="Text Box 35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9" name="Text Box 35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0" name="Text Box 35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1" name="Text Box 35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2" name="Text Box 35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3" name="Text Box 35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4" name="Text Box 35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5" name="Text Box 35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6" name="Text Box 35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7" name="Text Box 36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8" name="Text Box 36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9" name="Text Box 36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0" name="Text Box 36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1" name="Text Box 36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2" name="Text Box 36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3" name="Text Box 36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4" name="Text Box 36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5" name="Text Box 36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6" name="Text Box 36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7" name="Text Box 36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8" name="Text Box 36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9" name="Text Box 36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0" name="Text Box 36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1" name="Text Box 36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2" name="Text Box 36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3" name="Text Box 36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4" name="Text Box 36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5" name="Text Box 36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6" name="Text Box 36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7" name="Text Box 36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8" name="Text Box 36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9" name="Text Box 36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0" name="Text Box 36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1" name="Text Box 36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2" name="Text Box 36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3" name="Text Box 36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4" name="Text Box 36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5" name="Text Box 36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6" name="Text Box 36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7" name="Text Box 36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8" name="Text Box 36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9" name="Text Box 36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0" name="Text Box 36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1" name="Text Box 36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2" name="Text Box 36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3" name="Text Box 36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4" name="Text Box 36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5" name="Text Box 36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6" name="Text Box 36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7" name="Text Box 36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8" name="Text Box 36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9" name="Text Box 36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0" name="Text Box 36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1" name="Text Box 36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2" name="Text Box 36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3" name="Text Box 36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4" name="Text Box 36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5" name="Text Box 36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6" name="Text Box 36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7" name="Text Box 36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8" name="Text Box 36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9" name="Text Box 36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0" name="Text Box 36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1" name="Text Box 36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2" name="Text Box 36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3" name="Text Box 36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4" name="Text Box 36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5" name="Text Box 36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6" name="Text Box 36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7" name="Text Box 36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8" name="Text Box 36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9" name="Text Box 36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0" name="Text Box 36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1" name="Text Box 36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2" name="Text Box 36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3" name="Text Box 36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4" name="Text Box 36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5" name="Text Box 36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6" name="Text Box 36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7" name="Text Box 36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8" name="Text Box 36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9" name="Text Box 36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0" name="Text Box 36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1" name="Text Box 36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2" name="Text Box 36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3" name="Text Box 36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4" name="Text Box 36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5" name="Text Box 36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6" name="Text Box 36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7" name="Text Box 36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8" name="Text Box 36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9" name="Text Box 36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0" name="Text Box 36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1" name="Text Box 36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2" name="Text Box 36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3" name="Text Box 36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4" name="Text Box 36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5" name="Text Box 36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6" name="Text Box 36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7" name="Text Box 36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8" name="Text Box 36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9" name="Text Box 36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0" name="Text Box 36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1" name="Text Box 36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2" name="Text Box 36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3" name="Text Box 36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4" name="Text Box 36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5" name="Text Box 36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6" name="Text Box 36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7" name="Text Box 37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8" name="Text Box 37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9" name="Text Box 37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0" name="Text Box 37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1" name="Text Box 37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2" name="Text Box 37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3" name="Text Box 37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4" name="Text Box 37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5" name="Text Box 37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6" name="Text Box 37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7" name="Text Box 37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8" name="Text Box 37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9" name="Text Box 37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0" name="Text Box 37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1" name="Text Box 37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2" name="Text Box 37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3" name="Text Box 37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4" name="Text Box 37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5" name="Text Box 37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6" name="Text Box 37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7" name="Text Box 37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8" name="Text Box 37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9" name="Text Box 37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0" name="Text Box 37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1" name="Text Box 37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2" name="Text Box 37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3" name="Text Box 37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4" name="Text Box 37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5" name="Text Box 37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6" name="Text Box 37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7" name="Text Box 37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8" name="Text Box 37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9" name="Text Box 37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0" name="Text Box 37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1" name="Text Box 37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2" name="Text Box 37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3" name="Text Box 37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4" name="Text Box 37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5" name="Text Box 37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6" name="Text Box 37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7" name="Text Box 37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8" name="Text Box 37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9" name="Text Box 37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0" name="Text Box 37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1" name="Text Box 37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2" name="Text Box 37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3" name="Text Box 37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4" name="Text Box 37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5" name="Text Box 37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6" name="Text Box 37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7" name="Text Box 37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8" name="Text Box 37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9" name="Text Box 37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0" name="Text Box 37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1" name="Text Box 37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2" name="Text Box 37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3" name="Text Box 37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4" name="Text Box 37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5" name="Text Box 37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6" name="Text Box 37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7" name="Text Box 37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8" name="Text Box 37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9" name="Text Box 37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0" name="Text Box 37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1" name="Text Box 37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2" name="Text Box 37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3" name="Text Box 37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4" name="Text Box 37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5" name="Text Box 37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6" name="Text Box 37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7" name="Text Box 37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8" name="Text Box 37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9" name="Text Box 37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0" name="Text Box 37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1" name="Text Box 37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2" name="Text Box 37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3" name="Text Box 37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4" name="Text Box 37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5" name="Text Box 37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6" name="Text Box 37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7" name="Text Box 37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8" name="Text Box 37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9" name="Text Box 37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0" name="Text Box 37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1" name="Text Box 37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2" name="Text Box 37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3" name="Text Box 37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4" name="Text Box 37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5" name="Text Box 37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6" name="Text Box 37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7" name="Text Box 37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8" name="Text Box 37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9" name="Text Box 37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0" name="Text Box 37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1" name="Text Box 37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2" name="Text Box 37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3" name="Text Box 37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4" name="Text Box 37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5" name="Text Box 37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6" name="Text Box 37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7" name="Text Box 38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8" name="Text Box 38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9" name="Text Box 38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0" name="Text Box 38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1" name="Text Box 38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2" name="Text Box 38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3" name="Text Box 38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4" name="Text Box 38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5" name="Text Box 38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6" name="Text Box 38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7" name="Text Box 38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8" name="Text Box 38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9" name="Text Box 38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0" name="Text Box 38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1" name="Text Box 38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2" name="Text Box 38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3" name="Text Box 38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4" name="Text Box 38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5" name="Text Box 38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6" name="Text Box 38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7" name="Text Box 38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8" name="Text Box 38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9" name="Text Box 38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0" name="Text Box 38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1" name="Text Box 38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2" name="Text Box 38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3" name="Text Box 38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4" name="Text Box 38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5" name="Text Box 38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6" name="Text Box 38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7" name="Text Box 38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8" name="Text Box 38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9" name="Text Box 38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0" name="Text Box 38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1" name="Text Box 38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2" name="Text Box 38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3" name="Text Box 38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4" name="Text Box 38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5" name="Text Box 38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6" name="Text Box 38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7" name="Text Box 38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8" name="Text Box 38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9" name="Text Box 38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0" name="Text Box 38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1" name="Text Box 38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2" name="Text Box 38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3" name="Text Box 38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4" name="Text Box 38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5" name="Text Box 38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6" name="Text Box 38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7" name="Text Box 38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8" name="Text Box 38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9" name="Text Box 38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0" name="Text Box 38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1" name="Text Box 38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2" name="Text Box 38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3" name="Text Box 38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4" name="Text Box 38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5" name="Text Box 38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6" name="Text Box 38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7" name="Text Box 38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8" name="Text Box 38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9" name="Text Box 38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0" name="Text Box 38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1" name="Text Box 38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2" name="Text Box 38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3" name="Text Box 38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4" name="Text Box 38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5" name="Text Box 38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6" name="Text Box 38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7" name="Text Box 38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8" name="Text Box 38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9" name="Text Box 38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0" name="Text Box 38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1" name="Text Box 38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2" name="Text Box 38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3" name="Text Box 38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4" name="Text Box 38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5" name="Text Box 38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6" name="Text Box 38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7" name="Text Box 38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8" name="Text Box 38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9" name="Text Box 38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0" name="Text Box 38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1" name="Text Box 38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2" name="Text Box 38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3" name="Text Box 38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4" name="Text Box 38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5" name="Text Box 38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6" name="Text Box 38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7" name="Text Box 38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8" name="Text Box 38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9" name="Text Box 38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0" name="Text Box 38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1" name="Text Box 38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2" name="Text Box 38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3" name="Text Box 38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4" name="Text Box 38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5" name="Text Box 38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6" name="Text Box 38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7" name="Text Box 39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8" name="Text Box 39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9" name="Text Box 39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0" name="Text Box 39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1" name="Text Box 39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2" name="Text Box 39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3" name="Text Box 39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4" name="Text Box 39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5" name="Text Box 39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6" name="Text Box 39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7" name="Text Box 39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8" name="Text Box 39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9" name="Text Box 39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0" name="Text Box 39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1" name="Text Box 39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2" name="Text Box 39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3" name="Text Box 39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4" name="Text Box 39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5" name="Text Box 39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6" name="Text Box 39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7" name="Text Box 39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8" name="Text Box 39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9" name="Text Box 39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0" name="Text Box 39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1" name="Text Box 39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2" name="Text Box 39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3" name="Text Box 39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4" name="Text Box 39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5" name="Text Box 39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6" name="Text Box 39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7" name="Text Box 39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8" name="Text Box 39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9" name="Text Box 39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0" name="Text Box 39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1" name="Text Box 39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2" name="Text Box 39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3" name="Text Box 39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4" name="Text Box 39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5" name="Text Box 39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6" name="Text Box 39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7" name="Text Box 39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8" name="Text Box 39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9" name="Text Box 39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0" name="Text Box 39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1" name="Text Box 39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2" name="Text Box 39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3" name="Text Box 39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4" name="Text Box 39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5" name="Text Box 39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6" name="Text Box 39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7" name="Text Box 39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8" name="Text Box 39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9" name="Text Box 39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0" name="Text Box 39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1" name="Text Box 39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2" name="Text Box 39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3" name="Text Box 39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4" name="Text Box 39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5" name="Text Box 39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6" name="Text Box 39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7" name="Text Box 39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8" name="Text Box 39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9" name="Text Box 39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0" name="Text Box 39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1" name="Text Box 39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2" name="Text Box 39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3" name="Text Box 39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4" name="Text Box 39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5" name="Text Box 39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6" name="Text Box 39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7" name="Text Box 39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8" name="Text Box 39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9" name="Text Box 39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0" name="Text Box 39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1" name="Text Box 39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2" name="Text Box 39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3" name="Text Box 39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4" name="Text Box 39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5" name="Text Box 39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6" name="Text Box 39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7" name="Text Box 39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8" name="Text Box 39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9" name="Text Box 39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0" name="Text Box 39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1" name="Text Box 39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2" name="Text Box 39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3" name="Text Box 39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4" name="Text Box 39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5" name="Text Box 39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6" name="Text Box 39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7" name="Text Box 39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8" name="Text Box 39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9" name="Text Box 39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0" name="Text Box 39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1" name="Text Box 39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2" name="Text Box 39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3" name="Text Box 39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4" name="Text Box 39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5" name="Text Box 39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6" name="Text Box 39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7" name="Text Box 40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8" name="Text Box 40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9" name="Text Box 40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0" name="Text Box 40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1" name="Text Box 40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2" name="Text Box 40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3" name="Text Box 40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4" name="Text Box 40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5" name="Text Box 40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6" name="Text Box 40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7" name="Text Box 40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8" name="Text Box 40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9" name="Text Box 40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0" name="Text Box 40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1" name="Text Box 40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2" name="Text Box 40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3" name="Text Box 40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4" name="Text Box 40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5" name="Text Box 40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6" name="Text Box 40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7" name="Text Box 40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8" name="Text Box 40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9" name="Text Box 40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0" name="Text Box 40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1" name="Text Box 40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2" name="Text Box 40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3" name="Text Box 40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4" name="Text Box 40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5" name="Text Box 40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6" name="Text Box 40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7" name="Text Box 40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8" name="Text Box 40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9" name="Text Box 40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0" name="Text Box 40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1" name="Text Box 40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2" name="Text Box 40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3" name="Text Box 40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4" name="Text Box 40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5" name="Text Box 40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6" name="Text Box 40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7" name="Text Box 40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8" name="Text Box 40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9" name="Text Box 40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0" name="Text Box 40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1" name="Text Box 40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2" name="Text Box 40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3" name="Text Box 40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4" name="Text Box 40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5" name="Text Box 40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6" name="Text Box 40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7" name="Text Box 40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8" name="Text Box 40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9" name="Text Box 40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0" name="Text Box 40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1" name="Text Box 40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2" name="Text Box 40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3" name="Text Box 40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4" name="Text Box 40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5" name="Text Box 40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6" name="Text Box 40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7" name="Text Box 40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8" name="Text Box 40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9" name="Text Box 40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0" name="Text Box 40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1" name="Text Box 40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2" name="Text Box 40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3" name="Text Box 40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4" name="Text Box 40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5" name="Text Box 40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6" name="Text Box 40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7" name="Text Box 40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8" name="Text Box 40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9" name="Text Box 40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0" name="Text Box 40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1" name="Text Box 40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2" name="Text Box 40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3" name="Text Box 40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4" name="Text Box 40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5" name="Text Box 40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6" name="Text Box 40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7" name="Text Box 40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8" name="Text Box 40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9" name="Text Box 40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0" name="Text Box 40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1" name="Text Box 40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2" name="Text Box 40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3" name="Text Box 40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4" name="Text Box 40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5" name="Text Box 40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6" name="Text Box 40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7" name="Text Box 40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8" name="Text Box 40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9" name="Text Box 40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0" name="Text Box 40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1" name="Text Box 40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2" name="Text Box 40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3" name="Text Box 40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4" name="Text Box 40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5" name="Text Box 40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6" name="Text Box 40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7" name="Text Box 41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8" name="Text Box 41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9" name="Text Box 41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0" name="Text Box 41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1" name="Text Box 41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2" name="Text Box 41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3" name="Text Box 41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4" name="Text Box 41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5" name="Text Box 41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6" name="Text Box 41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7" name="Text Box 41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8" name="Text Box 41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9" name="Text Box 41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0" name="Text Box 41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1" name="Text Box 41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2" name="Text Box 41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3" name="Text Box 41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4" name="Text Box 41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5" name="Text Box 41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6" name="Text Box 41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7" name="Text Box 41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8" name="Text Box 41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9" name="Text Box 41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0" name="Text Box 41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1" name="Text Box 41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2" name="Text Box 41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3" name="Text Box 41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4" name="Text Box 41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5" name="Text Box 41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6" name="Text Box 41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7" name="Text Box 41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8" name="Text Box 41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9" name="Text Box 41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0" name="Text Box 41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1" name="Text Box 41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2" name="Text Box 41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3" name="Text Box 41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4" name="Text Box 41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5" name="Text Box 41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6" name="Text Box 41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7" name="Text Box 41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8" name="Text Box 41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9" name="Text Box 41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0" name="Text Box 41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1" name="Text Box 41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2" name="Text Box 41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3" name="Text Box 41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4" name="Text Box 41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5" name="Text Box 41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6" name="Text Box 41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7" name="Text Box 41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8" name="Text Box 41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9" name="Text Box 41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0" name="Text Box 41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1" name="Text Box 41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2" name="Text Box 41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3" name="Text Box 41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4" name="Text Box 41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5" name="Text Box 41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6" name="Text Box 41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7" name="Text Box 41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8" name="Text Box 41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9" name="Text Box 41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0" name="Text Box 41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1" name="Text Box 41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2" name="Text Box 41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3" name="Text Box 41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4" name="Text Box 41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5" name="Text Box 41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6" name="Text Box 41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7" name="Text Box 41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8" name="Text Box 41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9" name="Text Box 41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0" name="Text Box 41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1" name="Text Box 41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2" name="Text Box 41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3" name="Text Box 41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4" name="Text Box 41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5" name="Text Box 41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6" name="Text Box 41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7" name="Text Box 41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8" name="Text Box 41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9" name="Text Box 41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0" name="Text Box 41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1" name="Text Box 41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2" name="Text Box 41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3" name="Text Box 41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4" name="Text Box 41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5" name="Text Box 41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6" name="Text Box 41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7" name="Text Box 41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8" name="Text Box 41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9" name="Text Box 41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0" name="Text Box 41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1" name="Text Box 41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2" name="Text Box 41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3" name="Text Box 41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4" name="Text Box 41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5" name="Text Box 41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6" name="Text Box 41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7" name="Text Box 42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8" name="Text Box 42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9" name="Text Box 42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0" name="Text Box 42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1" name="Text Box 42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2" name="Text Box 42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3" name="Text Box 42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4" name="Text Box 42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5" name="Text Box 42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6" name="Text Box 42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7" name="Text Box 42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8" name="Text Box 42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9" name="Text Box 42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0" name="Text Box 42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1" name="Text Box 42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2" name="Text Box 42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3" name="Text Box 42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4" name="Text Box 42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5" name="Text Box 42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6" name="Text Box 42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7" name="Text Box 42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8" name="Text Box 42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9" name="Text Box 42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0" name="Text Box 42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1" name="Text Box 42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2" name="Text Box 42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3" name="Text Box 42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4" name="Text Box 42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5" name="Text Box 42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6" name="Text Box 42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7" name="Text Box 42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8" name="Text Box 42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9" name="Text Box 42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0" name="Text Box 42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1" name="Text Box 42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2" name="Text Box 42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3" name="Text Box 42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4" name="Text Box 42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5" name="Text Box 42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6" name="Text Box 42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7" name="Text Box 42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8" name="Text Box 42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9" name="Text Box 42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0" name="Text Box 42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1" name="Text Box 42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2" name="Text Box 42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3" name="Text Box 42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4" name="Text Box 42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5" name="Text Box 42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6" name="Text Box 42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7" name="Text Box 42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8" name="Text Box 42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9" name="Text Box 42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0" name="Text Box 42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1" name="Text Box 42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2" name="Text Box 42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3" name="Text Box 42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4" name="Text Box 42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5" name="Text Box 42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6" name="Text Box 42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7" name="Text Box 42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8" name="Text Box 42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9" name="Text Box 42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0" name="Text Box 42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1" name="Text Box 42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2" name="Text Box 42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3" name="Text Box 42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4" name="Text Box 42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5" name="Text Box 42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6" name="Text Box 42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7" name="Text Box 42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8" name="Text Box 42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9" name="Text Box 42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0" name="Text Box 42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1" name="Text Box 42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2" name="Text Box 42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3" name="Text Box 42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4" name="Text Box 42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5" name="Text Box 42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6" name="Text Box 42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7" name="Text Box 42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8" name="Text Box 42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9" name="Text Box 42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0" name="Text Box 42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1" name="Text Box 42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2" name="Text Box 42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3" name="Text Box 42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4" name="Text Box 42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5" name="Text Box 42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6" name="Text Box 42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7" name="Text Box 42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8" name="Text Box 42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9" name="Text Box 42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0" name="Text Box 42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1" name="Text Box 42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2" name="Text Box 42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3" name="Text Box 42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4" name="Text Box 42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5" name="Text Box 42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6" name="Text Box 42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7" name="Text Box 43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8" name="Text Box 43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9" name="Text Box 43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0" name="Text Box 43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1" name="Text Box 43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2" name="Text Box 43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3" name="Text Box 43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4" name="Text Box 43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5" name="Text Box 43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6" name="Text Box 43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7" name="Text Box 43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8" name="Text Box 43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9" name="Text Box 43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0" name="Text Box 43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1" name="Text Box 43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2" name="Text Box 43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3" name="Text Box 43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4" name="Text Box 43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5" name="Text Box 43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6" name="Text Box 43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7" name="Text Box 43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8" name="Text Box 43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9" name="Text Box 43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0" name="Text Box 43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1" name="Text Box 43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2" name="Text Box 43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3" name="Text Box 43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4" name="Text Box 43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5" name="Text Box 43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6" name="Text Box 43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7" name="Text Box 43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8" name="Text Box 43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9" name="Text Box 43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0" name="Text Box 43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1" name="Text Box 43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2" name="Text Box 43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3" name="Text Box 43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4" name="Text Box 43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5" name="Text Box 43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6" name="Text Box 43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7" name="Text Box 43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8" name="Text Box 43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9" name="Text Box 43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0" name="Text Box 43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1" name="Text Box 43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2" name="Text Box 43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3" name="Text Box 43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4" name="Text Box 43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5" name="Text Box 43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6" name="Text Box 43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7" name="Text Box 43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8" name="Text Box 43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9" name="Text Box 43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0" name="Text Box 43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1" name="Text Box 43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2" name="Text Box 43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3" name="Text Box 43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4" name="Text Box 43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5" name="Text Box 43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6" name="Text Box 43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7" name="Text Box 43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8" name="Text Box 43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9" name="Text Box 43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0" name="Text Box 43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1" name="Text Box 43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2" name="Text Box 43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3" name="Text Box 43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4" name="Text Box 43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5" name="Text Box 43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6" name="Text Box 43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7" name="Text Box 43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8" name="Text Box 43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9" name="Text Box 43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0" name="Text Box 43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1" name="Text Box 43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2" name="Text Box 43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3" name="Text Box 43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4" name="Text Box 43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5" name="Text Box 43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6" name="Text Box 43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7" name="Text Box 43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8" name="Text Box 43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9" name="Text Box 43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0" name="Text Box 43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1" name="Text Box 43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2" name="Text Box 43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3" name="Text Box 43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4" name="Text Box 43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5" name="Text Box 43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6" name="Text Box 43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7" name="Text Box 43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8" name="Text Box 43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9" name="Text Box 43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0" name="Text Box 43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1" name="Text Box 43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2" name="Text Box 43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3" name="Text Box 43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4" name="Text Box 43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5" name="Text Box 43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6" name="Text Box 43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7" name="Text Box 44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8" name="Text Box 44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9" name="Text Box 44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0" name="Text Box 44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1" name="Text Box 44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2" name="Text Box 44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3" name="Text Box 44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4" name="Text Box 44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5" name="Text Box 44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6" name="Text Box 44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7" name="Text Box 44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8" name="Text Box 44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9" name="Text Box 44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0" name="Text Box 44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1" name="Text Box 44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2" name="Text Box 44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3" name="Text Box 44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4" name="Text Box 44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5" name="Text Box 44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6" name="Text Box 44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7" name="Text Box 44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8" name="Text Box 44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9" name="Text Box 44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0" name="Text Box 44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1" name="Text Box 44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2" name="Text Box 44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3" name="Text Box 44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4" name="Text Box 44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5" name="Text Box 44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6" name="Text Box 44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7" name="Text Box 44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8" name="Text Box 44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9" name="Text Box 44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0" name="Text Box 44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1" name="Text Box 44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2" name="Text Box 44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3" name="Text Box 44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4" name="Text Box 44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5" name="Text Box 44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6" name="Text Box 44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7" name="Text Box 44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8" name="Text Box 44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9" name="Text Box 44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0" name="Text Box 44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1" name="Text Box 44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2" name="Text Box 44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3" name="Text Box 44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4" name="Text Box 44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5" name="Text Box 44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6" name="Text Box 44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7" name="Text Box 44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8" name="Text Box 44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9" name="Text Box 44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0" name="Text Box 44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1" name="Text Box 44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2" name="Text Box 44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3" name="Text Box 44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4" name="Text Box 44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5" name="Text Box 44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6" name="Text Box 44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7" name="Text Box 44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8" name="Text Box 44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9" name="Text Box 44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0" name="Text Box 44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1" name="Text Box 44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2" name="Text Box 44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3" name="Text Box 44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4" name="Text Box 44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5" name="Text Box 44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6" name="Text Box 44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7" name="Text Box 44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8" name="Text Box 44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9" name="Text Box 44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0" name="Text Box 44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1" name="Text Box 44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2" name="Text Box 44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3" name="Text Box 44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4" name="Text Box 44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5" name="Text Box 44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6" name="Text Box 44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7" name="Text Box 44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8" name="Text Box 44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9" name="Text Box 44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0" name="Text Box 44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1" name="Text Box 44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2" name="Text Box 44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3" name="Text Box 44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4" name="Text Box 44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5" name="Text Box 44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6" name="Text Box 44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7" name="Text Box 44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8" name="Text Box 44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9" name="Text Box 44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0" name="Text Box 44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1" name="Text Box 44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2" name="Text Box 44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3" name="Text Box 44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4" name="Text Box 44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5" name="Text Box 44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6" name="Text Box 44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7" name="Text Box 45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8" name="Text Box 45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9" name="Text Box 45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0" name="Text Box 45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1" name="Text Box 45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2" name="Text Box 45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3" name="Text Box 45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4" name="Text Box 45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5" name="Text Box 45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6" name="Text Box 45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7" name="Text Box 45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8" name="Text Box 45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9" name="Text Box 45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0" name="Text Box 45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1" name="Text Box 45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2" name="Text Box 45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3" name="Text Box 45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4" name="Text Box 45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5" name="Text Box 45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6" name="Text Box 45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7" name="Text Box 45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8" name="Text Box 45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9" name="Text Box 45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0" name="Text Box 45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1" name="Text Box 45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2" name="Text Box 45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3" name="Text Box 45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4" name="Text Box 45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5" name="Text Box 45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6" name="Text Box 45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7" name="Text Box 45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8" name="Text Box 45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9" name="Text Box 45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0" name="Text Box 45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1" name="Text Box 45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2" name="Text Box 45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3" name="Text Box 45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4" name="Text Box 45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5" name="Text Box 45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6" name="Text Box 45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7" name="Text Box 45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8" name="Text Box 45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9" name="Text Box 45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0" name="Text Box 45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1" name="Text Box 45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2" name="Text Box 45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3" name="Text Box 45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4" name="Text Box 45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5" name="Text Box 45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6" name="Text Box 45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7" name="Text Box 45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8" name="Text Box 45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9" name="Text Box 45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0" name="Text Box 45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1" name="Text Box 45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2" name="Text Box 45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3" name="Text Box 45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4" name="Text Box 45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5" name="Text Box 45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6" name="Text Box 45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7" name="Text Box 45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8" name="Text Box 45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9" name="Text Box 45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0" name="Text Box 45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1" name="Text Box 45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2" name="Text Box 45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3" name="Text Box 45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4" name="Text Box 45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5" name="Text Box 45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6" name="Text Box 45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7" name="Text Box 45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8" name="Text Box 45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9" name="Text Box 45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0" name="Text Box 45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1" name="Text Box 45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2" name="Text Box 45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3" name="Text Box 45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4" name="Text Box 45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5" name="Text Box 45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6" name="Text Box 45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7" name="Text Box 45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8" name="Text Box 45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9" name="Text Box 45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0" name="Text Box 45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1" name="Text Box 45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2" name="Text Box 45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3" name="Text Box 45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4" name="Text Box 45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5" name="Text Box 45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6" name="Text Box 45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7" name="Text Box 45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8" name="Text Box 45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9" name="Text Box 45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0" name="Text Box 45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1" name="Text Box 45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2" name="Text Box 45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3" name="Text Box 45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4" name="Text Box 45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5" name="Text Box 45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6" name="Text Box 45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7" name="Text Box 46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8" name="Text Box 46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9" name="Text Box 46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0" name="Text Box 46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1" name="Text Box 46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2" name="Text Box 46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3" name="Text Box 46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4" name="Text Box 46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5" name="Text Box 46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6" name="Text Box 46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7" name="Text Box 46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8" name="Text Box 46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9" name="Text Box 46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0" name="Text Box 46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1" name="Text Box 46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2" name="Text Box 46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3" name="Text Box 46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4" name="Text Box 46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5" name="Text Box 46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6" name="Text Box 46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7" name="Text Box 46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8" name="Text Box 46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9" name="Text Box 46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0" name="Text Box 46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1" name="Text Box 46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2" name="Text Box 46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3" name="Text Box 46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4" name="Text Box 46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5" name="Text Box 46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6" name="Text Box 46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7" name="Text Box 46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8" name="Text Box 46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9" name="Text Box 46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0" name="Text Box 46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1" name="Text Box 46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2" name="Text Box 46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3" name="Text Box 46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4" name="Text Box 46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5" name="Text Box 46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6" name="Text Box 46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7" name="Text Box 46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8" name="Text Box 46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9" name="Text Box 46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0" name="Text Box 46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1" name="Text Box 46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2" name="Text Box 46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3" name="Text Box 46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4" name="Text Box 46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5" name="Text Box 46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6" name="Text Box 46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7" name="Text Box 46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8" name="Text Box 46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9" name="Text Box 46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0" name="Text Box 46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1" name="Text Box 46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2" name="Text Box 46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3" name="Text Box 46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4" name="Text Box 46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5" name="Text Box 46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6" name="Text Box 46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7" name="Text Box 46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8" name="Text Box 46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9" name="Text Box 46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0" name="Text Box 46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1" name="Text Box 46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2" name="Text Box 46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3" name="Text Box 46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4" name="Text Box 46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5" name="Text Box 46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6" name="Text Box 46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7" name="Text Box 46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8" name="Text Box 46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9" name="Text Box 46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0" name="Text Box 46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1" name="Text Box 46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2" name="Text Box 46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3" name="Text Box 46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4" name="Text Box 46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5" name="Text Box 46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6" name="Text Box 46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7" name="Text Box 46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8" name="Text Box 46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9" name="Text Box 46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0" name="Text Box 46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1" name="Text Box 46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2" name="Text Box 46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3" name="Text Box 46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4" name="Text Box 46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5" name="Text Box 46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6" name="Text Box 46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7" name="Text Box 46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8" name="Text Box 46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9" name="Text Box 46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0" name="Text Box 46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1" name="Text Box 46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2" name="Text Box 46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3" name="Text Box 46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4" name="Text Box 46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5" name="Text Box 46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6" name="Text Box 46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7" name="Text Box 47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8" name="Text Box 47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9" name="Text Box 47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0" name="Text Box 47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1" name="Text Box 47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2" name="Text Box 47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3" name="Text Box 47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4" name="Text Box 47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5" name="Text Box 47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6" name="Text Box 47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7" name="Text Box 47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8" name="Text Box 47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9" name="Text Box 47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0" name="Text Box 47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1" name="Text Box 47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2" name="Text Box 47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3" name="Text Box 47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4" name="Text Box 47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5" name="Text Box 47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6" name="Text Box 47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7" name="Text Box 47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8" name="Text Box 47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9" name="Text Box 47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0" name="Text Box 47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1" name="Text Box 47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2" name="Text Box 47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3" name="Text Box 47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4" name="Text Box 47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5" name="Text Box 47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6" name="Text Box 47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7" name="Text Box 47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8" name="Text Box 47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9" name="Text Box 47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0" name="Text Box 47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1" name="Text Box 47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2" name="Text Box 47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3" name="Text Box 47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4" name="Text Box 47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5" name="Text Box 47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6" name="Text Box 47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7" name="Text Box 47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8" name="Text Box 47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9" name="Text Box 47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0" name="Text Box 47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1" name="Text Box 47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2" name="Text Box 47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3" name="Text Box 47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4" name="Text Box 47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5" name="Text Box 47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6" name="Text Box 47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7" name="Text Box 47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8" name="Text Box 47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9" name="Text Box 47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0" name="Text Box 47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1" name="Text Box 47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2" name="Text Box 47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3" name="Text Box 47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4" name="Text Box 47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5" name="Text Box 47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6" name="Text Box 47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7" name="Text Box 47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8" name="Text Box 47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9" name="Text Box 47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0" name="Text Box 47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1" name="Text Box 47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2" name="Text Box 47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3" name="Text Box 47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4" name="Text Box 47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5" name="Text Box 47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6" name="Text Box 47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7" name="Text Box 47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8" name="Text Box 47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9" name="Text Box 47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0" name="Text Box 47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1" name="Text Box 47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2" name="Text Box 47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3" name="Text Box 47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4" name="Text Box 47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5" name="Text Box 47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6" name="Text Box 47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7" name="Text Box 47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8" name="Text Box 47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9" name="Text Box 47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0" name="Text Box 47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1" name="Text Box 47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2" name="Text Box 47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3" name="Text Box 47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4" name="Text Box 47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5" name="Text Box 47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6" name="Text Box 47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7" name="Text Box 47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8" name="Text Box 47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9" name="Text Box 47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0" name="Text Box 47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1" name="Text Box 47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2" name="Text Box 47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3" name="Text Box 47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4" name="Text Box 47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5" name="Text Box 47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6" name="Text Box 47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7" name="Text Box 48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8" name="Text Box 48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9" name="Text Box 48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0" name="Text Box 48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1" name="Text Box 48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2" name="Text Box 48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3" name="Text Box 48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4" name="Text Box 48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5" name="Text Box 48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6" name="Text Box 48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7" name="Text Box 48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8" name="Text Box 48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9" name="Text Box 48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0" name="Text Box 48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1" name="Text Box 48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2" name="Text Box 48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3" name="Text Box 48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4" name="Text Box 48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5" name="Text Box 48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6" name="Text Box 48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7" name="Text Box 48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8" name="Text Box 48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9" name="Text Box 48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0" name="Text Box 48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1" name="Text Box 48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2" name="Text Box 48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3" name="Text Box 48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4" name="Text Box 48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5" name="Text Box 48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6" name="Text Box 48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7" name="Text Box 48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8" name="Text Box 48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9" name="Text Box 48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0" name="Text Box 48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1" name="Text Box 48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2" name="Text Box 48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3" name="Text Box 48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4" name="Text Box 48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5" name="Text Box 48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6" name="Text Box 48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7" name="Text Box 48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8" name="Text Box 48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9" name="Text Box 48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0" name="Text Box 48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1" name="Text Box 48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2" name="Text Box 48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3" name="Text Box 48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4" name="Text Box 48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5" name="Text Box 48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6" name="Text Box 48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7" name="Text Box 48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8" name="Text Box 48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9" name="Text Box 48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0" name="Text Box 48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1" name="Text Box 48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2" name="Text Box 48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3" name="Text Box 48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4" name="Text Box 48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5" name="Text Box 48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6" name="Text Box 48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7" name="Text Box 48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8" name="Text Box 48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9" name="Text Box 48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0" name="Text Box 48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1" name="Text Box 48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2" name="Text Box 48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3" name="Text Box 48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4" name="Text Box 48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5" name="Text Box 48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6" name="Text Box 48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7" name="Text Box 48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8" name="Text Box 48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9" name="Text Box 48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0" name="Text Box 48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1" name="Text Box 48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2" name="Text Box 48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3" name="Text Box 48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4" name="Text Box 48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5" name="Text Box 48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6" name="Text Box 48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7" name="Text Box 48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8" name="Text Box 48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9" name="Text Box 48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0" name="Text Box 48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1" name="Text Box 48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2" name="Text Box 48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3" name="Text Box 48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4" name="Text Box 48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5" name="Text Box 48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6" name="Text Box 48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7" name="Text Box 48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8" name="Text Box 48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9" name="Text Box 48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0" name="Text Box 48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1" name="Text Box 48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2" name="Text Box 48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3" name="Text Box 48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4" name="Text Box 48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5" name="Text Box 48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6" name="Text Box 48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7" name="Text Box 49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8" name="Text Box 49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9" name="Text Box 49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0" name="Text Box 49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1" name="Text Box 49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2" name="Text Box 49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3" name="Text Box 49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4" name="Text Box 49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5" name="Text Box 49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6" name="Text Box 49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7" name="Text Box 49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8" name="Text Box 49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9" name="Text Box 49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0" name="Text Box 49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1" name="Text Box 49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2" name="Text Box 49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3" name="Text Box 49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4" name="Text Box 49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5" name="Text Box 49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6" name="Text Box 49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7" name="Text Box 49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8" name="Text Box 49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9" name="Text Box 49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0" name="Text Box 49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1" name="Text Box 49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2" name="Text Box 49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3" name="Text Box 49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4" name="Text Box 49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5" name="Text Box 49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6" name="Text Box 49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7" name="Text Box 49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8" name="Text Box 49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9" name="Text Box 49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0" name="Text Box 49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1" name="Text Box 49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2" name="Text Box 49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3" name="Text Box 49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4" name="Text Box 49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5" name="Text Box 49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6" name="Text Box 49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7" name="Text Box 49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8" name="Text Box 49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9" name="Text Box 49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0" name="Text Box 49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1" name="Text Box 49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2" name="Text Box 49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3" name="Text Box 49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4" name="Text Box 49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5" name="Text Box 49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6" name="Text Box 49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7" name="Text Box 49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8" name="Text Box 49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9" name="Text Box 49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0" name="Text Box 49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1" name="Text Box 49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2" name="Text Box 49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3" name="Text Box 49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4" name="Text Box 49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5" name="Text Box 49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6" name="Text Box 49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7" name="Text Box 49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8" name="Text Box 49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9" name="Text Box 49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0" name="Text Box 49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1" name="Text Box 49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2" name="Text Box 49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3" name="Text Box 49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4" name="Text Box 49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5" name="Text Box 49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6" name="Text Box 49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7" name="Text Box 49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8" name="Text Box 49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9" name="Text Box 49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0" name="Text Box 49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1" name="Text Box 49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2" name="Text Box 49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3" name="Text Box 49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4" name="Text Box 49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5" name="Text Box 49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6" name="Text Box 49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7" name="Text Box 49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8" name="Text Box 49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9" name="Text Box 49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0" name="Text Box 49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1" name="Text Box 49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2" name="Text Box 49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3" name="Text Box 49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4" name="Text Box 49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5" name="Text Box 49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6" name="Text Box 49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7" name="Text Box 49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8" name="Text Box 49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9" name="Text Box 49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0" name="Text Box 49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1" name="Text Box 49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2" name="Text Box 49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3" name="Text Box 49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4" name="Text Box 49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5" name="Text Box 49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6" name="Text Box 49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7" name="Text Box 50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8" name="Text Box 50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9" name="Text Box 50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0" name="Text Box 50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1" name="Text Box 50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2" name="Text Box 50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3" name="Text Box 50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4" name="Text Box 50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5" name="Text Box 50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6" name="Text Box 50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7" name="Text Box 50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8" name="Text Box 50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9" name="Text Box 50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0" name="Text Box 50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1" name="Text Box 50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2" name="Text Box 50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3" name="Text Box 50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4" name="Text Box 50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5" name="Text Box 50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6" name="Text Box 50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7" name="Text Box 50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8" name="Text Box 50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9" name="Text Box 50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0" name="Text Box 50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1" name="Text Box 50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2" name="Text Box 50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3" name="Text Box 50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4" name="Text Box 50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5" name="Text Box 50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6" name="Text Box 50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7" name="Text Box 50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8" name="Text Box 50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9" name="Text Box 50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0" name="Text Box 50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1" name="Text Box 50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2" name="Text Box 50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3" name="Text Box 50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4" name="Text Box 50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5" name="Text Box 50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6" name="Text Box 50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7" name="Text Box 50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8" name="Text Box 50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9" name="Text Box 50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0" name="Text Box 50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1" name="Text Box 50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2" name="Text Box 50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3" name="Text Box 50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4" name="Text Box 50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5" name="Text Box 50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6" name="Text Box 50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7" name="Text Box 50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8" name="Text Box 50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9" name="Text Box 50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0" name="Text Box 50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1" name="Text Box 50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2" name="Text Box 50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3" name="Text Box 50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4" name="Text Box 50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5" name="Text Box 50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6" name="Text Box 50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7" name="Text Box 50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8" name="Text Box 50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9" name="Text Box 50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0" name="Text Box 50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1" name="Text Box 50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2" name="Text Box 50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3" name="Text Box 50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4" name="Text Box 50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5" name="Text Box 50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6" name="Text Box 50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7" name="Text Box 50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8" name="Text Box 50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9" name="Text Box 50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0" name="Text Box 50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1" name="Text Box 50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2" name="Text Box 50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3" name="Text Box 50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4" name="Text Box 50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5" name="Text Box 50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6" name="Text Box 50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7" name="Text Box 50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8" name="Text Box 50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9" name="Text Box 50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0" name="Text Box 50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1" name="Text Box 50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2" name="Text Box 50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3" name="Text Box 50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4" name="Text Box 50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5" name="Text Box 50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6" name="Text Box 50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7" name="Text Box 50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8" name="Text Box 50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9" name="Text Box 50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0" name="Text Box 50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1" name="Text Box 50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2" name="Text Box 50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3" name="Text Box 50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4" name="Text Box 50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5" name="Text Box 50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6" name="Text Box 50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7" name="Text Box 51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8" name="Text Box 51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9" name="Text Box 51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0" name="Text Box 51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1" name="Text Box 51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2" name="Text Box 51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3" name="Text Box 51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4" name="Text Box 51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5" name="Text Box 51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6" name="Text Box 51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7" name="Text Box 51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8" name="Text Box 51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9" name="Text Box 51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0" name="Text Box 51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1" name="Text Box 51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2" name="Text Box 51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3" name="Text Box 51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4" name="Text Box 51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5" name="Text Box 51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6" name="Text Box 51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7" name="Text Box 51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8" name="Text Box 51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9" name="Text Box 51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0" name="Text Box 51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1" name="Text Box 51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2" name="Text Box 51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3" name="Text Box 51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4" name="Text Box 51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5" name="Text Box 51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6" name="Text Box 51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7" name="Text Box 51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8" name="Text Box 51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9" name="Text Box 51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0" name="Text Box 51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1" name="Text Box 51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2" name="Text Box 51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3" name="Text Box 51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4" name="Text Box 51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5" name="Text Box 51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6" name="Text Box 51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7" name="Text Box 51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8" name="Text Box 51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9" name="Text Box 51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0" name="Text Box 51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1" name="Text Box 51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2" name="Text Box 51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3" name="Text Box 51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4" name="Text Box 51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5" name="Text Box 51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6" name="Text Box 51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7" name="Text Box 51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8" name="Text Box 51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9" name="Text Box 51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0" name="Text Box 51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1" name="Text Box 51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2" name="Text Box 51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3" name="Text Box 51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4" name="Text Box 51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5" name="Text Box 51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6" name="Text Box 51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7" name="Text Box 51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8" name="Text Box 51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9" name="Text Box 51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0" name="Text Box 51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1" name="Text Box 51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2" name="Text Box 51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3" name="Text Box 51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4" name="Text Box 51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5" name="Text Box 51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6" name="Text Box 51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7" name="Text Box 51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8" name="Text Box 51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9" name="Text Box 51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0" name="Text Box 51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1" name="Text Box 51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2" name="Text Box 51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3" name="Text Box 51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4" name="Text Box 51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5" name="Text Box 51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6" name="Text Box 51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7" name="Text Box 51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8" name="Text Box 51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9" name="Text Box 51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0" name="Text Box 51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1" name="Text Box 51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2" name="Text Box 51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3" name="Text Box 51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4" name="Text Box 51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5" name="Text Box 51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6" name="Text Box 51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7" name="Text Box 51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8" name="Text Box 51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9" name="Text Box 51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0" name="Text Box 51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1" name="Text Box 51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2" name="Text Box 51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3" name="Text Box 51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4" name="Text Box 51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5" name="Text Box 51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6" name="Text Box 51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7" name="Text Box 52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8" name="Text Box 52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9" name="Text Box 52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0" name="Text Box 52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1" name="Text Box 52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2" name="Text Box 52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3" name="Text Box 52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4" name="Text Box 52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5" name="Text Box 52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6" name="Text Box 52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7" name="Text Box 52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8" name="Text Box 52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9" name="Text Box 52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0" name="Text Box 52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1" name="Text Box 52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2" name="Text Box 52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3" name="Text Box 52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4" name="Text Box 52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5" name="Text Box 52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6" name="Text Box 52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7" name="Text Box 52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8" name="Text Box 52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9" name="Text Box 52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0" name="Text Box 52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1" name="Text Box 52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2" name="Text Box 52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3" name="Text Box 52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4" name="Text Box 52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5" name="Text Box 52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6" name="Text Box 52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7" name="Text Box 52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8" name="Text Box 52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9" name="Text Box 52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0" name="Text Box 52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1" name="Text Box 52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2" name="Text Box 52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3" name="Text Box 52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4" name="Text Box 52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5" name="Text Box 52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6" name="Text Box 52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7" name="Text Box 52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8" name="Text Box 52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9" name="Text Box 52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0" name="Text Box 52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1" name="Text Box 52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2" name="Text Box 52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3" name="Text Box 52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4" name="Text Box 52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5" name="Text Box 52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6" name="Text Box 52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7" name="Text Box 52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8" name="Text Box 52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9" name="Text Box 52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0" name="Text Box 52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1" name="Text Box 52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2" name="Text Box 52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3" name="Text Box 52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4" name="Text Box 52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5" name="Text Box 52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6" name="Text Box 52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7" name="Text Box 52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8" name="Text Box 52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9" name="Text Box 52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0" name="Text Box 52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1" name="Text Box 52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2" name="Text Box 52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3" name="Text Box 52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4" name="Text Box 52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5" name="Text Box 52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6" name="Text Box 52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7" name="Text Box 52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8" name="Text Box 52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9" name="Text Box 52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0" name="Text Box 52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1" name="Text Box 52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2" name="Text Box 52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3" name="Text Box 52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4" name="Text Box 52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5" name="Text Box 52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6" name="Text Box 52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7" name="Text Box 52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8" name="Text Box 52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9" name="Text Box 52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0" name="Text Box 52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1" name="Text Box 52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2" name="Text Box 52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3" name="Text Box 52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4" name="Text Box 52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5" name="Text Box 52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6" name="Text Box 52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7" name="Text Box 52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8" name="Text Box 52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9" name="Text Box 52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0" name="Text Box 52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1" name="Text Box 52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2" name="Text Box 52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3" name="Text Box 52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4" name="Text Box 52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5" name="Text Box 52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6" name="Text Box 52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7" name="Text Box 53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8" name="Text Box 53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9" name="Text Box 53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0" name="Text Box 53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1" name="Text Box 53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2" name="Text Box 53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3" name="Text Box 53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4" name="Text Box 53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5" name="Text Box 530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6" name="Text Box 530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7" name="Text Box 531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8" name="Text Box 531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9" name="Text Box 531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0" name="Text Box 531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1" name="Text Box 531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2" name="Text Box 531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3" name="Text Box 531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4" name="Text Box 531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5" name="Text Box 531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6" name="Text Box 531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7" name="Text Box 532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8" name="Text Box 532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9" name="Text Box 532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0" name="Text Box 532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1" name="Text Box 532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2" name="Text Box 532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3" name="Text Box 532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4" name="Text Box 532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5" name="Text Box 532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6" name="Text Box 532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7" name="Text Box 533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8" name="Text Box 533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9" name="Text Box 533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0" name="Text Box 533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1" name="Text Box 533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2" name="Text Box 533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3" name="Text Box 533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4" name="Text Box 533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5" name="Text Box 533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6" name="Text Box 533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7" name="Text Box 534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8" name="Text Box 534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9" name="Text Box 534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0" name="Text Box 534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1" name="Text Box 534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2" name="Text Box 534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3" name="Text Box 534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4" name="Text Box 534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5" name="Text Box 534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6" name="Text Box 534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7" name="Text Box 535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8" name="Text Box 535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9" name="Text Box 535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0" name="Text Box 535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1" name="Text Box 535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2" name="Text Box 535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3" name="Text Box 535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4" name="Text Box 535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5" name="Text Box 535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6" name="Text Box 535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7" name="Text Box 536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8" name="Text Box 536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9" name="Text Box 536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0" name="Text Box 536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1" name="Text Box 536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2" name="Text Box 536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3" name="Text Box 536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4" name="Text Box 536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5" name="Text Box 536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6" name="Text Box 536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7" name="Text Box 537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8" name="Text Box 537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9" name="Text Box 537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0" name="Text Box 537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1" name="Text Box 537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2" name="Text Box 537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3" name="Text Box 537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4" name="Text Box 537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5" name="Text Box 537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6" name="Text Box 537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7" name="Text Box 538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8" name="Text Box 538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9" name="Text Box 538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0" name="Text Box 538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1" name="Text Box 538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2" name="Text Box 538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3" name="Text Box 538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4" name="Text Box 538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5" name="Text Box 538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6" name="Text Box 538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7" name="Text Box 539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8" name="Text Box 539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9" name="Text Box 539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0" name="Text Box 539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1" name="Text Box 539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2" name="Text Box 539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3" name="Text Box 539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4" name="Text Box 539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5" name="Text Box 5398"/>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6" name="Text Box 5399"/>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7" name="Text Box 5400"/>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8" name="Text Box 5401"/>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9" name="Text Box 5402"/>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0" name="Text Box 5403"/>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1" name="Text Box 5404"/>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2" name="Text Box 5405"/>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3" name="Text Box 5406"/>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4" name="Text Box 5407"/>
        <xdr:cNvSpPr txBox="1">
          <a:spLocks noChangeArrowheads="1"/>
        </xdr:cNvSpPr>
      </xdr:nvSpPr>
      <xdr:spPr bwMode="auto">
        <a:xfrm>
          <a:off x="466725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25" name="Text Box 5427"/>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26" name="Text Box 5428"/>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27" name="Text Box 5429"/>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28" name="Text Box 5430"/>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29" name="Text Box 5431"/>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0" name="Text Box 5432"/>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1" name="Text Box 5433"/>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2" name="Text Box 5434"/>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3" name="Text Box 5435"/>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4" name="Text Box 5436"/>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5" name="Text Box 5437"/>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6" name="Text Box 5438"/>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7" name="Text Box 5439"/>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8" name="Text Box 5440"/>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39" name="Text Box 5441"/>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0" name="Text Box 5442"/>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1" name="Text Box 5443"/>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2" name="Text Box 5444"/>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3" name="Text Box 5445"/>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4" name="Text Box 5446"/>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5" name="Text Box 5447"/>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6" name="Text Box 5448"/>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7" name="Text Box 5449"/>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8" name="Text Box 5450"/>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49" name="Text Box 5451"/>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0" name="Text Box 5452"/>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1" name="Text Box 5453"/>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2" name="Text Box 5454"/>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3" name="Text Box 5455"/>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4" name="Text Box 5456"/>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5" name="Text Box 5457"/>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6" name="Text Box 5458"/>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7" name="Text Box 5459"/>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8" name="Text Box 5460"/>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59" name="Text Box 5461"/>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0" name="Text Box 5462"/>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1" name="Text Box 5463"/>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2" name="Text Box 5464"/>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3" name="Text Box 5465"/>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4" name="Text Box 5466"/>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5" name="Text Box 5467"/>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866" name="Text Box 5468"/>
        <xdr:cNvSpPr txBox="1">
          <a:spLocks noChangeArrowheads="1"/>
        </xdr:cNvSpPr>
      </xdr:nvSpPr>
      <xdr:spPr bwMode="auto">
        <a:xfrm>
          <a:off x="466725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67" name="Text Box 25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68" name="Text Box 25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69" name="Text Box 25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0" name="Text Box 25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1" name="Text Box 25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2" name="Text Box 25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3" name="Text Box 25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4" name="Text Box 25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5" name="Text Box 25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6" name="Text Box 25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7" name="Text Box 25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8" name="Text Box 25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79" name="Text Box 25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0" name="Text Box 26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1" name="Text Box 26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2" name="Text Box 26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3" name="Text Box 26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4" name="Text Box 26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5" name="Text Box 26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6" name="Text Box 26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7" name="Text Box 26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8" name="Text Box 26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89" name="Text Box 26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0" name="Text Box 26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1" name="Text Box 26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2" name="Text Box 26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3" name="Text Box 26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4" name="Text Box 26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5" name="Text Box 26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6" name="Text Box 26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7" name="Text Box 26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8" name="Text Box 26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899" name="Text Box 26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0" name="Text Box 26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1" name="Text Box 26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2" name="Text Box 26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3" name="Text Box 26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4" name="Text Box 26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5" name="Text Box 26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6" name="Text Box 26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7" name="Text Box 26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8" name="Text Box 26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09" name="Text Box 26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0" name="Text Box 26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1" name="Text Box 26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2" name="Text Box 26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3" name="Text Box 26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4" name="Text Box 26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5" name="Text Box 26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6" name="Text Box 26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7" name="Text Box 26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8" name="Text Box 26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19" name="Text Box 26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0" name="Text Box 26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1" name="Text Box 26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2" name="Text Box 26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3" name="Text Box 26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4" name="Text Box 26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5" name="Text Box 26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6" name="Text Box 26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7" name="Text Box 26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8" name="Text Box 26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29" name="Text Box 26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0" name="Text Box 26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1" name="Text Box 26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2" name="Text Box 26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3" name="Text Box 26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4" name="Text Box 26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5" name="Text Box 26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6" name="Text Box 26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7" name="Text Box 26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8" name="Text Box 27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39" name="Text Box 27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0" name="Text Box 27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1" name="Text Box 27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2" name="Text Box 27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3" name="Text Box 27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4" name="Text Box 27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5" name="Text Box 27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6" name="Text Box 27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7" name="Text Box 27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8" name="Text Box 27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49" name="Text Box 27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0" name="Text Box 27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1" name="Text Box 27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2" name="Text Box 27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3" name="Text Box 27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4" name="Text Box 27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5" name="Text Box 27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6" name="Text Box 27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7" name="Text Box 27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8" name="Text Box 27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59" name="Text Box 27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0" name="Text Box 27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1" name="Text Box 27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2" name="Text Box 27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3" name="Text Box 27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4" name="Text Box 27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5" name="Text Box 27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6" name="Text Box 27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7" name="Text Box 27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8" name="Text Box 27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69" name="Text Box 27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0" name="Text Box 27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1" name="Text Box 27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2" name="Text Box 27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3" name="Text Box 27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4" name="Text Box 27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5" name="Text Box 27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6" name="Text Box 27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7" name="Text Box 27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8" name="Text Box 27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79" name="Text Box 27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0" name="Text Box 27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1" name="Text Box 27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2" name="Text Box 27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3" name="Text Box 27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4" name="Text Box 27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5" name="Text Box 27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6" name="Text Box 27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7" name="Text Box 27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8" name="Text Box 27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89" name="Text Box 27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0" name="Text Box 27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1" name="Text Box 27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2" name="Text Box 27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3" name="Text Box 27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4" name="Text Box 27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5" name="Text Box 27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6" name="Text Box 27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7" name="Text Box 27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8" name="Text Box 27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2999" name="Text Box 27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0" name="Text Box 27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1" name="Text Box 27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2" name="Text Box 27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3" name="Text Box 27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4" name="Text Box 27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5" name="Text Box 27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6" name="Text Box 27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7" name="Text Box 27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8" name="Text Box 27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09" name="Text Box 27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0" name="Text Box 27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1" name="Text Box 27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2" name="Text Box 27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3" name="Text Box 27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4" name="Text Box 27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5" name="Text Box 27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6" name="Text Box 27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7" name="Text Box 27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8" name="Text Box 27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19" name="Text Box 27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0" name="Text Box 27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1" name="Text Box 27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2" name="Text Box 27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3" name="Text Box 27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4" name="Text Box 27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5" name="Text Box 27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6" name="Text Box 27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7" name="Text Box 27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8" name="Text Box 27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29" name="Text Box 27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0" name="Text Box 27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1" name="Text Box 27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2" name="Text Box 27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3" name="Text Box 27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4" name="Text Box 27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5" name="Text Box 27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6" name="Text Box 27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7" name="Text Box 27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8" name="Text Box 28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39" name="Text Box 28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0" name="Text Box 28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1" name="Text Box 28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2" name="Text Box 28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3" name="Text Box 28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4" name="Text Box 28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5" name="Text Box 28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6" name="Text Box 28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7" name="Text Box 28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8" name="Text Box 28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49" name="Text Box 28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0" name="Text Box 28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1" name="Text Box 28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2" name="Text Box 28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3" name="Text Box 28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4" name="Text Box 28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5" name="Text Box 28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6" name="Text Box 28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7" name="Text Box 28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8" name="Text Box 28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59" name="Text Box 28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0" name="Text Box 28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1" name="Text Box 28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2" name="Text Box 28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3" name="Text Box 28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4" name="Text Box 28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5" name="Text Box 28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6" name="Text Box 28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7" name="Text Box 28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8" name="Text Box 28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69" name="Text Box 28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0" name="Text Box 28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1" name="Text Box 28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2" name="Text Box 28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3" name="Text Box 28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4" name="Text Box 28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5" name="Text Box 28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6" name="Text Box 28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7" name="Text Box 28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8" name="Text Box 28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79" name="Text Box 28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0" name="Text Box 28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1" name="Text Box 28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2" name="Text Box 28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3" name="Text Box 28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4" name="Text Box 28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5" name="Text Box 28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6" name="Text Box 28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7" name="Text Box 28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8" name="Text Box 28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89" name="Text Box 28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0" name="Text Box 28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1" name="Text Box 28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2" name="Text Box 28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3" name="Text Box 28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4" name="Text Box 28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5" name="Text Box 28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6" name="Text Box 28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7" name="Text Box 28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8" name="Text Box 28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099" name="Text Box 28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0" name="Text Box 28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1" name="Text Box 28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2" name="Text Box 28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3" name="Text Box 28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4" name="Text Box 28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5" name="Text Box 28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6" name="Text Box 28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7" name="Text Box 28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8" name="Text Box 28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09" name="Text Box 28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0" name="Text Box 28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1" name="Text Box 28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2" name="Text Box 28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3" name="Text Box 28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4" name="Text Box 28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5" name="Text Box 28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6" name="Text Box 28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7" name="Text Box 28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8" name="Text Box 28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19" name="Text Box 28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0" name="Text Box 28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1" name="Text Box 28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2" name="Text Box 28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3" name="Text Box 28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4" name="Text Box 28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5" name="Text Box 28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6" name="Text Box 28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7" name="Text Box 28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8" name="Text Box 28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29" name="Text Box 28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0" name="Text Box 28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1" name="Text Box 28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2" name="Text Box 28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3" name="Text Box 28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4" name="Text Box 28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5" name="Text Box 28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6" name="Text Box 28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7" name="Text Box 28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8" name="Text Box 29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39" name="Text Box 29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0" name="Text Box 29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1" name="Text Box 29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2" name="Text Box 29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3" name="Text Box 29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4" name="Text Box 29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5" name="Text Box 29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6" name="Text Box 29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7" name="Text Box 29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8" name="Text Box 29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49" name="Text Box 29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0" name="Text Box 29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1" name="Text Box 29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2" name="Text Box 29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3" name="Text Box 29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4" name="Text Box 29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5" name="Text Box 29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6" name="Text Box 29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7" name="Text Box 29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8" name="Text Box 29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59" name="Text Box 29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0" name="Text Box 29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1" name="Text Box 29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2" name="Text Box 29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3" name="Text Box 29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4" name="Text Box 29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5" name="Text Box 29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6" name="Text Box 29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7" name="Text Box 29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8" name="Text Box 29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69" name="Text Box 29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0" name="Text Box 29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1" name="Text Box 29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2" name="Text Box 29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3" name="Text Box 29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4" name="Text Box 29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5" name="Text Box 29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6" name="Text Box 29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7" name="Text Box 29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8" name="Text Box 29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79" name="Text Box 29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0" name="Text Box 29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1" name="Text Box 29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2" name="Text Box 29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3" name="Text Box 29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4" name="Text Box 29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5" name="Text Box 29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6" name="Text Box 29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7" name="Text Box 29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8" name="Text Box 29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89" name="Text Box 29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0" name="Text Box 29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1" name="Text Box 29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2" name="Text Box 29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3" name="Text Box 29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4" name="Text Box 29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5" name="Text Box 29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6" name="Text Box 29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7" name="Text Box 29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8" name="Text Box 29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199" name="Text Box 29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0" name="Text Box 29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1" name="Text Box 29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2" name="Text Box 29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3" name="Text Box 29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4" name="Text Box 29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5" name="Text Box 29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6" name="Text Box 29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7" name="Text Box 29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8" name="Text Box 29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09" name="Text Box 29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0" name="Text Box 29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1" name="Text Box 29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2" name="Text Box 29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3" name="Text Box 29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4" name="Text Box 29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5" name="Text Box 29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6" name="Text Box 29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7" name="Text Box 29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8" name="Text Box 29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19" name="Text Box 29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0" name="Text Box 29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1" name="Text Box 29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2" name="Text Box 29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3" name="Text Box 29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4" name="Text Box 29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5" name="Text Box 29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6" name="Text Box 29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7" name="Text Box 29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8" name="Text Box 29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29" name="Text Box 29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0" name="Text Box 29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1" name="Text Box 29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2" name="Text Box 29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3" name="Text Box 29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4" name="Text Box 29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5" name="Text Box 29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6" name="Text Box 29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7" name="Text Box 29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8" name="Text Box 30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39" name="Text Box 30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0" name="Text Box 30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1" name="Text Box 30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2" name="Text Box 30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3" name="Text Box 30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4" name="Text Box 30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5" name="Text Box 30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6" name="Text Box 30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7" name="Text Box 30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8" name="Text Box 30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49" name="Text Box 30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0" name="Text Box 30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1" name="Text Box 30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2" name="Text Box 30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3" name="Text Box 30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4" name="Text Box 30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5" name="Text Box 30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6" name="Text Box 30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7" name="Text Box 30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8" name="Text Box 30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59" name="Text Box 30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0" name="Text Box 30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1" name="Text Box 30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2" name="Text Box 30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3" name="Text Box 30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4" name="Text Box 30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5" name="Text Box 30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6" name="Text Box 30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7" name="Text Box 30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8" name="Text Box 30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69" name="Text Box 30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0" name="Text Box 30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1" name="Text Box 30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2" name="Text Box 30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3" name="Text Box 30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4" name="Text Box 30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5" name="Text Box 30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6" name="Text Box 30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7" name="Text Box 30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8" name="Text Box 30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79" name="Text Box 30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0" name="Text Box 30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1" name="Text Box 30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2" name="Text Box 30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3" name="Text Box 30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4" name="Text Box 30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5" name="Text Box 30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6" name="Text Box 30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7" name="Text Box 30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8" name="Text Box 30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89" name="Text Box 30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0" name="Text Box 30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1" name="Text Box 30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2" name="Text Box 30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3" name="Text Box 30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4" name="Text Box 30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5" name="Text Box 30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6" name="Text Box 30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7" name="Text Box 30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8" name="Text Box 30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299" name="Text Box 30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0" name="Text Box 30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1" name="Text Box 30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2" name="Text Box 30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3" name="Text Box 30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4" name="Text Box 30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5" name="Text Box 30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6" name="Text Box 30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7" name="Text Box 30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8" name="Text Box 30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09" name="Text Box 30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0" name="Text Box 30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1" name="Text Box 30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2" name="Text Box 30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3" name="Text Box 30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4" name="Text Box 30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5" name="Text Box 30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6" name="Text Box 30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7" name="Text Box 30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8" name="Text Box 30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19" name="Text Box 30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0" name="Text Box 30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1" name="Text Box 30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2" name="Text Box 30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3" name="Text Box 30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4" name="Text Box 30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5" name="Text Box 30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6" name="Text Box 30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7" name="Text Box 30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8" name="Text Box 30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29" name="Text Box 30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0" name="Text Box 30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1" name="Text Box 30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2" name="Text Box 30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3" name="Text Box 30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4" name="Text Box 30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5" name="Text Box 30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6" name="Text Box 30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7" name="Text Box 30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8" name="Text Box 31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39" name="Text Box 31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0" name="Text Box 31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1" name="Text Box 31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2" name="Text Box 31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3" name="Text Box 31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4" name="Text Box 31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5" name="Text Box 31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6" name="Text Box 31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7" name="Text Box 31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8" name="Text Box 31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49" name="Text Box 31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0" name="Text Box 31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1" name="Text Box 31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2" name="Text Box 31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3" name="Text Box 31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4" name="Text Box 31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5" name="Text Box 31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6" name="Text Box 31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7" name="Text Box 31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8" name="Text Box 31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59" name="Text Box 31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0" name="Text Box 31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1" name="Text Box 31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2" name="Text Box 31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3" name="Text Box 31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4" name="Text Box 31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5" name="Text Box 31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6" name="Text Box 31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7" name="Text Box 31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8" name="Text Box 31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69" name="Text Box 31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0" name="Text Box 31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1" name="Text Box 31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2" name="Text Box 31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3" name="Text Box 31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4" name="Text Box 31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5" name="Text Box 31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6" name="Text Box 31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7" name="Text Box 31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8" name="Text Box 31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79" name="Text Box 31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0" name="Text Box 31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1" name="Text Box 31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2" name="Text Box 31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3" name="Text Box 31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4" name="Text Box 31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5" name="Text Box 31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6" name="Text Box 31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7" name="Text Box 31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8" name="Text Box 31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89" name="Text Box 31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0" name="Text Box 31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1" name="Text Box 31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2" name="Text Box 31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3" name="Text Box 31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4" name="Text Box 31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5" name="Text Box 31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6" name="Text Box 31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7" name="Text Box 31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8" name="Text Box 31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399" name="Text Box 31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0" name="Text Box 31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1" name="Text Box 31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2" name="Text Box 31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3" name="Text Box 31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4" name="Text Box 31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5" name="Text Box 31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6" name="Text Box 31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7" name="Text Box 31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8" name="Text Box 31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09" name="Text Box 31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0" name="Text Box 31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1" name="Text Box 31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2" name="Text Box 31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3" name="Text Box 31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4" name="Text Box 31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5" name="Text Box 31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6" name="Text Box 31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7" name="Text Box 31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8" name="Text Box 31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19" name="Text Box 31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0" name="Text Box 31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1" name="Text Box 31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2" name="Text Box 31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3" name="Text Box 31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4" name="Text Box 31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5" name="Text Box 31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6" name="Text Box 31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7" name="Text Box 31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8" name="Text Box 31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29" name="Text Box 31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0" name="Text Box 31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1" name="Text Box 31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2" name="Text Box 31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3" name="Text Box 31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4" name="Text Box 31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5" name="Text Box 31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6" name="Text Box 31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7" name="Text Box 31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8" name="Text Box 32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39" name="Text Box 32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0" name="Text Box 32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1" name="Text Box 32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2" name="Text Box 32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3" name="Text Box 32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4" name="Text Box 32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5" name="Text Box 32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6" name="Text Box 32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7" name="Text Box 32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8" name="Text Box 32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49" name="Text Box 32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0" name="Text Box 32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1" name="Text Box 32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2" name="Text Box 32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3" name="Text Box 32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4" name="Text Box 32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5" name="Text Box 32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6" name="Text Box 32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7" name="Text Box 32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8" name="Text Box 32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59" name="Text Box 32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0" name="Text Box 32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1" name="Text Box 32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2" name="Text Box 32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3" name="Text Box 32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4" name="Text Box 32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5" name="Text Box 32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6" name="Text Box 32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7" name="Text Box 32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8" name="Text Box 32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69" name="Text Box 32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0" name="Text Box 32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1" name="Text Box 32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2" name="Text Box 32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3" name="Text Box 32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4" name="Text Box 32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5" name="Text Box 32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6" name="Text Box 32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7" name="Text Box 32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8" name="Text Box 32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79" name="Text Box 32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0" name="Text Box 32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1" name="Text Box 32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2" name="Text Box 32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3" name="Text Box 32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4" name="Text Box 32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5" name="Text Box 32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6" name="Text Box 32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7" name="Text Box 32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8" name="Text Box 32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89" name="Text Box 32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0" name="Text Box 32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1" name="Text Box 32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2" name="Text Box 32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3" name="Text Box 32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4" name="Text Box 32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5" name="Text Box 32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6" name="Text Box 32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7" name="Text Box 32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8" name="Text Box 32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499" name="Text Box 32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0" name="Text Box 32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1" name="Text Box 32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2" name="Text Box 32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3" name="Text Box 32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4" name="Text Box 32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5" name="Text Box 32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6" name="Text Box 32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7" name="Text Box 32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8" name="Text Box 32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09" name="Text Box 32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0" name="Text Box 32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1" name="Text Box 32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2" name="Text Box 32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3" name="Text Box 32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4" name="Text Box 32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5" name="Text Box 32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6" name="Text Box 32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7" name="Text Box 32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8" name="Text Box 32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19" name="Text Box 32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0" name="Text Box 32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1" name="Text Box 32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2" name="Text Box 32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3" name="Text Box 32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4" name="Text Box 32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5" name="Text Box 32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6" name="Text Box 32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7" name="Text Box 32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8" name="Text Box 32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29" name="Text Box 32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0" name="Text Box 32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1" name="Text Box 32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2" name="Text Box 32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3" name="Text Box 32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4" name="Text Box 32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5" name="Text Box 32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6" name="Text Box 32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7" name="Text Box 32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8" name="Text Box 33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39" name="Text Box 33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0" name="Text Box 33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1" name="Text Box 33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2" name="Text Box 33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3" name="Text Box 33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4" name="Text Box 33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5" name="Text Box 33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6" name="Text Box 33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7" name="Text Box 33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8" name="Text Box 33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49" name="Text Box 33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0" name="Text Box 33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1" name="Text Box 33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2" name="Text Box 33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3" name="Text Box 33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4" name="Text Box 33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5" name="Text Box 33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6" name="Text Box 33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7" name="Text Box 33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8" name="Text Box 33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59" name="Text Box 33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0" name="Text Box 33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1" name="Text Box 33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2" name="Text Box 33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3" name="Text Box 33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4" name="Text Box 33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5" name="Text Box 33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6" name="Text Box 33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7" name="Text Box 33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8" name="Text Box 33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69" name="Text Box 33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0" name="Text Box 33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1" name="Text Box 33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2" name="Text Box 33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3" name="Text Box 33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4" name="Text Box 33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5" name="Text Box 33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6" name="Text Box 33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7" name="Text Box 33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8" name="Text Box 33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79" name="Text Box 33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0" name="Text Box 33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1" name="Text Box 33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2" name="Text Box 33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3" name="Text Box 33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4" name="Text Box 33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5" name="Text Box 33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6" name="Text Box 33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7" name="Text Box 33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8" name="Text Box 33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89" name="Text Box 33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0" name="Text Box 33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1" name="Text Box 33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2" name="Text Box 33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3" name="Text Box 33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4" name="Text Box 33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5" name="Text Box 33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6" name="Text Box 33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7" name="Text Box 33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8" name="Text Box 33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599" name="Text Box 33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0" name="Text Box 33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1" name="Text Box 33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2" name="Text Box 33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3" name="Text Box 33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4" name="Text Box 33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5" name="Text Box 33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6" name="Text Box 33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7" name="Text Box 33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8" name="Text Box 33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09" name="Text Box 33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0" name="Text Box 33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1" name="Text Box 33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2" name="Text Box 33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3" name="Text Box 33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4" name="Text Box 33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5" name="Text Box 33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6" name="Text Box 33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7" name="Text Box 33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8" name="Text Box 33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19" name="Text Box 33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0" name="Text Box 33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1" name="Text Box 33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2" name="Text Box 33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3" name="Text Box 33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4" name="Text Box 33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5" name="Text Box 33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6" name="Text Box 33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7" name="Text Box 33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8" name="Text Box 33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29" name="Text Box 33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0" name="Text Box 33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1" name="Text Box 33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2" name="Text Box 33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3" name="Text Box 33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4" name="Text Box 33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5" name="Text Box 33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6" name="Text Box 33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7" name="Text Box 33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8" name="Text Box 34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39" name="Text Box 34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0" name="Text Box 34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1" name="Text Box 34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2" name="Text Box 34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3" name="Text Box 34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4" name="Text Box 34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5" name="Text Box 34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6" name="Text Box 34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7" name="Text Box 34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8" name="Text Box 34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49" name="Text Box 34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0" name="Text Box 34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1" name="Text Box 34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2" name="Text Box 34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3" name="Text Box 34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4" name="Text Box 34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5" name="Text Box 34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6" name="Text Box 34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7" name="Text Box 34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8" name="Text Box 34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59" name="Text Box 34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0" name="Text Box 34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1" name="Text Box 34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2" name="Text Box 34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3" name="Text Box 34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4" name="Text Box 34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5" name="Text Box 34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6" name="Text Box 34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7" name="Text Box 34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8" name="Text Box 34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69" name="Text Box 34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0" name="Text Box 34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1" name="Text Box 34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2" name="Text Box 34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3" name="Text Box 34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4" name="Text Box 34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5" name="Text Box 34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6" name="Text Box 34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7" name="Text Box 34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8" name="Text Box 34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79" name="Text Box 34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0" name="Text Box 34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1" name="Text Box 34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2" name="Text Box 34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3" name="Text Box 34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4" name="Text Box 34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5" name="Text Box 34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6" name="Text Box 34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7" name="Text Box 34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8" name="Text Box 34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89" name="Text Box 34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0" name="Text Box 34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1" name="Text Box 34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2" name="Text Box 34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3" name="Text Box 34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4" name="Text Box 34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5" name="Text Box 34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6" name="Text Box 34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7" name="Text Box 34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8" name="Text Box 34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699" name="Text Box 34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0" name="Text Box 34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1" name="Text Box 34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2" name="Text Box 34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3" name="Text Box 34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4" name="Text Box 34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5" name="Text Box 34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6" name="Text Box 34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7" name="Text Box 34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8" name="Text Box 34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09" name="Text Box 34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0" name="Text Box 34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1" name="Text Box 34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2" name="Text Box 34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3" name="Text Box 34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4" name="Text Box 34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5" name="Text Box 34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6" name="Text Box 34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7" name="Text Box 34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8" name="Text Box 34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19" name="Text Box 34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0" name="Text Box 34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1" name="Text Box 34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2" name="Text Box 34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3" name="Text Box 34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4" name="Text Box 34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5" name="Text Box 34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6" name="Text Box 34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7" name="Text Box 34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8" name="Text Box 34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29" name="Text Box 34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0" name="Text Box 34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1" name="Text Box 34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2" name="Text Box 34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3" name="Text Box 34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4" name="Text Box 34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5" name="Text Box 34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6" name="Text Box 34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7" name="Text Box 34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8" name="Text Box 35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39" name="Text Box 35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0" name="Text Box 35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1" name="Text Box 35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2" name="Text Box 35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3" name="Text Box 35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4" name="Text Box 35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5" name="Text Box 35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6" name="Text Box 35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7" name="Text Box 35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8" name="Text Box 35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49" name="Text Box 35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0" name="Text Box 35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1" name="Text Box 35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2" name="Text Box 35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3" name="Text Box 35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4" name="Text Box 35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5" name="Text Box 35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6" name="Text Box 35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7" name="Text Box 35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8" name="Text Box 35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59" name="Text Box 35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0" name="Text Box 35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1" name="Text Box 35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2" name="Text Box 35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3" name="Text Box 35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4" name="Text Box 35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5" name="Text Box 35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6" name="Text Box 35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7" name="Text Box 35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8" name="Text Box 35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69" name="Text Box 35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0" name="Text Box 35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1" name="Text Box 35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2" name="Text Box 35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3" name="Text Box 35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4" name="Text Box 35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5" name="Text Box 35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6" name="Text Box 35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7" name="Text Box 35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8" name="Text Box 35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79" name="Text Box 35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0" name="Text Box 35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1" name="Text Box 35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2" name="Text Box 35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3" name="Text Box 35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4" name="Text Box 35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5" name="Text Box 35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6" name="Text Box 35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7" name="Text Box 35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8" name="Text Box 35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89" name="Text Box 35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0" name="Text Box 35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1" name="Text Box 35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2" name="Text Box 35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3" name="Text Box 35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4" name="Text Box 35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5" name="Text Box 35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6" name="Text Box 35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7" name="Text Box 35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8" name="Text Box 35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799" name="Text Box 35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0" name="Text Box 35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1" name="Text Box 35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2" name="Text Box 35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3" name="Text Box 35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4" name="Text Box 35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5" name="Text Box 35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6" name="Text Box 35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7" name="Text Box 35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8" name="Text Box 35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09" name="Text Box 35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0" name="Text Box 35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1" name="Text Box 35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2" name="Text Box 35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3" name="Text Box 35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4" name="Text Box 35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5" name="Text Box 35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6" name="Text Box 35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7" name="Text Box 35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8" name="Text Box 35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19" name="Text Box 35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0" name="Text Box 35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1" name="Text Box 35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2" name="Text Box 35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3" name="Text Box 35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4" name="Text Box 35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5" name="Text Box 35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6" name="Text Box 35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7" name="Text Box 35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8" name="Text Box 35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29" name="Text Box 35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0" name="Text Box 35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1" name="Text Box 35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2" name="Text Box 35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3" name="Text Box 35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4" name="Text Box 35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5" name="Text Box 35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6" name="Text Box 35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7" name="Text Box 35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8" name="Text Box 36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39" name="Text Box 36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0" name="Text Box 36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1" name="Text Box 36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2" name="Text Box 36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3" name="Text Box 36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4" name="Text Box 36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5" name="Text Box 36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6" name="Text Box 36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7" name="Text Box 36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8" name="Text Box 36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49" name="Text Box 36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0" name="Text Box 36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1" name="Text Box 36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2" name="Text Box 36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3" name="Text Box 36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4" name="Text Box 36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5" name="Text Box 36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6" name="Text Box 36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7" name="Text Box 36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8" name="Text Box 36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59" name="Text Box 36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0" name="Text Box 36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1" name="Text Box 36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2" name="Text Box 36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3" name="Text Box 36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4" name="Text Box 36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5" name="Text Box 36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6" name="Text Box 36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7" name="Text Box 36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8" name="Text Box 36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69" name="Text Box 36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0" name="Text Box 36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1" name="Text Box 36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2" name="Text Box 36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3" name="Text Box 36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4" name="Text Box 36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5" name="Text Box 36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6" name="Text Box 36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7" name="Text Box 36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8" name="Text Box 36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79" name="Text Box 36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0" name="Text Box 36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1" name="Text Box 36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2" name="Text Box 36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3" name="Text Box 36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4" name="Text Box 36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5" name="Text Box 36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6" name="Text Box 36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7" name="Text Box 36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8" name="Text Box 36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89" name="Text Box 36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0" name="Text Box 36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1" name="Text Box 36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2" name="Text Box 36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3" name="Text Box 36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4" name="Text Box 36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5" name="Text Box 36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6" name="Text Box 36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7" name="Text Box 36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8" name="Text Box 36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899" name="Text Box 36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0" name="Text Box 36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1" name="Text Box 36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2" name="Text Box 36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3" name="Text Box 36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4" name="Text Box 36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5" name="Text Box 36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6" name="Text Box 36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7" name="Text Box 36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8" name="Text Box 36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09" name="Text Box 36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0" name="Text Box 36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1" name="Text Box 36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2" name="Text Box 36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3" name="Text Box 36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4" name="Text Box 36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5" name="Text Box 36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6" name="Text Box 36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7" name="Text Box 36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8" name="Text Box 36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19" name="Text Box 36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0" name="Text Box 36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1" name="Text Box 36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2" name="Text Box 36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3" name="Text Box 36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4" name="Text Box 36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5" name="Text Box 36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6" name="Text Box 36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7" name="Text Box 36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8" name="Text Box 36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29" name="Text Box 36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0" name="Text Box 36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1" name="Text Box 36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2" name="Text Box 36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3" name="Text Box 36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4" name="Text Box 36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5" name="Text Box 36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6" name="Text Box 36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7" name="Text Box 36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8" name="Text Box 37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39" name="Text Box 37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0" name="Text Box 37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1" name="Text Box 37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2" name="Text Box 37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3" name="Text Box 37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4" name="Text Box 37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5" name="Text Box 37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6" name="Text Box 37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7" name="Text Box 37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8" name="Text Box 37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49" name="Text Box 37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0" name="Text Box 37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1" name="Text Box 37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2" name="Text Box 37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3" name="Text Box 37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4" name="Text Box 37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5" name="Text Box 37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6" name="Text Box 37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7" name="Text Box 37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8" name="Text Box 37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59" name="Text Box 37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0" name="Text Box 37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1" name="Text Box 37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2" name="Text Box 37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3" name="Text Box 37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4" name="Text Box 37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5" name="Text Box 37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6" name="Text Box 37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7" name="Text Box 37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8" name="Text Box 37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69" name="Text Box 37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0" name="Text Box 37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1" name="Text Box 37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2" name="Text Box 37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3" name="Text Box 37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4" name="Text Box 37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5" name="Text Box 37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6" name="Text Box 37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7" name="Text Box 37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8" name="Text Box 37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79" name="Text Box 37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0" name="Text Box 37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1" name="Text Box 37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2" name="Text Box 37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3" name="Text Box 37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4" name="Text Box 37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5" name="Text Box 37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6" name="Text Box 37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7" name="Text Box 37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8" name="Text Box 37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89" name="Text Box 37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0" name="Text Box 37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1" name="Text Box 37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2" name="Text Box 37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3" name="Text Box 37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4" name="Text Box 37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5" name="Text Box 37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6" name="Text Box 37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7" name="Text Box 37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8" name="Text Box 37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3999" name="Text Box 37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0" name="Text Box 37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1" name="Text Box 37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2" name="Text Box 37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3" name="Text Box 37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4" name="Text Box 37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5" name="Text Box 37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6" name="Text Box 37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7" name="Text Box 37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8" name="Text Box 37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09" name="Text Box 37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0" name="Text Box 37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1" name="Text Box 37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2" name="Text Box 37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3" name="Text Box 37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4" name="Text Box 37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5" name="Text Box 37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6" name="Text Box 37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7" name="Text Box 37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8" name="Text Box 37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19" name="Text Box 37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0" name="Text Box 37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1" name="Text Box 37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2" name="Text Box 37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3" name="Text Box 37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4" name="Text Box 37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5" name="Text Box 37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6" name="Text Box 37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7" name="Text Box 37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8" name="Text Box 37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29" name="Text Box 37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0" name="Text Box 37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1" name="Text Box 37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2" name="Text Box 37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3" name="Text Box 37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4" name="Text Box 37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5" name="Text Box 37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6" name="Text Box 37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7" name="Text Box 37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8" name="Text Box 38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39" name="Text Box 38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0" name="Text Box 38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1" name="Text Box 38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2" name="Text Box 38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3" name="Text Box 38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4" name="Text Box 38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5" name="Text Box 38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6" name="Text Box 38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7" name="Text Box 38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8" name="Text Box 38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49" name="Text Box 38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0" name="Text Box 38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1" name="Text Box 38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2" name="Text Box 38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3" name="Text Box 38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4" name="Text Box 38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5" name="Text Box 38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6" name="Text Box 38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7" name="Text Box 38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8" name="Text Box 38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59" name="Text Box 38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0" name="Text Box 38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1" name="Text Box 38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2" name="Text Box 38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3" name="Text Box 38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4" name="Text Box 38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5" name="Text Box 38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6" name="Text Box 38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7" name="Text Box 38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8" name="Text Box 38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69" name="Text Box 38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0" name="Text Box 38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1" name="Text Box 38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2" name="Text Box 38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3" name="Text Box 38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4" name="Text Box 38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5" name="Text Box 38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6" name="Text Box 38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7" name="Text Box 38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8" name="Text Box 38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79" name="Text Box 38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0" name="Text Box 38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1" name="Text Box 38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2" name="Text Box 38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3" name="Text Box 38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4" name="Text Box 38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5" name="Text Box 38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6" name="Text Box 38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7" name="Text Box 38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8" name="Text Box 38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89" name="Text Box 38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0" name="Text Box 38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1" name="Text Box 38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2" name="Text Box 38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3" name="Text Box 38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4" name="Text Box 38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5" name="Text Box 38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6" name="Text Box 38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7" name="Text Box 38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8" name="Text Box 38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099" name="Text Box 38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0" name="Text Box 38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1" name="Text Box 38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2" name="Text Box 38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3" name="Text Box 38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4" name="Text Box 38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5" name="Text Box 38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6" name="Text Box 38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7" name="Text Box 38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8" name="Text Box 38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09" name="Text Box 38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0" name="Text Box 38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1" name="Text Box 38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2" name="Text Box 38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3" name="Text Box 38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4" name="Text Box 38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5" name="Text Box 38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6" name="Text Box 38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7" name="Text Box 38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8" name="Text Box 38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19" name="Text Box 38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0" name="Text Box 38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1" name="Text Box 38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2" name="Text Box 38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3" name="Text Box 38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4" name="Text Box 38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5" name="Text Box 38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6" name="Text Box 38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7" name="Text Box 38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8" name="Text Box 38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29" name="Text Box 38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0" name="Text Box 38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1" name="Text Box 38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2" name="Text Box 38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3" name="Text Box 38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4" name="Text Box 38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5" name="Text Box 38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6" name="Text Box 38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7" name="Text Box 38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8" name="Text Box 39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39" name="Text Box 39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0" name="Text Box 39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1" name="Text Box 39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2" name="Text Box 39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3" name="Text Box 39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4" name="Text Box 39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5" name="Text Box 39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6" name="Text Box 39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7" name="Text Box 39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8" name="Text Box 39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49" name="Text Box 39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0" name="Text Box 39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1" name="Text Box 39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2" name="Text Box 39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3" name="Text Box 39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4" name="Text Box 39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5" name="Text Box 39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6" name="Text Box 39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7" name="Text Box 39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8" name="Text Box 39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59" name="Text Box 39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0" name="Text Box 39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1" name="Text Box 39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2" name="Text Box 39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3" name="Text Box 39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4" name="Text Box 39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5" name="Text Box 39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6" name="Text Box 39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7" name="Text Box 39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8" name="Text Box 39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69" name="Text Box 39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0" name="Text Box 39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1" name="Text Box 39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2" name="Text Box 39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3" name="Text Box 39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4" name="Text Box 39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5" name="Text Box 39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6" name="Text Box 39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7" name="Text Box 39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8" name="Text Box 39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79" name="Text Box 39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0" name="Text Box 39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1" name="Text Box 39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2" name="Text Box 39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3" name="Text Box 39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4" name="Text Box 39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5" name="Text Box 39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6" name="Text Box 39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7" name="Text Box 39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8" name="Text Box 39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89" name="Text Box 39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0" name="Text Box 39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1" name="Text Box 39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2" name="Text Box 39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3" name="Text Box 39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4" name="Text Box 39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5" name="Text Box 39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6" name="Text Box 39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7" name="Text Box 39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8" name="Text Box 39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199" name="Text Box 39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0" name="Text Box 39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1" name="Text Box 39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2" name="Text Box 39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3" name="Text Box 39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4" name="Text Box 39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5" name="Text Box 39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6" name="Text Box 39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7" name="Text Box 39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8" name="Text Box 39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09" name="Text Box 39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0" name="Text Box 39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1" name="Text Box 39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2" name="Text Box 39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3" name="Text Box 39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4" name="Text Box 39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5" name="Text Box 39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6" name="Text Box 39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7" name="Text Box 39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8" name="Text Box 39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19" name="Text Box 39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0" name="Text Box 39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1" name="Text Box 39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2" name="Text Box 39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3" name="Text Box 39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4" name="Text Box 39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5" name="Text Box 39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6" name="Text Box 39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7" name="Text Box 39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8" name="Text Box 39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29" name="Text Box 39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0" name="Text Box 39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1" name="Text Box 39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2" name="Text Box 39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3" name="Text Box 39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4" name="Text Box 39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5" name="Text Box 39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6" name="Text Box 39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7" name="Text Box 39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8" name="Text Box 40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39" name="Text Box 40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0" name="Text Box 40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1" name="Text Box 40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2" name="Text Box 40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3" name="Text Box 40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4" name="Text Box 40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5" name="Text Box 40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6" name="Text Box 40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7" name="Text Box 40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8" name="Text Box 40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49" name="Text Box 40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0" name="Text Box 40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1" name="Text Box 40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2" name="Text Box 40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3" name="Text Box 40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4" name="Text Box 40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5" name="Text Box 40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6" name="Text Box 40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7" name="Text Box 40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8" name="Text Box 40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59" name="Text Box 40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0" name="Text Box 40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1" name="Text Box 40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2" name="Text Box 40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3" name="Text Box 40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4" name="Text Box 40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5" name="Text Box 40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6" name="Text Box 40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7" name="Text Box 40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8" name="Text Box 40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69" name="Text Box 40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0" name="Text Box 40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1" name="Text Box 40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2" name="Text Box 40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3" name="Text Box 40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4" name="Text Box 40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5" name="Text Box 40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6" name="Text Box 40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7" name="Text Box 40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8" name="Text Box 40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79" name="Text Box 40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0" name="Text Box 40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1" name="Text Box 40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2" name="Text Box 40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3" name="Text Box 40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4" name="Text Box 40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5" name="Text Box 40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6" name="Text Box 40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7" name="Text Box 40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8" name="Text Box 40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89" name="Text Box 40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0" name="Text Box 40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1" name="Text Box 40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2" name="Text Box 40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3" name="Text Box 40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4" name="Text Box 40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5" name="Text Box 40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6" name="Text Box 40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7" name="Text Box 40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8" name="Text Box 40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299" name="Text Box 40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0" name="Text Box 40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1" name="Text Box 40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2" name="Text Box 40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3" name="Text Box 40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4" name="Text Box 40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5" name="Text Box 40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6" name="Text Box 40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7" name="Text Box 40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8" name="Text Box 40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09" name="Text Box 40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0" name="Text Box 40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1" name="Text Box 40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2" name="Text Box 40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3" name="Text Box 40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4" name="Text Box 40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5" name="Text Box 40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6" name="Text Box 40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7" name="Text Box 40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8" name="Text Box 40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19" name="Text Box 40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0" name="Text Box 40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1" name="Text Box 40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2" name="Text Box 40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3" name="Text Box 40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4" name="Text Box 40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5" name="Text Box 40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6" name="Text Box 40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7" name="Text Box 40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8" name="Text Box 40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29" name="Text Box 40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0" name="Text Box 40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1" name="Text Box 40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2" name="Text Box 40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3" name="Text Box 40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4" name="Text Box 40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5" name="Text Box 40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6" name="Text Box 40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7" name="Text Box 40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8" name="Text Box 41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39" name="Text Box 41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0" name="Text Box 41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1" name="Text Box 41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2" name="Text Box 41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3" name="Text Box 41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4" name="Text Box 41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5" name="Text Box 41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6" name="Text Box 41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7" name="Text Box 41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8" name="Text Box 41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49" name="Text Box 41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0" name="Text Box 41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1" name="Text Box 41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2" name="Text Box 41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3" name="Text Box 41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4" name="Text Box 41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5" name="Text Box 41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6" name="Text Box 41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7" name="Text Box 41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8" name="Text Box 41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59" name="Text Box 41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0" name="Text Box 41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1" name="Text Box 41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2" name="Text Box 41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3" name="Text Box 41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4" name="Text Box 41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5" name="Text Box 41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6" name="Text Box 41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7" name="Text Box 41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8" name="Text Box 41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69" name="Text Box 41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0" name="Text Box 41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1" name="Text Box 41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2" name="Text Box 41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3" name="Text Box 41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4" name="Text Box 41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5" name="Text Box 41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6" name="Text Box 41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7" name="Text Box 41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8" name="Text Box 41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79" name="Text Box 41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0" name="Text Box 41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1" name="Text Box 41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2" name="Text Box 41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3" name="Text Box 41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4" name="Text Box 41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5" name="Text Box 41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6" name="Text Box 41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7" name="Text Box 41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8" name="Text Box 41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89" name="Text Box 41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0" name="Text Box 41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1" name="Text Box 41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2" name="Text Box 41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3" name="Text Box 41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4" name="Text Box 41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5" name="Text Box 41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6" name="Text Box 41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7" name="Text Box 41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8" name="Text Box 41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399" name="Text Box 41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0" name="Text Box 41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1" name="Text Box 41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2" name="Text Box 41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3" name="Text Box 41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4" name="Text Box 41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5" name="Text Box 41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6" name="Text Box 41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7" name="Text Box 41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8" name="Text Box 41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09" name="Text Box 41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0" name="Text Box 41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1" name="Text Box 41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2" name="Text Box 41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3" name="Text Box 41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4" name="Text Box 41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5" name="Text Box 41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6" name="Text Box 41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7" name="Text Box 41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8" name="Text Box 41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19" name="Text Box 41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0" name="Text Box 41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1" name="Text Box 41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2" name="Text Box 41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3" name="Text Box 41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4" name="Text Box 41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5" name="Text Box 41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6" name="Text Box 41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7" name="Text Box 41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8" name="Text Box 41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29" name="Text Box 41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0" name="Text Box 41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1" name="Text Box 41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2" name="Text Box 41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3" name="Text Box 41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4" name="Text Box 41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5" name="Text Box 41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6" name="Text Box 41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7" name="Text Box 41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8" name="Text Box 42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39" name="Text Box 42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0" name="Text Box 42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1" name="Text Box 42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2" name="Text Box 42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3" name="Text Box 42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4" name="Text Box 42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5" name="Text Box 42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6" name="Text Box 42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7" name="Text Box 42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8" name="Text Box 42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49" name="Text Box 42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0" name="Text Box 42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1" name="Text Box 42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2" name="Text Box 42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3" name="Text Box 42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4" name="Text Box 42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5" name="Text Box 42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6" name="Text Box 42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7" name="Text Box 42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8" name="Text Box 42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59" name="Text Box 42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0" name="Text Box 42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1" name="Text Box 42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2" name="Text Box 42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3" name="Text Box 42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4" name="Text Box 42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5" name="Text Box 42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6" name="Text Box 42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7" name="Text Box 42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8" name="Text Box 42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69" name="Text Box 42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0" name="Text Box 42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1" name="Text Box 42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2" name="Text Box 42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3" name="Text Box 42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4" name="Text Box 42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5" name="Text Box 42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6" name="Text Box 42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7" name="Text Box 42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8" name="Text Box 42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79" name="Text Box 42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0" name="Text Box 42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1" name="Text Box 42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2" name="Text Box 42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3" name="Text Box 42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4" name="Text Box 42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5" name="Text Box 42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6" name="Text Box 42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7" name="Text Box 42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8" name="Text Box 42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89" name="Text Box 42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0" name="Text Box 42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1" name="Text Box 42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2" name="Text Box 42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3" name="Text Box 42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4" name="Text Box 42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5" name="Text Box 42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6" name="Text Box 42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7" name="Text Box 42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8" name="Text Box 42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499" name="Text Box 42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0" name="Text Box 42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1" name="Text Box 42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2" name="Text Box 42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3" name="Text Box 42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4" name="Text Box 42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5" name="Text Box 42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6" name="Text Box 42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7" name="Text Box 42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8" name="Text Box 42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09" name="Text Box 42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0" name="Text Box 42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1" name="Text Box 42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2" name="Text Box 42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3" name="Text Box 42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4" name="Text Box 42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5" name="Text Box 42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6" name="Text Box 42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7" name="Text Box 42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8" name="Text Box 42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19" name="Text Box 42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0" name="Text Box 42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1" name="Text Box 42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2" name="Text Box 42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3" name="Text Box 42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4" name="Text Box 42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5" name="Text Box 42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6" name="Text Box 42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7" name="Text Box 42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8" name="Text Box 42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29" name="Text Box 42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0" name="Text Box 42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1" name="Text Box 42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2" name="Text Box 42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3" name="Text Box 42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4" name="Text Box 42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5" name="Text Box 42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6" name="Text Box 42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7" name="Text Box 42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8" name="Text Box 43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39" name="Text Box 43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0" name="Text Box 43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1" name="Text Box 43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2" name="Text Box 43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3" name="Text Box 43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4" name="Text Box 43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5" name="Text Box 43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6" name="Text Box 43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7" name="Text Box 43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8" name="Text Box 43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49" name="Text Box 43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0" name="Text Box 43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1" name="Text Box 43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2" name="Text Box 43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3" name="Text Box 43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4" name="Text Box 43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5" name="Text Box 43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6" name="Text Box 43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7" name="Text Box 43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8" name="Text Box 43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59" name="Text Box 43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0" name="Text Box 43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1" name="Text Box 43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2" name="Text Box 43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3" name="Text Box 43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4" name="Text Box 43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5" name="Text Box 43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6" name="Text Box 43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7" name="Text Box 43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8" name="Text Box 43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69" name="Text Box 43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0" name="Text Box 43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1" name="Text Box 43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2" name="Text Box 43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3" name="Text Box 43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4" name="Text Box 43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5" name="Text Box 43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6" name="Text Box 43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7" name="Text Box 43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8" name="Text Box 43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79" name="Text Box 43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0" name="Text Box 43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1" name="Text Box 43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2" name="Text Box 43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3" name="Text Box 43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4" name="Text Box 43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5" name="Text Box 43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6" name="Text Box 43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7" name="Text Box 43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8" name="Text Box 43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89" name="Text Box 43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0" name="Text Box 43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1" name="Text Box 43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2" name="Text Box 43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3" name="Text Box 43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4" name="Text Box 43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5" name="Text Box 43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6" name="Text Box 43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7" name="Text Box 43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8" name="Text Box 43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599" name="Text Box 43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0" name="Text Box 43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1" name="Text Box 43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2" name="Text Box 43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3" name="Text Box 43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4" name="Text Box 43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5" name="Text Box 43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6" name="Text Box 43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7" name="Text Box 43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8" name="Text Box 43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09" name="Text Box 43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0" name="Text Box 43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1" name="Text Box 43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2" name="Text Box 43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3" name="Text Box 43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4" name="Text Box 43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5" name="Text Box 43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6" name="Text Box 43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7" name="Text Box 43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8" name="Text Box 43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19" name="Text Box 43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0" name="Text Box 43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1" name="Text Box 43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2" name="Text Box 43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3" name="Text Box 43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4" name="Text Box 43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5" name="Text Box 43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6" name="Text Box 43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7" name="Text Box 43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8" name="Text Box 43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29" name="Text Box 43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0" name="Text Box 43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1" name="Text Box 43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2" name="Text Box 43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3" name="Text Box 43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4" name="Text Box 43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5" name="Text Box 43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6" name="Text Box 43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7" name="Text Box 43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8" name="Text Box 44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39" name="Text Box 44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0" name="Text Box 44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1" name="Text Box 44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2" name="Text Box 44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3" name="Text Box 44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4" name="Text Box 44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5" name="Text Box 44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6" name="Text Box 44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7" name="Text Box 44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8" name="Text Box 44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49" name="Text Box 44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0" name="Text Box 44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1" name="Text Box 44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2" name="Text Box 44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3" name="Text Box 44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4" name="Text Box 44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5" name="Text Box 44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6" name="Text Box 44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7" name="Text Box 44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8" name="Text Box 44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59" name="Text Box 44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0" name="Text Box 44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1" name="Text Box 44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2" name="Text Box 44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3" name="Text Box 44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4" name="Text Box 44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5" name="Text Box 44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6" name="Text Box 44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7" name="Text Box 44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8" name="Text Box 44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69" name="Text Box 44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0" name="Text Box 44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1" name="Text Box 44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2" name="Text Box 44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3" name="Text Box 44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4" name="Text Box 44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5" name="Text Box 44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6" name="Text Box 44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7" name="Text Box 44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8" name="Text Box 44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79" name="Text Box 44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0" name="Text Box 44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1" name="Text Box 44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2" name="Text Box 44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3" name="Text Box 44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4" name="Text Box 44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5" name="Text Box 44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6" name="Text Box 44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7" name="Text Box 44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8" name="Text Box 44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89" name="Text Box 44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0" name="Text Box 44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1" name="Text Box 44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2" name="Text Box 44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3" name="Text Box 44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4" name="Text Box 44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5" name="Text Box 44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6" name="Text Box 44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7" name="Text Box 44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8" name="Text Box 44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699" name="Text Box 44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0" name="Text Box 44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1" name="Text Box 44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2" name="Text Box 44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3" name="Text Box 44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4" name="Text Box 44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5" name="Text Box 44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6" name="Text Box 44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7" name="Text Box 44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8" name="Text Box 44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09" name="Text Box 44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0" name="Text Box 44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1" name="Text Box 44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2" name="Text Box 44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3" name="Text Box 44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4" name="Text Box 44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5" name="Text Box 44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6" name="Text Box 44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7" name="Text Box 44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8" name="Text Box 44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19" name="Text Box 44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0" name="Text Box 44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1" name="Text Box 44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2" name="Text Box 44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3" name="Text Box 44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4" name="Text Box 44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5" name="Text Box 44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6" name="Text Box 44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7" name="Text Box 44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8" name="Text Box 44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29" name="Text Box 44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0" name="Text Box 44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1" name="Text Box 44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2" name="Text Box 44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3" name="Text Box 44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4" name="Text Box 44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5" name="Text Box 44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6" name="Text Box 44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7" name="Text Box 44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8" name="Text Box 45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39" name="Text Box 45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0" name="Text Box 45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1" name="Text Box 45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2" name="Text Box 45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3" name="Text Box 45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4" name="Text Box 45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5" name="Text Box 45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6" name="Text Box 45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7" name="Text Box 45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8" name="Text Box 45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49" name="Text Box 45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0" name="Text Box 45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1" name="Text Box 45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2" name="Text Box 45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3" name="Text Box 45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4" name="Text Box 45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5" name="Text Box 45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6" name="Text Box 45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7" name="Text Box 45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8" name="Text Box 45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59" name="Text Box 45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0" name="Text Box 45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1" name="Text Box 45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2" name="Text Box 45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3" name="Text Box 45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4" name="Text Box 45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5" name="Text Box 45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6" name="Text Box 45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7" name="Text Box 45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8" name="Text Box 45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69" name="Text Box 45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0" name="Text Box 45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1" name="Text Box 45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2" name="Text Box 45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3" name="Text Box 45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4" name="Text Box 45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5" name="Text Box 45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6" name="Text Box 45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7" name="Text Box 45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8" name="Text Box 45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79" name="Text Box 45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0" name="Text Box 45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1" name="Text Box 45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2" name="Text Box 45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3" name="Text Box 45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4" name="Text Box 45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5" name="Text Box 45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6" name="Text Box 45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7" name="Text Box 45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8" name="Text Box 45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89" name="Text Box 45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0" name="Text Box 45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1" name="Text Box 45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2" name="Text Box 45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3" name="Text Box 45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4" name="Text Box 45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5" name="Text Box 45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6" name="Text Box 45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7" name="Text Box 45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8" name="Text Box 45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799" name="Text Box 45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0" name="Text Box 45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1" name="Text Box 45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2" name="Text Box 45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3" name="Text Box 45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4" name="Text Box 45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5" name="Text Box 45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6" name="Text Box 45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7" name="Text Box 45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8" name="Text Box 45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09" name="Text Box 45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0" name="Text Box 45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1" name="Text Box 45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2" name="Text Box 45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3" name="Text Box 45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4" name="Text Box 45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5" name="Text Box 45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6" name="Text Box 45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7" name="Text Box 45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8" name="Text Box 45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19" name="Text Box 45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0" name="Text Box 45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1" name="Text Box 45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2" name="Text Box 45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3" name="Text Box 45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4" name="Text Box 45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5" name="Text Box 45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6" name="Text Box 45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7" name="Text Box 45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8" name="Text Box 45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29" name="Text Box 45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0" name="Text Box 45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1" name="Text Box 45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2" name="Text Box 45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3" name="Text Box 45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4" name="Text Box 45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5" name="Text Box 45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6" name="Text Box 45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7" name="Text Box 45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8" name="Text Box 46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39" name="Text Box 46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0" name="Text Box 46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1" name="Text Box 46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2" name="Text Box 46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3" name="Text Box 46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4" name="Text Box 46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5" name="Text Box 46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6" name="Text Box 46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7" name="Text Box 46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8" name="Text Box 46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49" name="Text Box 46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0" name="Text Box 46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1" name="Text Box 46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2" name="Text Box 46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3" name="Text Box 46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4" name="Text Box 46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5" name="Text Box 46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6" name="Text Box 46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7" name="Text Box 46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8" name="Text Box 46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59" name="Text Box 46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0" name="Text Box 46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1" name="Text Box 46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2" name="Text Box 46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3" name="Text Box 46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4" name="Text Box 46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5" name="Text Box 46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6" name="Text Box 46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7" name="Text Box 46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8" name="Text Box 46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69" name="Text Box 46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0" name="Text Box 46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1" name="Text Box 46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2" name="Text Box 46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3" name="Text Box 46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4" name="Text Box 46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5" name="Text Box 46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6" name="Text Box 46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7" name="Text Box 46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8" name="Text Box 46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79" name="Text Box 46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0" name="Text Box 46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1" name="Text Box 46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2" name="Text Box 46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3" name="Text Box 46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4" name="Text Box 46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5" name="Text Box 46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6" name="Text Box 46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7" name="Text Box 46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8" name="Text Box 46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89" name="Text Box 46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0" name="Text Box 46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1" name="Text Box 46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2" name="Text Box 46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3" name="Text Box 46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4" name="Text Box 46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5" name="Text Box 46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6" name="Text Box 46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7" name="Text Box 46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8" name="Text Box 46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899" name="Text Box 46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0" name="Text Box 46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1" name="Text Box 46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2" name="Text Box 46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3" name="Text Box 46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4" name="Text Box 46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5" name="Text Box 46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6" name="Text Box 46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7" name="Text Box 46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8" name="Text Box 46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09" name="Text Box 46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0" name="Text Box 46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1" name="Text Box 46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2" name="Text Box 46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3" name="Text Box 46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4" name="Text Box 46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5" name="Text Box 46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6" name="Text Box 46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7" name="Text Box 46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8" name="Text Box 46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19" name="Text Box 46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0" name="Text Box 46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1" name="Text Box 46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2" name="Text Box 46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3" name="Text Box 46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4" name="Text Box 46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5" name="Text Box 46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6" name="Text Box 46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7" name="Text Box 46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8" name="Text Box 46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29" name="Text Box 46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0" name="Text Box 46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1" name="Text Box 46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2" name="Text Box 46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3" name="Text Box 46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4" name="Text Box 46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5" name="Text Box 46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6" name="Text Box 46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7" name="Text Box 46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8" name="Text Box 47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39" name="Text Box 47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0" name="Text Box 47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1" name="Text Box 47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2" name="Text Box 47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3" name="Text Box 47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4" name="Text Box 47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5" name="Text Box 47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6" name="Text Box 47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7" name="Text Box 47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8" name="Text Box 47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49" name="Text Box 47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0" name="Text Box 47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1" name="Text Box 47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2" name="Text Box 47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3" name="Text Box 47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4" name="Text Box 47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5" name="Text Box 47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6" name="Text Box 47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7" name="Text Box 47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8" name="Text Box 47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59" name="Text Box 47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0" name="Text Box 47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1" name="Text Box 47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2" name="Text Box 47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3" name="Text Box 47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4" name="Text Box 47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5" name="Text Box 47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6" name="Text Box 47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7" name="Text Box 47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8" name="Text Box 47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69" name="Text Box 47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0" name="Text Box 47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1" name="Text Box 47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2" name="Text Box 47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3" name="Text Box 47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4" name="Text Box 47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5" name="Text Box 47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6" name="Text Box 47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7" name="Text Box 47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8" name="Text Box 47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79" name="Text Box 47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0" name="Text Box 47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1" name="Text Box 47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2" name="Text Box 47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3" name="Text Box 47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4" name="Text Box 47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5" name="Text Box 47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6" name="Text Box 47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7" name="Text Box 47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8" name="Text Box 47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89" name="Text Box 47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0" name="Text Box 47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1" name="Text Box 47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2" name="Text Box 47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3" name="Text Box 47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4" name="Text Box 47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5" name="Text Box 47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6" name="Text Box 47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7" name="Text Box 47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8" name="Text Box 47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4999" name="Text Box 47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0" name="Text Box 47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1" name="Text Box 47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2" name="Text Box 47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3" name="Text Box 47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4" name="Text Box 47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5" name="Text Box 47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6" name="Text Box 47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7" name="Text Box 47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8" name="Text Box 47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09" name="Text Box 47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0" name="Text Box 47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1" name="Text Box 47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2" name="Text Box 47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3" name="Text Box 47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4" name="Text Box 47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5" name="Text Box 47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6" name="Text Box 47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7" name="Text Box 47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8" name="Text Box 47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19" name="Text Box 47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0" name="Text Box 47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1" name="Text Box 47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2" name="Text Box 47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3" name="Text Box 47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4" name="Text Box 47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5" name="Text Box 47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6" name="Text Box 47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7" name="Text Box 47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8" name="Text Box 47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29" name="Text Box 47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0" name="Text Box 47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1" name="Text Box 47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2" name="Text Box 47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3" name="Text Box 47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4" name="Text Box 47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5" name="Text Box 47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6" name="Text Box 47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7" name="Text Box 47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8" name="Text Box 48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39" name="Text Box 48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0" name="Text Box 48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1" name="Text Box 48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2" name="Text Box 48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3" name="Text Box 48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4" name="Text Box 48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5" name="Text Box 48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6" name="Text Box 48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7" name="Text Box 48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8" name="Text Box 48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49" name="Text Box 48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0" name="Text Box 48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1" name="Text Box 48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2" name="Text Box 48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3" name="Text Box 48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4" name="Text Box 48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5" name="Text Box 48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6" name="Text Box 48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7" name="Text Box 48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8" name="Text Box 48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59" name="Text Box 48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0" name="Text Box 48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1" name="Text Box 48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2" name="Text Box 48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3" name="Text Box 48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4" name="Text Box 48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5" name="Text Box 48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6" name="Text Box 48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7" name="Text Box 48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8" name="Text Box 48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69" name="Text Box 48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0" name="Text Box 48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1" name="Text Box 48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2" name="Text Box 48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3" name="Text Box 48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4" name="Text Box 48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5" name="Text Box 48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6" name="Text Box 48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7" name="Text Box 48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8" name="Text Box 48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79" name="Text Box 48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0" name="Text Box 48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1" name="Text Box 48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2" name="Text Box 48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3" name="Text Box 48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4" name="Text Box 48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5" name="Text Box 48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6" name="Text Box 48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7" name="Text Box 48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8" name="Text Box 48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89" name="Text Box 48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0" name="Text Box 48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1" name="Text Box 48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2" name="Text Box 48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3" name="Text Box 48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4" name="Text Box 48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5" name="Text Box 48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6" name="Text Box 48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7" name="Text Box 48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8" name="Text Box 48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099" name="Text Box 48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0" name="Text Box 48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1" name="Text Box 48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2" name="Text Box 48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3" name="Text Box 48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4" name="Text Box 48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5" name="Text Box 48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6" name="Text Box 48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7" name="Text Box 48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8" name="Text Box 48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09" name="Text Box 48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0" name="Text Box 48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1" name="Text Box 48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2" name="Text Box 48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3" name="Text Box 48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4" name="Text Box 48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5" name="Text Box 48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6" name="Text Box 48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7" name="Text Box 48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8" name="Text Box 48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19" name="Text Box 48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0" name="Text Box 48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1" name="Text Box 48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2" name="Text Box 48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3" name="Text Box 48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4" name="Text Box 48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5" name="Text Box 48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6" name="Text Box 48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7" name="Text Box 48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8" name="Text Box 48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29" name="Text Box 48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0" name="Text Box 48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1" name="Text Box 48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2" name="Text Box 48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3" name="Text Box 48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4" name="Text Box 48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5" name="Text Box 48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6" name="Text Box 48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7" name="Text Box 48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8" name="Text Box 49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39" name="Text Box 49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0" name="Text Box 49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1" name="Text Box 49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2" name="Text Box 49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3" name="Text Box 49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4" name="Text Box 49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5" name="Text Box 49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6" name="Text Box 49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7" name="Text Box 49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8" name="Text Box 49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49" name="Text Box 49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0" name="Text Box 49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1" name="Text Box 49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2" name="Text Box 49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3" name="Text Box 49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4" name="Text Box 49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5" name="Text Box 49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6" name="Text Box 49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7" name="Text Box 49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8" name="Text Box 49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59" name="Text Box 49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0" name="Text Box 49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1" name="Text Box 49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2" name="Text Box 49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3" name="Text Box 49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4" name="Text Box 49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5" name="Text Box 49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6" name="Text Box 49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7" name="Text Box 49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8" name="Text Box 49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69" name="Text Box 49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0" name="Text Box 49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1" name="Text Box 49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2" name="Text Box 49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3" name="Text Box 49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4" name="Text Box 49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5" name="Text Box 49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6" name="Text Box 49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7" name="Text Box 49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8" name="Text Box 49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79" name="Text Box 49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0" name="Text Box 49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1" name="Text Box 49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2" name="Text Box 49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3" name="Text Box 49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4" name="Text Box 49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5" name="Text Box 49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6" name="Text Box 49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7" name="Text Box 49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8" name="Text Box 49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89" name="Text Box 49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0" name="Text Box 49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1" name="Text Box 49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2" name="Text Box 49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3" name="Text Box 49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4" name="Text Box 49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5" name="Text Box 49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6" name="Text Box 49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7" name="Text Box 49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8" name="Text Box 49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199" name="Text Box 49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0" name="Text Box 49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1" name="Text Box 49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2" name="Text Box 49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3" name="Text Box 49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4" name="Text Box 49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5" name="Text Box 49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6" name="Text Box 49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7" name="Text Box 49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8" name="Text Box 49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09" name="Text Box 49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0" name="Text Box 49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1" name="Text Box 49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2" name="Text Box 49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3" name="Text Box 49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4" name="Text Box 49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5" name="Text Box 49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6" name="Text Box 49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7" name="Text Box 49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8" name="Text Box 49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19" name="Text Box 49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0" name="Text Box 49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1" name="Text Box 49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2" name="Text Box 49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3" name="Text Box 49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4" name="Text Box 49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5" name="Text Box 49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6" name="Text Box 49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7" name="Text Box 49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8" name="Text Box 49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29" name="Text Box 49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0" name="Text Box 49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1" name="Text Box 49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2" name="Text Box 49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3" name="Text Box 49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4" name="Text Box 49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5" name="Text Box 49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6" name="Text Box 49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7" name="Text Box 49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8" name="Text Box 50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39" name="Text Box 50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0" name="Text Box 50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1" name="Text Box 50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2" name="Text Box 50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3" name="Text Box 50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4" name="Text Box 50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5" name="Text Box 50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6" name="Text Box 50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7" name="Text Box 50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8" name="Text Box 50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49" name="Text Box 50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0" name="Text Box 50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1" name="Text Box 50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2" name="Text Box 50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3" name="Text Box 50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4" name="Text Box 50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5" name="Text Box 50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6" name="Text Box 50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7" name="Text Box 50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8" name="Text Box 50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59" name="Text Box 50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0" name="Text Box 50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1" name="Text Box 50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2" name="Text Box 50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3" name="Text Box 50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4" name="Text Box 50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5" name="Text Box 50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6" name="Text Box 50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7" name="Text Box 50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8" name="Text Box 50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69" name="Text Box 50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0" name="Text Box 50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1" name="Text Box 50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2" name="Text Box 50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3" name="Text Box 50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4" name="Text Box 50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5" name="Text Box 50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6" name="Text Box 50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7" name="Text Box 50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8" name="Text Box 50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79" name="Text Box 50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0" name="Text Box 50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1" name="Text Box 50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2" name="Text Box 50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3" name="Text Box 50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4" name="Text Box 50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5" name="Text Box 50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6" name="Text Box 50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7" name="Text Box 50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8" name="Text Box 50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89" name="Text Box 50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0" name="Text Box 50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1" name="Text Box 50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2" name="Text Box 50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3" name="Text Box 50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4" name="Text Box 50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5" name="Text Box 50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6" name="Text Box 50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7" name="Text Box 50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8" name="Text Box 50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299" name="Text Box 50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0" name="Text Box 50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1" name="Text Box 50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2" name="Text Box 50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3" name="Text Box 50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4" name="Text Box 50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5" name="Text Box 50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6" name="Text Box 50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7" name="Text Box 50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8" name="Text Box 50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09" name="Text Box 50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0" name="Text Box 50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1" name="Text Box 50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2" name="Text Box 50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3" name="Text Box 50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4" name="Text Box 50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5" name="Text Box 50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6" name="Text Box 50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7" name="Text Box 50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8" name="Text Box 50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19" name="Text Box 50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0" name="Text Box 50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1" name="Text Box 50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2" name="Text Box 50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3" name="Text Box 50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4" name="Text Box 50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5" name="Text Box 50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6" name="Text Box 50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7" name="Text Box 50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8" name="Text Box 50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29" name="Text Box 50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0" name="Text Box 50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1" name="Text Box 50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2" name="Text Box 50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3" name="Text Box 50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4" name="Text Box 50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5" name="Text Box 50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6" name="Text Box 50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7" name="Text Box 50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8" name="Text Box 51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39" name="Text Box 51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0" name="Text Box 51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1" name="Text Box 51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2" name="Text Box 51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3" name="Text Box 51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4" name="Text Box 51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5" name="Text Box 51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6" name="Text Box 51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7" name="Text Box 51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8" name="Text Box 51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49" name="Text Box 51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0" name="Text Box 51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1" name="Text Box 51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2" name="Text Box 51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3" name="Text Box 51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4" name="Text Box 51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5" name="Text Box 51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6" name="Text Box 51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7" name="Text Box 51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8" name="Text Box 51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59" name="Text Box 51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0" name="Text Box 51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1" name="Text Box 51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2" name="Text Box 51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3" name="Text Box 51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4" name="Text Box 51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5" name="Text Box 51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6" name="Text Box 51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7" name="Text Box 51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8" name="Text Box 51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69" name="Text Box 51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0" name="Text Box 51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1" name="Text Box 51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2" name="Text Box 51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3" name="Text Box 51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4" name="Text Box 51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5" name="Text Box 51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6" name="Text Box 51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7" name="Text Box 51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8" name="Text Box 51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79" name="Text Box 51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0" name="Text Box 51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1" name="Text Box 51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2" name="Text Box 51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3" name="Text Box 51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4" name="Text Box 51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5" name="Text Box 51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6" name="Text Box 51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7" name="Text Box 51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8" name="Text Box 51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89" name="Text Box 51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0" name="Text Box 51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1" name="Text Box 51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2" name="Text Box 51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3" name="Text Box 51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4" name="Text Box 51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5" name="Text Box 51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6" name="Text Box 51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7" name="Text Box 51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8" name="Text Box 51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399" name="Text Box 51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0" name="Text Box 51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1" name="Text Box 51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2" name="Text Box 51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3" name="Text Box 51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4" name="Text Box 51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5" name="Text Box 51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6" name="Text Box 51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7" name="Text Box 51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8" name="Text Box 51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09" name="Text Box 51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0" name="Text Box 51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1" name="Text Box 51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2" name="Text Box 51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3" name="Text Box 51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4" name="Text Box 51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5" name="Text Box 51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6" name="Text Box 51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7" name="Text Box 51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8" name="Text Box 51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19" name="Text Box 51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0" name="Text Box 51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1" name="Text Box 51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2" name="Text Box 51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3" name="Text Box 51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4" name="Text Box 51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5" name="Text Box 51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6" name="Text Box 51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7" name="Text Box 51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8" name="Text Box 51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29" name="Text Box 51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0" name="Text Box 51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1" name="Text Box 51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2" name="Text Box 51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3" name="Text Box 51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4" name="Text Box 51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5" name="Text Box 51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6" name="Text Box 51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7" name="Text Box 519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8" name="Text Box 520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39" name="Text Box 520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0" name="Text Box 520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1" name="Text Box 520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2" name="Text Box 520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3" name="Text Box 520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4" name="Text Box 520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5" name="Text Box 520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6" name="Text Box 520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7" name="Text Box 520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8" name="Text Box 521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49" name="Text Box 521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0" name="Text Box 521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1" name="Text Box 521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2" name="Text Box 521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3" name="Text Box 521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4" name="Text Box 521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5" name="Text Box 521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6" name="Text Box 521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7" name="Text Box 521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8" name="Text Box 522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59" name="Text Box 522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0" name="Text Box 522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1" name="Text Box 522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2" name="Text Box 522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3" name="Text Box 522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4" name="Text Box 522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5" name="Text Box 522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6" name="Text Box 522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7" name="Text Box 522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8" name="Text Box 523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69" name="Text Box 523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0" name="Text Box 523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1" name="Text Box 523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2" name="Text Box 523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3" name="Text Box 523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4" name="Text Box 523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5" name="Text Box 523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6" name="Text Box 523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7" name="Text Box 523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8" name="Text Box 524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79" name="Text Box 524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0" name="Text Box 524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1" name="Text Box 524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2" name="Text Box 524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3" name="Text Box 524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4" name="Text Box 524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5" name="Text Box 524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6" name="Text Box 524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7" name="Text Box 524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8" name="Text Box 525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89" name="Text Box 525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0" name="Text Box 525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1" name="Text Box 525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2" name="Text Box 525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3" name="Text Box 525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4" name="Text Box 525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5" name="Text Box 525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6" name="Text Box 525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7" name="Text Box 525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8" name="Text Box 526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499" name="Text Box 526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0" name="Text Box 526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1" name="Text Box 526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2" name="Text Box 526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3" name="Text Box 526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4" name="Text Box 526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5" name="Text Box 526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6" name="Text Box 526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7" name="Text Box 526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8" name="Text Box 527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09" name="Text Box 527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0" name="Text Box 527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1" name="Text Box 527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2" name="Text Box 527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3" name="Text Box 527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4" name="Text Box 527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5" name="Text Box 527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6" name="Text Box 527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7" name="Text Box 527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8" name="Text Box 528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19" name="Text Box 528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0" name="Text Box 528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1" name="Text Box 528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2" name="Text Box 528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3" name="Text Box 528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4" name="Text Box 528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5" name="Text Box 528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6" name="Text Box 528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7" name="Text Box 5289"/>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8" name="Text Box 5290"/>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29" name="Text Box 5291"/>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0" name="Text Box 5292"/>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1" name="Text Box 5293"/>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2" name="Text Box 5294"/>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3" name="Text Box 5295"/>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4" name="Text Box 5296"/>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5" name="Text Box 5297"/>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332</xdr:rowOff>
    </xdr:to>
    <xdr:sp macro="" textlink="">
      <xdr:nvSpPr>
        <xdr:cNvPr id="5536" name="Text Box 5298"/>
        <xdr:cNvSpPr txBox="1">
          <a:spLocks noChangeArrowheads="1"/>
        </xdr:cNvSpPr>
      </xdr:nvSpPr>
      <xdr:spPr bwMode="auto">
        <a:xfrm>
          <a:off x="4667250" y="10287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4"/>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33</v>
      </c>
    </row>
    <row r="2" spans="1:5" ht="15" customHeight="1" x14ac:dyDescent="0.2">
      <c r="A2" s="191" t="s">
        <v>34</v>
      </c>
      <c r="B2" s="191"/>
      <c r="C2" s="191"/>
      <c r="D2" s="191"/>
      <c r="E2" s="191"/>
    </row>
    <row r="3" spans="1:5" ht="15" customHeight="1" x14ac:dyDescent="0.2">
      <c r="A3" s="191" t="s">
        <v>35</v>
      </c>
      <c r="B3" s="191"/>
      <c r="C3" s="191"/>
      <c r="D3" s="191"/>
      <c r="E3" s="191"/>
    </row>
    <row r="4" spans="1:5" ht="15" customHeight="1" x14ac:dyDescent="0.2">
      <c r="A4" s="192" t="s">
        <v>36</v>
      </c>
      <c r="B4" s="192"/>
      <c r="C4" s="192"/>
      <c r="D4" s="192"/>
      <c r="E4" s="192"/>
    </row>
    <row r="5" spans="1:5" ht="15" customHeight="1" x14ac:dyDescent="0.2">
      <c r="A5" s="192"/>
      <c r="B5" s="192"/>
      <c r="C5" s="192"/>
      <c r="D5" s="192"/>
      <c r="E5" s="192"/>
    </row>
    <row r="6" spans="1:5" ht="15" customHeight="1" x14ac:dyDescent="0.2">
      <c r="A6" s="192"/>
      <c r="B6" s="192"/>
      <c r="C6" s="192"/>
      <c r="D6" s="192"/>
      <c r="E6" s="192"/>
    </row>
    <row r="7" spans="1:5" ht="15" customHeight="1" x14ac:dyDescent="0.2">
      <c r="A7" s="192"/>
      <c r="B7" s="192"/>
      <c r="C7" s="192"/>
      <c r="D7" s="192"/>
      <c r="E7" s="192"/>
    </row>
    <row r="8" spans="1:5" ht="15" customHeight="1" x14ac:dyDescent="0.2">
      <c r="A8" s="192"/>
      <c r="B8" s="192"/>
      <c r="C8" s="192"/>
      <c r="D8" s="192"/>
      <c r="E8" s="192"/>
    </row>
    <row r="9" spans="1:5" ht="15" customHeight="1" x14ac:dyDescent="0.2">
      <c r="A9" s="36"/>
      <c r="B9" s="36"/>
      <c r="C9" s="36"/>
      <c r="D9" s="36"/>
      <c r="E9" s="36"/>
    </row>
    <row r="10" spans="1:5" ht="15" customHeight="1" x14ac:dyDescent="0.25">
      <c r="A10" s="37" t="s">
        <v>1</v>
      </c>
      <c r="B10" s="38"/>
      <c r="C10" s="38"/>
      <c r="D10" s="38"/>
      <c r="E10" s="38"/>
    </row>
    <row r="11" spans="1:5" ht="15" customHeight="1" x14ac:dyDescent="0.2">
      <c r="A11" s="39" t="s">
        <v>37</v>
      </c>
      <c r="B11" s="38"/>
      <c r="C11" s="38"/>
      <c r="D11" s="38"/>
      <c r="E11" s="40" t="s">
        <v>38</v>
      </c>
    </row>
    <row r="12" spans="1:5" ht="15" customHeight="1" x14ac:dyDescent="0.25">
      <c r="A12" s="41"/>
      <c r="B12" s="37"/>
      <c r="C12" s="38"/>
      <c r="D12" s="38"/>
      <c r="E12" s="42"/>
    </row>
    <row r="13" spans="1:5" ht="15" customHeight="1" x14ac:dyDescent="0.2">
      <c r="B13" s="43" t="s">
        <v>39</v>
      </c>
      <c r="C13" s="43" t="s">
        <v>40</v>
      </c>
      <c r="D13" s="44" t="s">
        <v>41</v>
      </c>
      <c r="E13" s="43" t="s">
        <v>42</v>
      </c>
    </row>
    <row r="14" spans="1:5" ht="15" customHeight="1" x14ac:dyDescent="0.2">
      <c r="B14" s="45">
        <v>33353</v>
      </c>
      <c r="C14" s="46"/>
      <c r="D14" s="47" t="s">
        <v>43</v>
      </c>
      <c r="E14" s="48">
        <v>-248054</v>
      </c>
    </row>
    <row r="15" spans="1:5" ht="15" customHeight="1" x14ac:dyDescent="0.2">
      <c r="B15" s="49"/>
      <c r="C15" s="50" t="s">
        <v>44</v>
      </c>
      <c r="D15" s="51"/>
      <c r="E15" s="52">
        <f>SUM(E14:E14)</f>
        <v>-248054</v>
      </c>
    </row>
    <row r="16" spans="1:5" ht="15" customHeight="1" x14ac:dyDescent="0.25">
      <c r="A16" s="53"/>
      <c r="B16" s="54"/>
      <c r="C16" s="54"/>
      <c r="D16" s="54"/>
      <c r="E16" s="54"/>
    </row>
    <row r="17" spans="1:5" ht="15" customHeight="1" x14ac:dyDescent="0.25">
      <c r="A17" s="55" t="s">
        <v>17</v>
      </c>
      <c r="B17" s="56"/>
      <c r="C17" s="56"/>
      <c r="D17" s="56"/>
      <c r="E17" s="57"/>
    </row>
    <row r="18" spans="1:5" ht="15" customHeight="1" x14ac:dyDescent="0.2">
      <c r="A18" s="39" t="s">
        <v>37</v>
      </c>
      <c r="B18" s="56"/>
      <c r="C18" s="56"/>
      <c r="D18" s="56"/>
      <c r="E18" s="58" t="s">
        <v>38</v>
      </c>
    </row>
    <row r="19" spans="1:5" ht="15" customHeight="1" x14ac:dyDescent="0.2"/>
    <row r="20" spans="1:5" ht="15" customHeight="1" x14ac:dyDescent="0.2">
      <c r="A20" s="59" t="s">
        <v>45</v>
      </c>
      <c r="E20" s="60">
        <v>-248054</v>
      </c>
    </row>
    <row r="21" spans="1:5" ht="15" customHeight="1" x14ac:dyDescent="0.2"/>
    <row r="22" spans="1:5" ht="15" customHeight="1" x14ac:dyDescent="0.2"/>
    <row r="23" spans="1:5" ht="15" customHeight="1" x14ac:dyDescent="0.25">
      <c r="A23" s="35" t="s">
        <v>46</v>
      </c>
    </row>
    <row r="24" spans="1:5" ht="15" customHeight="1" x14ac:dyDescent="0.2">
      <c r="A24" s="191" t="s">
        <v>34</v>
      </c>
      <c r="B24" s="191"/>
      <c r="C24" s="191"/>
      <c r="D24" s="191"/>
      <c r="E24" s="191"/>
    </row>
    <row r="25" spans="1:5" ht="15" customHeight="1" x14ac:dyDescent="0.2">
      <c r="A25" s="191" t="s">
        <v>35</v>
      </c>
      <c r="B25" s="191"/>
      <c r="C25" s="191"/>
      <c r="D25" s="191"/>
      <c r="E25" s="191"/>
    </row>
    <row r="26" spans="1:5" ht="15" customHeight="1" x14ac:dyDescent="0.2">
      <c r="A26" s="192" t="s">
        <v>47</v>
      </c>
      <c r="B26" s="192"/>
      <c r="C26" s="192"/>
      <c r="D26" s="192"/>
      <c r="E26" s="192"/>
    </row>
    <row r="27" spans="1:5" ht="15" customHeight="1" x14ac:dyDescent="0.2">
      <c r="A27" s="192"/>
      <c r="B27" s="192"/>
      <c r="C27" s="192"/>
      <c r="D27" s="192"/>
      <c r="E27" s="192"/>
    </row>
    <row r="28" spans="1:5" ht="15" customHeight="1" x14ac:dyDescent="0.2">
      <c r="A28" s="192"/>
      <c r="B28" s="192"/>
      <c r="C28" s="192"/>
      <c r="D28" s="192"/>
      <c r="E28" s="192"/>
    </row>
    <row r="29" spans="1:5" ht="15" customHeight="1" x14ac:dyDescent="0.2">
      <c r="A29" s="192"/>
      <c r="B29" s="192"/>
      <c r="C29" s="192"/>
      <c r="D29" s="192"/>
      <c r="E29" s="192"/>
    </row>
    <row r="30" spans="1:5" ht="15" customHeight="1" x14ac:dyDescent="0.2">
      <c r="A30" s="192"/>
      <c r="B30" s="192"/>
      <c r="C30" s="192"/>
      <c r="D30" s="192"/>
      <c r="E30" s="192"/>
    </row>
    <row r="31" spans="1:5" ht="15" customHeight="1" x14ac:dyDescent="0.2">
      <c r="A31" s="192"/>
      <c r="B31" s="192"/>
      <c r="C31" s="192"/>
      <c r="D31" s="192"/>
      <c r="E31" s="192"/>
    </row>
    <row r="32" spans="1:5" ht="15" customHeight="1" x14ac:dyDescent="0.2">
      <c r="A32" s="36"/>
      <c r="B32" s="36"/>
      <c r="C32" s="36"/>
      <c r="D32" s="36"/>
      <c r="E32" s="36"/>
    </row>
    <row r="33" spans="1:5" ht="15" customHeight="1" x14ac:dyDescent="0.25">
      <c r="A33" s="37" t="s">
        <v>1</v>
      </c>
      <c r="B33" s="38"/>
      <c r="C33" s="38"/>
      <c r="D33" s="38"/>
      <c r="E33" s="38"/>
    </row>
    <row r="34" spans="1:5" ht="15" customHeight="1" x14ac:dyDescent="0.2">
      <c r="A34" s="39" t="s">
        <v>37</v>
      </c>
      <c r="B34" s="56"/>
      <c r="C34" s="56"/>
      <c r="D34" s="56"/>
      <c r="E34" s="58" t="s">
        <v>38</v>
      </c>
    </row>
    <row r="35" spans="1:5" ht="15" customHeight="1" x14ac:dyDescent="0.25">
      <c r="A35" s="61"/>
      <c r="B35" s="37"/>
      <c r="C35" s="38"/>
      <c r="D35" s="38"/>
      <c r="E35" s="42"/>
    </row>
    <row r="36" spans="1:5" ht="15" customHeight="1" x14ac:dyDescent="0.2">
      <c r="B36" s="43" t="s">
        <v>39</v>
      </c>
      <c r="C36" s="43" t="s">
        <v>40</v>
      </c>
      <c r="D36" s="44" t="s">
        <v>41</v>
      </c>
      <c r="E36" s="43" t="s">
        <v>42</v>
      </c>
    </row>
    <row r="37" spans="1:5" ht="15" customHeight="1" x14ac:dyDescent="0.2">
      <c r="B37" s="62">
        <v>103533063</v>
      </c>
      <c r="C37" s="63"/>
      <c r="D37" s="47" t="s">
        <v>43</v>
      </c>
      <c r="E37" s="48">
        <v>4422926.75</v>
      </c>
    </row>
    <row r="38" spans="1:5" ht="15" customHeight="1" x14ac:dyDescent="0.2">
      <c r="B38" s="62">
        <v>103133063</v>
      </c>
      <c r="C38" s="63"/>
      <c r="D38" s="47" t="s">
        <v>43</v>
      </c>
      <c r="E38" s="48">
        <v>780516.49</v>
      </c>
    </row>
    <row r="39" spans="1:5" ht="15" customHeight="1" x14ac:dyDescent="0.2">
      <c r="B39" s="64"/>
      <c r="C39" s="50" t="s">
        <v>44</v>
      </c>
      <c r="D39" s="51"/>
      <c r="E39" s="52">
        <f>SUM(E37:E38)</f>
        <v>5203443.24</v>
      </c>
    </row>
    <row r="40" spans="1:5" ht="15" customHeight="1" x14ac:dyDescent="0.25">
      <c r="A40" s="53"/>
      <c r="B40" s="54"/>
      <c r="C40" s="54"/>
      <c r="D40" s="54"/>
      <c r="E40" s="54"/>
    </row>
    <row r="41" spans="1:5" ht="15" customHeight="1" x14ac:dyDescent="0.25">
      <c r="A41" s="37" t="s">
        <v>17</v>
      </c>
      <c r="B41" s="38"/>
      <c r="C41" s="38"/>
      <c r="D41" s="38"/>
      <c r="E41" s="61"/>
    </row>
    <row r="42" spans="1:5" ht="15" customHeight="1" x14ac:dyDescent="0.2">
      <c r="A42" s="39" t="s">
        <v>37</v>
      </c>
      <c r="B42" s="56"/>
      <c r="C42" s="56"/>
      <c r="D42" s="56"/>
      <c r="E42" s="40" t="s">
        <v>38</v>
      </c>
    </row>
    <row r="43" spans="1:5" ht="15" customHeight="1" x14ac:dyDescent="0.25">
      <c r="A43" s="61"/>
      <c r="B43" s="37"/>
      <c r="C43" s="38"/>
      <c r="D43" s="38"/>
      <c r="E43" s="42"/>
    </row>
    <row r="44" spans="1:5" ht="15" customHeight="1" x14ac:dyDescent="0.2">
      <c r="B44" s="43" t="s">
        <v>39</v>
      </c>
      <c r="C44" s="43" t="s">
        <v>40</v>
      </c>
      <c r="D44" s="44" t="s">
        <v>41</v>
      </c>
      <c r="E44" s="43" t="s">
        <v>42</v>
      </c>
    </row>
    <row r="45" spans="1:5" ht="15" customHeight="1" x14ac:dyDescent="0.2">
      <c r="B45" s="62">
        <v>103533063</v>
      </c>
      <c r="C45" s="63"/>
      <c r="D45" s="65" t="s">
        <v>48</v>
      </c>
      <c r="E45" s="48">
        <v>4422926.75</v>
      </c>
    </row>
    <row r="46" spans="1:5" ht="15" customHeight="1" x14ac:dyDescent="0.2">
      <c r="B46" s="62">
        <v>103133063</v>
      </c>
      <c r="C46" s="63"/>
      <c r="D46" s="65" t="s">
        <v>48</v>
      </c>
      <c r="E46" s="48">
        <v>780516.49</v>
      </c>
    </row>
    <row r="47" spans="1:5" ht="15" customHeight="1" x14ac:dyDescent="0.2">
      <c r="B47" s="64"/>
      <c r="C47" s="50" t="s">
        <v>44</v>
      </c>
      <c r="D47" s="51"/>
      <c r="E47" s="52">
        <f>SUM(E45:E46)</f>
        <v>5203443.24</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35" t="s">
        <v>49</v>
      </c>
    </row>
    <row r="54" spans="1:5" ht="15" customHeight="1" x14ac:dyDescent="0.2">
      <c r="A54" s="191" t="s">
        <v>34</v>
      </c>
      <c r="B54" s="191"/>
      <c r="C54" s="191"/>
      <c r="D54" s="191"/>
      <c r="E54" s="191"/>
    </row>
    <row r="55" spans="1:5" ht="15" customHeight="1" x14ac:dyDescent="0.2">
      <c r="A55" s="191" t="s">
        <v>50</v>
      </c>
      <c r="B55" s="191"/>
      <c r="C55" s="191"/>
      <c r="D55" s="191"/>
      <c r="E55" s="191"/>
    </row>
    <row r="56" spans="1:5" ht="15" customHeight="1" x14ac:dyDescent="0.2">
      <c r="A56" s="193" t="s">
        <v>51</v>
      </c>
      <c r="B56" s="193"/>
      <c r="C56" s="193"/>
      <c r="D56" s="193"/>
      <c r="E56" s="193"/>
    </row>
    <row r="57" spans="1:5" ht="15" customHeight="1" x14ac:dyDescent="0.2">
      <c r="A57" s="193"/>
      <c r="B57" s="193"/>
      <c r="C57" s="193"/>
      <c r="D57" s="193"/>
      <c r="E57" s="193"/>
    </row>
    <row r="58" spans="1:5" ht="15" customHeight="1" x14ac:dyDescent="0.2">
      <c r="A58" s="193"/>
      <c r="B58" s="193"/>
      <c r="C58" s="193"/>
      <c r="D58" s="193"/>
      <c r="E58" s="193"/>
    </row>
    <row r="59" spans="1:5" ht="15" customHeight="1" x14ac:dyDescent="0.2">
      <c r="A59" s="193"/>
      <c r="B59" s="193"/>
      <c r="C59" s="193"/>
      <c r="D59" s="193"/>
      <c r="E59" s="193"/>
    </row>
    <row r="60" spans="1:5" ht="15" customHeight="1" x14ac:dyDescent="0.2">
      <c r="A60" s="193"/>
      <c r="B60" s="193"/>
      <c r="C60" s="193"/>
      <c r="D60" s="193"/>
      <c r="E60" s="193"/>
    </row>
    <row r="61" spans="1:5" ht="15" customHeight="1" x14ac:dyDescent="0.2">
      <c r="A61" s="193"/>
      <c r="B61" s="193"/>
      <c r="C61" s="193"/>
      <c r="D61" s="193"/>
      <c r="E61" s="193"/>
    </row>
    <row r="62" spans="1:5" ht="15" customHeight="1" x14ac:dyDescent="0.2">
      <c r="A62" s="193"/>
      <c r="B62" s="193"/>
      <c r="C62" s="193"/>
      <c r="D62" s="193"/>
      <c r="E62" s="193"/>
    </row>
    <row r="63" spans="1:5" ht="15" customHeight="1" x14ac:dyDescent="0.2">
      <c r="A63" s="193"/>
      <c r="B63" s="193"/>
      <c r="C63" s="193"/>
      <c r="D63" s="193"/>
      <c r="E63" s="193"/>
    </row>
    <row r="64" spans="1:5" ht="15" customHeight="1" x14ac:dyDescent="0.2">
      <c r="A64" s="66"/>
      <c r="B64" s="67"/>
      <c r="C64" s="66"/>
      <c r="D64" s="66"/>
      <c r="E64" s="66"/>
    </row>
    <row r="65" spans="1:5" ht="15" customHeight="1" x14ac:dyDescent="0.25">
      <c r="A65" s="37" t="s">
        <v>1</v>
      </c>
      <c r="B65" s="68"/>
      <c r="C65" s="38"/>
      <c r="D65" s="38"/>
      <c r="E65" s="38"/>
    </row>
    <row r="66" spans="1:5" ht="15" customHeight="1" x14ac:dyDescent="0.2">
      <c r="A66" s="69" t="s">
        <v>52</v>
      </c>
      <c r="B66" s="38"/>
      <c r="C66" s="38"/>
      <c r="D66" s="38"/>
      <c r="E66" s="40" t="s">
        <v>53</v>
      </c>
    </row>
    <row r="67" spans="1:5" ht="15" customHeight="1" x14ac:dyDescent="0.25">
      <c r="A67" s="57"/>
      <c r="B67" s="70"/>
      <c r="C67" s="56"/>
      <c r="D67" s="56"/>
      <c r="E67" s="71"/>
    </row>
    <row r="68" spans="1:5" ht="15" customHeight="1" x14ac:dyDescent="0.2">
      <c r="B68" s="72" t="s">
        <v>39</v>
      </c>
      <c r="C68" s="72" t="s">
        <v>40</v>
      </c>
      <c r="D68" s="73" t="s">
        <v>41</v>
      </c>
      <c r="E68" s="74" t="s">
        <v>42</v>
      </c>
    </row>
    <row r="69" spans="1:5" ht="15" customHeight="1" x14ac:dyDescent="0.2">
      <c r="B69" s="75">
        <v>110595113</v>
      </c>
      <c r="C69" s="76"/>
      <c r="D69" s="77" t="s">
        <v>54</v>
      </c>
      <c r="E69" s="48">
        <v>197207.9</v>
      </c>
    </row>
    <row r="70" spans="1:5" ht="15" customHeight="1" x14ac:dyDescent="0.2">
      <c r="B70" s="78"/>
      <c r="C70" s="79" t="s">
        <v>44</v>
      </c>
      <c r="D70" s="80"/>
      <c r="E70" s="81">
        <f>SUM(E69:E69)</f>
        <v>197207.9</v>
      </c>
    </row>
    <row r="71" spans="1:5" ht="15" customHeight="1" x14ac:dyDescent="0.2"/>
    <row r="72" spans="1:5" ht="15" customHeight="1" x14ac:dyDescent="0.25">
      <c r="A72" s="55" t="s">
        <v>17</v>
      </c>
      <c r="B72" s="56"/>
      <c r="C72" s="56"/>
      <c r="D72" s="56"/>
      <c r="E72" s="56"/>
    </row>
    <row r="73" spans="1:5" ht="15" customHeight="1" x14ac:dyDescent="0.2">
      <c r="A73" s="82" t="s">
        <v>55</v>
      </c>
      <c r="E73" t="s">
        <v>56</v>
      </c>
    </row>
    <row r="74" spans="1:5" ht="15" customHeight="1" x14ac:dyDescent="0.25">
      <c r="A74" s="55"/>
      <c r="B74" s="57"/>
      <c r="C74" s="56"/>
      <c r="D74" s="56"/>
      <c r="E74" s="71"/>
    </row>
    <row r="75" spans="1:5" ht="15" customHeight="1" x14ac:dyDescent="0.2">
      <c r="A75" s="83"/>
      <c r="B75" s="83"/>
      <c r="C75" s="72" t="s">
        <v>40</v>
      </c>
      <c r="D75" s="84" t="s">
        <v>57</v>
      </c>
      <c r="E75" s="74" t="s">
        <v>42</v>
      </c>
    </row>
    <row r="76" spans="1:5" ht="15" customHeight="1" x14ac:dyDescent="0.2">
      <c r="A76" s="85"/>
      <c r="B76" s="86"/>
      <c r="C76" s="87">
        <v>6172</v>
      </c>
      <c r="D76" s="88" t="s">
        <v>58</v>
      </c>
      <c r="E76" s="89">
        <f>144119.37+36029.85+12970.75</f>
        <v>193119.97</v>
      </c>
    </row>
    <row r="77" spans="1:5" ht="15" customHeight="1" x14ac:dyDescent="0.2">
      <c r="A77" s="85"/>
      <c r="B77" s="86"/>
      <c r="C77" s="87">
        <v>6172</v>
      </c>
      <c r="D77" s="88" t="s">
        <v>59</v>
      </c>
      <c r="E77" s="89">
        <f>730.52+3357.41</f>
        <v>4087.93</v>
      </c>
    </row>
    <row r="78" spans="1:5" ht="15" customHeight="1" x14ac:dyDescent="0.2">
      <c r="A78" s="90"/>
      <c r="B78" s="86"/>
      <c r="C78" s="79" t="s">
        <v>44</v>
      </c>
      <c r="D78" s="80"/>
      <c r="E78" s="81">
        <f>SUM(E76:E77)</f>
        <v>197207.9</v>
      </c>
    </row>
    <row r="79" spans="1:5" ht="15" customHeight="1" x14ac:dyDescent="0.2"/>
    <row r="80" spans="1:5" ht="15" customHeight="1" x14ac:dyDescent="0.2"/>
    <row r="81" spans="1:5" ht="15" customHeight="1" x14ac:dyDescent="0.25">
      <c r="A81" s="35" t="s">
        <v>60</v>
      </c>
    </row>
    <row r="82" spans="1:5" ht="15" customHeight="1" x14ac:dyDescent="0.2">
      <c r="A82" s="191" t="s">
        <v>34</v>
      </c>
      <c r="B82" s="191"/>
      <c r="C82" s="191"/>
      <c r="D82" s="191"/>
      <c r="E82" s="191"/>
    </row>
    <row r="83" spans="1:5" ht="15" customHeight="1" x14ac:dyDescent="0.2">
      <c r="A83" s="192" t="s">
        <v>126</v>
      </c>
      <c r="B83" s="192"/>
      <c r="C83" s="192"/>
      <c r="D83" s="192"/>
      <c r="E83" s="192"/>
    </row>
    <row r="84" spans="1:5" ht="15" customHeight="1" x14ac:dyDescent="0.2">
      <c r="A84" s="192"/>
      <c r="B84" s="192"/>
      <c r="C84" s="192"/>
      <c r="D84" s="192"/>
      <c r="E84" s="192"/>
    </row>
    <row r="85" spans="1:5" ht="15" customHeight="1" x14ac:dyDescent="0.2">
      <c r="A85" s="192"/>
      <c r="B85" s="192"/>
      <c r="C85" s="192"/>
      <c r="D85" s="192"/>
      <c r="E85" s="192"/>
    </row>
    <row r="86" spans="1:5" ht="15" customHeight="1" x14ac:dyDescent="0.2">
      <c r="A86" s="192"/>
      <c r="B86" s="192"/>
      <c r="C86" s="192"/>
      <c r="D86" s="192"/>
      <c r="E86" s="192"/>
    </row>
    <row r="87" spans="1:5" ht="15" customHeight="1" x14ac:dyDescent="0.2">
      <c r="A87" s="192"/>
      <c r="B87" s="192"/>
      <c r="C87" s="192"/>
      <c r="D87" s="192"/>
      <c r="E87" s="192"/>
    </row>
    <row r="88" spans="1:5" ht="15" customHeight="1" x14ac:dyDescent="0.2">
      <c r="A88" s="192"/>
      <c r="B88" s="192"/>
      <c r="C88" s="192"/>
      <c r="D88" s="192"/>
      <c r="E88" s="192"/>
    </row>
    <row r="89" spans="1:5" ht="15" customHeight="1" x14ac:dyDescent="0.2">
      <c r="A89" s="192"/>
      <c r="B89" s="192"/>
      <c r="C89" s="192"/>
      <c r="D89" s="192"/>
      <c r="E89" s="192"/>
    </row>
    <row r="90" spans="1:5" ht="15" customHeight="1" x14ac:dyDescent="0.2">
      <c r="A90" s="192"/>
      <c r="B90" s="192"/>
      <c r="C90" s="192"/>
      <c r="D90" s="192"/>
      <c r="E90" s="192"/>
    </row>
    <row r="91" spans="1:5" ht="15" customHeight="1" x14ac:dyDescent="0.2">
      <c r="A91" s="91"/>
      <c r="B91" s="91"/>
      <c r="C91" s="91"/>
      <c r="D91" s="91"/>
      <c r="E91" s="91"/>
    </row>
    <row r="92" spans="1:5" ht="15" customHeight="1" x14ac:dyDescent="0.25">
      <c r="A92" s="55" t="s">
        <v>1</v>
      </c>
      <c r="B92" s="56"/>
      <c r="C92" s="56"/>
      <c r="D92" s="56"/>
      <c r="E92" s="56"/>
    </row>
    <row r="93" spans="1:5" ht="15" customHeight="1" x14ac:dyDescent="0.2">
      <c r="A93" s="82" t="s">
        <v>61</v>
      </c>
      <c r="E93" t="s">
        <v>62</v>
      </c>
    </row>
    <row r="94" spans="1:5" ht="15" customHeight="1" x14ac:dyDescent="0.25">
      <c r="B94" s="55"/>
      <c r="C94" s="56"/>
      <c r="D94" s="56"/>
      <c r="E94" s="71"/>
    </row>
    <row r="95" spans="1:5" ht="15" customHeight="1" x14ac:dyDescent="0.2">
      <c r="A95" s="92"/>
      <c r="B95" s="92"/>
      <c r="C95" s="72" t="s">
        <v>40</v>
      </c>
      <c r="D95" s="73" t="s">
        <v>41</v>
      </c>
      <c r="E95" s="43" t="s">
        <v>42</v>
      </c>
    </row>
    <row r="96" spans="1:5" ht="15" customHeight="1" x14ac:dyDescent="0.2">
      <c r="A96" s="90"/>
      <c r="B96" s="86"/>
      <c r="C96" s="93"/>
      <c r="D96" s="94" t="s">
        <v>63</v>
      </c>
      <c r="E96" s="48">
        <v>283959</v>
      </c>
    </row>
    <row r="97" spans="1:5" ht="15" customHeight="1" x14ac:dyDescent="0.2">
      <c r="A97" s="90"/>
      <c r="B97" s="86"/>
      <c r="C97" s="50" t="s">
        <v>44</v>
      </c>
      <c r="D97" s="51"/>
      <c r="E97" s="52">
        <f>SUM(E96:E96)</f>
        <v>283959</v>
      </c>
    </row>
    <row r="98" spans="1:5" ht="15" customHeight="1" x14ac:dyDescent="0.2">
      <c r="A98" s="90"/>
      <c r="B98" s="86"/>
      <c r="C98" s="95"/>
      <c r="D98" s="38"/>
      <c r="E98" s="96"/>
    </row>
    <row r="99" spans="1:5" ht="15" customHeight="1" x14ac:dyDescent="0.25">
      <c r="A99" s="37" t="s">
        <v>17</v>
      </c>
      <c r="B99" s="38"/>
      <c r="C99" s="38"/>
      <c r="D99" s="57"/>
      <c r="E99" s="57"/>
    </row>
    <row r="100" spans="1:5" ht="15" customHeight="1" x14ac:dyDescent="0.2">
      <c r="A100" s="39" t="s">
        <v>52</v>
      </c>
      <c r="B100" s="38"/>
      <c r="C100" s="38"/>
      <c r="D100" s="38"/>
      <c r="E100" s="40" t="s">
        <v>64</v>
      </c>
    </row>
    <row r="101" spans="1:5" ht="15" customHeight="1" x14ac:dyDescent="0.2">
      <c r="A101" s="41"/>
      <c r="B101" s="97"/>
      <c r="C101" s="38"/>
      <c r="D101" s="41"/>
      <c r="E101" s="98"/>
    </row>
    <row r="102" spans="1:5" ht="15" customHeight="1" x14ac:dyDescent="0.2">
      <c r="B102" s="92"/>
      <c r="C102" s="43" t="s">
        <v>40</v>
      </c>
      <c r="D102" s="84" t="s">
        <v>57</v>
      </c>
      <c r="E102" s="43" t="s">
        <v>42</v>
      </c>
    </row>
    <row r="103" spans="1:5" ht="15" customHeight="1" x14ac:dyDescent="0.2">
      <c r="B103" s="99"/>
      <c r="C103" s="93">
        <v>3121</v>
      </c>
      <c r="D103" s="88" t="s">
        <v>65</v>
      </c>
      <c r="E103" s="48">
        <f>15775.5+268183.5</f>
        <v>283959</v>
      </c>
    </row>
    <row r="104" spans="1:5" ht="15" customHeight="1" x14ac:dyDescent="0.2">
      <c r="B104" s="100"/>
      <c r="C104" s="50" t="s">
        <v>44</v>
      </c>
      <c r="D104" s="101"/>
      <c r="E104" s="102">
        <f>SUM(E103:E103)</f>
        <v>283959</v>
      </c>
    </row>
    <row r="105" spans="1:5" ht="15" customHeight="1" x14ac:dyDescent="0.2"/>
    <row r="106" spans="1:5" ht="15" customHeight="1" x14ac:dyDescent="0.25">
      <c r="A106" s="35" t="s">
        <v>66</v>
      </c>
    </row>
    <row r="107" spans="1:5" ht="15" customHeight="1" x14ac:dyDescent="0.2">
      <c r="A107" s="191" t="s">
        <v>34</v>
      </c>
      <c r="B107" s="191"/>
      <c r="C107" s="191"/>
      <c r="D107" s="191"/>
      <c r="E107" s="191"/>
    </row>
    <row r="108" spans="1:5" ht="15" customHeight="1" x14ac:dyDescent="0.2">
      <c r="A108" s="192" t="s">
        <v>127</v>
      </c>
      <c r="B108" s="192"/>
      <c r="C108" s="192"/>
      <c r="D108" s="192"/>
      <c r="E108" s="192"/>
    </row>
    <row r="109" spans="1:5" ht="15" customHeight="1" x14ac:dyDescent="0.2">
      <c r="A109" s="192"/>
      <c r="B109" s="192"/>
      <c r="C109" s="192"/>
      <c r="D109" s="192"/>
      <c r="E109" s="192"/>
    </row>
    <row r="110" spans="1:5" ht="15" customHeight="1" x14ac:dyDescent="0.2">
      <c r="A110" s="192"/>
      <c r="B110" s="192"/>
      <c r="C110" s="192"/>
      <c r="D110" s="192"/>
      <c r="E110" s="192"/>
    </row>
    <row r="111" spans="1:5" ht="15" customHeight="1" x14ac:dyDescent="0.2">
      <c r="A111" s="192"/>
      <c r="B111" s="192"/>
      <c r="C111" s="192"/>
      <c r="D111" s="192"/>
      <c r="E111" s="192"/>
    </row>
    <row r="112" spans="1:5" ht="15" customHeight="1" x14ac:dyDescent="0.2">
      <c r="A112" s="192"/>
      <c r="B112" s="192"/>
      <c r="C112" s="192"/>
      <c r="D112" s="192"/>
      <c r="E112" s="192"/>
    </row>
    <row r="113" spans="1:5" ht="15" customHeight="1" x14ac:dyDescent="0.2">
      <c r="A113" s="192"/>
      <c r="B113" s="192"/>
      <c r="C113" s="192"/>
      <c r="D113" s="192"/>
      <c r="E113" s="192"/>
    </row>
    <row r="114" spans="1:5" ht="15" customHeight="1" x14ac:dyDescent="0.2">
      <c r="A114" s="192"/>
      <c r="B114" s="192"/>
      <c r="C114" s="192"/>
      <c r="D114" s="192"/>
      <c r="E114" s="192"/>
    </row>
    <row r="115" spans="1:5" ht="15" customHeight="1" x14ac:dyDescent="0.2">
      <c r="A115" s="192"/>
      <c r="B115" s="192"/>
      <c r="C115" s="192"/>
      <c r="D115" s="192"/>
      <c r="E115" s="192"/>
    </row>
    <row r="116" spans="1:5" ht="15" customHeight="1" x14ac:dyDescent="0.2">
      <c r="A116" s="91"/>
      <c r="B116" s="91"/>
      <c r="C116" s="91"/>
      <c r="D116" s="91"/>
      <c r="E116" s="91"/>
    </row>
    <row r="117" spans="1:5" ht="15" customHeight="1" x14ac:dyDescent="0.25">
      <c r="A117" s="55" t="s">
        <v>1</v>
      </c>
      <c r="B117" s="56"/>
      <c r="C117" s="56"/>
      <c r="D117" s="56"/>
      <c r="E117" s="56"/>
    </row>
    <row r="118" spans="1:5" ht="15" customHeight="1" x14ac:dyDescent="0.2">
      <c r="A118" s="82" t="s">
        <v>61</v>
      </c>
      <c r="E118" t="s">
        <v>62</v>
      </c>
    </row>
    <row r="119" spans="1:5" ht="15" customHeight="1" x14ac:dyDescent="0.25">
      <c r="B119" s="55"/>
      <c r="C119" s="56"/>
      <c r="D119" s="56"/>
      <c r="E119" s="71"/>
    </row>
    <row r="120" spans="1:5" ht="15" customHeight="1" x14ac:dyDescent="0.2">
      <c r="A120" s="92"/>
      <c r="B120" s="92"/>
      <c r="C120" s="72" t="s">
        <v>40</v>
      </c>
      <c r="D120" s="73" t="s">
        <v>41</v>
      </c>
      <c r="E120" s="43" t="s">
        <v>42</v>
      </c>
    </row>
    <row r="121" spans="1:5" ht="15" customHeight="1" x14ac:dyDescent="0.2">
      <c r="A121" s="90"/>
      <c r="B121" s="86"/>
      <c r="C121" s="93"/>
      <c r="D121" s="94" t="s">
        <v>63</v>
      </c>
      <c r="E121" s="48">
        <v>871.19999999999993</v>
      </c>
    </row>
    <row r="122" spans="1:5" ht="15" customHeight="1" x14ac:dyDescent="0.2">
      <c r="A122" s="90"/>
      <c r="B122" s="86"/>
      <c r="C122" s="50" t="s">
        <v>44</v>
      </c>
      <c r="D122" s="51"/>
      <c r="E122" s="52">
        <f>SUM(E121:E121)</f>
        <v>871.19999999999993</v>
      </c>
    </row>
    <row r="123" spans="1:5" ht="15" customHeight="1" x14ac:dyDescent="0.2">
      <c r="A123" s="90"/>
      <c r="B123" s="86"/>
      <c r="C123" s="95"/>
      <c r="D123" s="38"/>
      <c r="E123" s="96"/>
    </row>
    <row r="124" spans="1:5" ht="15" customHeight="1" x14ac:dyDescent="0.25">
      <c r="A124" s="37" t="s">
        <v>17</v>
      </c>
      <c r="B124" s="38"/>
      <c r="C124" s="38"/>
      <c r="D124" s="57"/>
      <c r="E124" s="57"/>
    </row>
    <row r="125" spans="1:5" ht="15" customHeight="1" x14ac:dyDescent="0.2">
      <c r="A125" s="39" t="s">
        <v>52</v>
      </c>
      <c r="B125" s="38"/>
      <c r="C125" s="38"/>
      <c r="D125" s="38"/>
      <c r="E125" s="40" t="s">
        <v>64</v>
      </c>
    </row>
    <row r="126" spans="1:5" ht="15" customHeight="1" x14ac:dyDescent="0.2">
      <c r="A126" s="41"/>
      <c r="B126" s="97"/>
      <c r="C126" s="38"/>
      <c r="D126" s="41"/>
      <c r="E126" s="98"/>
    </row>
    <row r="127" spans="1:5" ht="15" customHeight="1" x14ac:dyDescent="0.2">
      <c r="B127" s="92"/>
      <c r="C127" s="43" t="s">
        <v>40</v>
      </c>
      <c r="D127" s="84" t="s">
        <v>57</v>
      </c>
      <c r="E127" s="43" t="s">
        <v>42</v>
      </c>
    </row>
    <row r="128" spans="1:5" ht="15" customHeight="1" x14ac:dyDescent="0.2">
      <c r="B128" s="99"/>
      <c r="C128" s="93">
        <v>3122</v>
      </c>
      <c r="D128" s="88" t="s">
        <v>65</v>
      </c>
      <c r="E128" s="48">
        <f>822.8+48.4</f>
        <v>871.19999999999993</v>
      </c>
    </row>
    <row r="129" spans="1:5" ht="15" customHeight="1" x14ac:dyDescent="0.2">
      <c r="B129" s="100"/>
      <c r="C129" s="50" t="s">
        <v>44</v>
      </c>
      <c r="D129" s="101"/>
      <c r="E129" s="102">
        <f>SUM(E128:E128)</f>
        <v>871.19999999999993</v>
      </c>
    </row>
    <row r="130" spans="1:5" ht="15" customHeight="1" x14ac:dyDescent="0.2"/>
    <row r="131" spans="1:5" ht="15" customHeight="1" x14ac:dyDescent="0.2"/>
    <row r="132" spans="1:5" ht="15" customHeight="1" x14ac:dyDescent="0.25">
      <c r="A132" s="35" t="s">
        <v>67</v>
      </c>
    </row>
    <row r="133" spans="1:5" ht="15" customHeight="1" x14ac:dyDescent="0.2">
      <c r="A133" s="191" t="s">
        <v>34</v>
      </c>
      <c r="B133" s="191"/>
      <c r="C133" s="191"/>
      <c r="D133" s="191"/>
      <c r="E133" s="191"/>
    </row>
    <row r="134" spans="1:5" ht="15" customHeight="1" x14ac:dyDescent="0.2">
      <c r="A134" s="192" t="s">
        <v>128</v>
      </c>
      <c r="B134" s="192"/>
      <c r="C134" s="192"/>
      <c r="D134" s="192"/>
      <c r="E134" s="192"/>
    </row>
    <row r="135" spans="1:5" ht="15" customHeight="1" x14ac:dyDescent="0.2">
      <c r="A135" s="192"/>
      <c r="B135" s="192"/>
      <c r="C135" s="192"/>
      <c r="D135" s="192"/>
      <c r="E135" s="192"/>
    </row>
    <row r="136" spans="1:5" ht="15" customHeight="1" x14ac:dyDescent="0.2">
      <c r="A136" s="192"/>
      <c r="B136" s="192"/>
      <c r="C136" s="192"/>
      <c r="D136" s="192"/>
      <c r="E136" s="192"/>
    </row>
    <row r="137" spans="1:5" ht="15" customHeight="1" x14ac:dyDescent="0.2">
      <c r="A137" s="192"/>
      <c r="B137" s="192"/>
      <c r="C137" s="192"/>
      <c r="D137" s="192"/>
      <c r="E137" s="192"/>
    </row>
    <row r="138" spans="1:5" ht="15" customHeight="1" x14ac:dyDescent="0.2">
      <c r="A138" s="192"/>
      <c r="B138" s="192"/>
      <c r="C138" s="192"/>
      <c r="D138" s="192"/>
      <c r="E138" s="192"/>
    </row>
    <row r="139" spans="1:5" ht="15" customHeight="1" x14ac:dyDescent="0.2">
      <c r="A139" s="192"/>
      <c r="B139" s="192"/>
      <c r="C139" s="192"/>
      <c r="D139" s="192"/>
      <c r="E139" s="192"/>
    </row>
    <row r="140" spans="1:5" ht="15" customHeight="1" x14ac:dyDescent="0.2">
      <c r="A140" s="192"/>
      <c r="B140" s="192"/>
      <c r="C140" s="192"/>
      <c r="D140" s="192"/>
      <c r="E140" s="192"/>
    </row>
    <row r="141" spans="1:5" ht="15" customHeight="1" x14ac:dyDescent="0.2">
      <c r="A141" s="91"/>
      <c r="B141" s="91"/>
      <c r="C141" s="91"/>
      <c r="D141" s="91"/>
      <c r="E141" s="91"/>
    </row>
    <row r="142" spans="1:5" ht="15" customHeight="1" x14ac:dyDescent="0.25">
      <c r="A142" s="55" t="s">
        <v>1</v>
      </c>
      <c r="B142" s="56"/>
      <c r="C142" s="56"/>
      <c r="D142" s="56"/>
      <c r="E142" s="56"/>
    </row>
    <row r="143" spans="1:5" ht="15" customHeight="1" x14ac:dyDescent="0.2">
      <c r="A143" s="82" t="s">
        <v>61</v>
      </c>
      <c r="E143" t="s">
        <v>62</v>
      </c>
    </row>
    <row r="144" spans="1:5" ht="15" customHeight="1" x14ac:dyDescent="0.25">
      <c r="B144" s="55"/>
      <c r="C144" s="56"/>
      <c r="D144" s="56"/>
      <c r="E144" s="71"/>
    </row>
    <row r="145" spans="1:5" ht="15" customHeight="1" x14ac:dyDescent="0.2">
      <c r="A145" s="92"/>
      <c r="B145" s="92"/>
      <c r="C145" s="72" t="s">
        <v>40</v>
      </c>
      <c r="D145" s="73" t="s">
        <v>41</v>
      </c>
      <c r="E145" s="43" t="s">
        <v>42</v>
      </c>
    </row>
    <row r="146" spans="1:5" ht="15" customHeight="1" x14ac:dyDescent="0.2">
      <c r="A146" s="90"/>
      <c r="B146" s="86"/>
      <c r="C146" s="93"/>
      <c r="D146" s="94" t="s">
        <v>63</v>
      </c>
      <c r="E146" s="48">
        <v>107593.2</v>
      </c>
    </row>
    <row r="147" spans="1:5" ht="15" customHeight="1" x14ac:dyDescent="0.2">
      <c r="A147" s="90"/>
      <c r="B147" s="86"/>
      <c r="C147" s="50" t="s">
        <v>44</v>
      </c>
      <c r="D147" s="51"/>
      <c r="E147" s="52">
        <f>SUM(E146:E146)</f>
        <v>107593.2</v>
      </c>
    </row>
    <row r="148" spans="1:5" ht="15" customHeight="1" x14ac:dyDescent="0.2"/>
    <row r="149" spans="1:5" ht="15" customHeight="1" x14ac:dyDescent="0.25">
      <c r="A149" s="37" t="s">
        <v>17</v>
      </c>
      <c r="B149" s="38"/>
      <c r="C149" s="38"/>
      <c r="D149" s="57"/>
      <c r="E149" s="57"/>
    </row>
    <row r="150" spans="1:5" ht="15" customHeight="1" x14ac:dyDescent="0.2">
      <c r="A150" s="39" t="s">
        <v>68</v>
      </c>
      <c r="B150" s="56"/>
      <c r="C150" s="56"/>
      <c r="D150" s="56"/>
      <c r="E150" s="58" t="s">
        <v>69</v>
      </c>
    </row>
    <row r="151" spans="1:5" ht="15" customHeight="1" x14ac:dyDescent="0.2">
      <c r="A151" s="41"/>
      <c r="B151" s="97"/>
      <c r="C151" s="38"/>
      <c r="D151" s="41"/>
      <c r="E151" s="98"/>
    </row>
    <row r="152" spans="1:5" ht="15" customHeight="1" x14ac:dyDescent="0.2">
      <c r="B152" s="92"/>
      <c r="C152" s="43" t="s">
        <v>40</v>
      </c>
      <c r="D152" s="84" t="s">
        <v>57</v>
      </c>
      <c r="E152" s="43" t="s">
        <v>42</v>
      </c>
    </row>
    <row r="153" spans="1:5" ht="15" customHeight="1" x14ac:dyDescent="0.2">
      <c r="B153" s="99"/>
      <c r="C153" s="93">
        <v>2212</v>
      </c>
      <c r="D153" s="88" t="s">
        <v>65</v>
      </c>
      <c r="E153" s="48">
        <f>9583.2+98010</f>
        <v>107593.2</v>
      </c>
    </row>
    <row r="154" spans="1:5" ht="15" customHeight="1" x14ac:dyDescent="0.2">
      <c r="B154" s="100"/>
      <c r="C154" s="50" t="s">
        <v>44</v>
      </c>
      <c r="D154" s="101"/>
      <c r="E154" s="102">
        <f>SUM(E153:E153)</f>
        <v>107593.2</v>
      </c>
    </row>
    <row r="155" spans="1:5" ht="15" customHeight="1" x14ac:dyDescent="0.2"/>
    <row r="156" spans="1:5" ht="15" customHeight="1" x14ac:dyDescent="0.2"/>
    <row r="157" spans="1:5" ht="15" customHeight="1" x14ac:dyDescent="0.2"/>
    <row r="158" spans="1:5" ht="15" customHeight="1" x14ac:dyDescent="0.25">
      <c r="A158" s="35" t="s">
        <v>70</v>
      </c>
    </row>
    <row r="159" spans="1:5" ht="15" customHeight="1" x14ac:dyDescent="0.2">
      <c r="A159" s="191" t="s">
        <v>34</v>
      </c>
      <c r="B159" s="191"/>
      <c r="C159" s="191"/>
      <c r="D159" s="191"/>
      <c r="E159" s="191"/>
    </row>
    <row r="160" spans="1:5" ht="15" customHeight="1" x14ac:dyDescent="0.2">
      <c r="A160" s="192" t="s">
        <v>129</v>
      </c>
      <c r="B160" s="192"/>
      <c r="C160" s="192"/>
      <c r="D160" s="192"/>
      <c r="E160" s="192"/>
    </row>
    <row r="161" spans="1:5" ht="15" customHeight="1" x14ac:dyDescent="0.2">
      <c r="A161" s="192"/>
      <c r="B161" s="192"/>
      <c r="C161" s="192"/>
      <c r="D161" s="192"/>
      <c r="E161" s="192"/>
    </row>
    <row r="162" spans="1:5" ht="15" customHeight="1" x14ac:dyDescent="0.2">
      <c r="A162" s="192"/>
      <c r="B162" s="192"/>
      <c r="C162" s="192"/>
      <c r="D162" s="192"/>
      <c r="E162" s="192"/>
    </row>
    <row r="163" spans="1:5" ht="15" customHeight="1" x14ac:dyDescent="0.2">
      <c r="A163" s="192"/>
      <c r="B163" s="192"/>
      <c r="C163" s="192"/>
      <c r="D163" s="192"/>
      <c r="E163" s="192"/>
    </row>
    <row r="164" spans="1:5" ht="15" customHeight="1" x14ac:dyDescent="0.2">
      <c r="A164" s="192"/>
      <c r="B164" s="192"/>
      <c r="C164" s="192"/>
      <c r="D164" s="192"/>
      <c r="E164" s="192"/>
    </row>
    <row r="165" spans="1:5" ht="15" customHeight="1" x14ac:dyDescent="0.2">
      <c r="A165" s="192"/>
      <c r="B165" s="192"/>
      <c r="C165" s="192"/>
      <c r="D165" s="192"/>
      <c r="E165" s="192"/>
    </row>
    <row r="166" spans="1:5" ht="15" customHeight="1" x14ac:dyDescent="0.2">
      <c r="A166" s="192"/>
      <c r="B166" s="192"/>
      <c r="C166" s="192"/>
      <c r="D166" s="192"/>
      <c r="E166" s="192"/>
    </row>
    <row r="167" spans="1:5" ht="15" customHeight="1" x14ac:dyDescent="0.2">
      <c r="A167" s="91"/>
      <c r="B167" s="91"/>
      <c r="C167" s="91"/>
      <c r="D167" s="91"/>
      <c r="E167" s="91"/>
    </row>
    <row r="168" spans="1:5" ht="15" customHeight="1" x14ac:dyDescent="0.25">
      <c r="A168" s="55" t="s">
        <v>1</v>
      </c>
      <c r="B168" s="56"/>
      <c r="C168" s="56"/>
      <c r="D168" s="56"/>
      <c r="E168" s="56"/>
    </row>
    <row r="169" spans="1:5" ht="15" customHeight="1" x14ac:dyDescent="0.2">
      <c r="A169" s="82" t="s">
        <v>61</v>
      </c>
      <c r="E169" t="s">
        <v>62</v>
      </c>
    </row>
    <row r="170" spans="1:5" ht="15" customHeight="1" x14ac:dyDescent="0.25">
      <c r="B170" s="55"/>
      <c r="C170" s="56"/>
      <c r="D170" s="56"/>
      <c r="E170" s="71"/>
    </row>
    <row r="171" spans="1:5" ht="15" customHeight="1" x14ac:dyDescent="0.2">
      <c r="A171" s="92"/>
      <c r="B171" s="92"/>
      <c r="C171" s="72" t="s">
        <v>40</v>
      </c>
      <c r="D171" s="73" t="s">
        <v>41</v>
      </c>
      <c r="E171" s="43" t="s">
        <v>42</v>
      </c>
    </row>
    <row r="172" spans="1:5" ht="15" customHeight="1" x14ac:dyDescent="0.2">
      <c r="A172" s="90"/>
      <c r="B172" s="86"/>
      <c r="C172" s="93"/>
      <c r="D172" s="94" t="s">
        <v>63</v>
      </c>
      <c r="E172" s="48">
        <v>16879608</v>
      </c>
    </row>
    <row r="173" spans="1:5" ht="15" customHeight="1" x14ac:dyDescent="0.2">
      <c r="A173" s="90"/>
      <c r="B173" s="86"/>
      <c r="C173" s="50" t="s">
        <v>44</v>
      </c>
      <c r="D173" s="51"/>
      <c r="E173" s="52">
        <f>SUM(E172:E172)</f>
        <v>16879608</v>
      </c>
    </row>
    <row r="174" spans="1:5" ht="15" customHeight="1" x14ac:dyDescent="0.2"/>
    <row r="175" spans="1:5" ht="15" customHeight="1" x14ac:dyDescent="0.25">
      <c r="A175" s="37" t="s">
        <v>17</v>
      </c>
      <c r="B175" s="38"/>
      <c r="C175" s="38"/>
      <c r="D175" s="57"/>
      <c r="E175" s="57"/>
    </row>
    <row r="176" spans="1:5" ht="15" customHeight="1" x14ac:dyDescent="0.2">
      <c r="A176" s="39" t="s">
        <v>68</v>
      </c>
      <c r="B176" s="56"/>
      <c r="C176" s="56"/>
      <c r="D176" s="56"/>
      <c r="E176" s="58" t="s">
        <v>71</v>
      </c>
    </row>
    <row r="177" spans="1:5" ht="15" customHeight="1" x14ac:dyDescent="0.2">
      <c r="A177" s="41"/>
      <c r="B177" s="97"/>
      <c r="C177" s="38"/>
      <c r="D177" s="41"/>
      <c r="E177" s="98"/>
    </row>
    <row r="178" spans="1:5" ht="15" customHeight="1" x14ac:dyDescent="0.2">
      <c r="B178" s="92"/>
      <c r="C178" s="43" t="s">
        <v>40</v>
      </c>
      <c r="D178" s="84" t="s">
        <v>57</v>
      </c>
      <c r="E178" s="43" t="s">
        <v>42</v>
      </c>
    </row>
    <row r="179" spans="1:5" ht="15" customHeight="1" x14ac:dyDescent="0.2">
      <c r="B179" s="99"/>
      <c r="C179" s="93">
        <v>3314</v>
      </c>
      <c r="D179" s="88" t="s">
        <v>65</v>
      </c>
      <c r="E179" s="48">
        <f>19057.5+2327600.29+14532950.21</f>
        <v>16879608</v>
      </c>
    </row>
    <row r="180" spans="1:5" ht="15" customHeight="1" x14ac:dyDescent="0.2">
      <c r="B180" s="100"/>
      <c r="C180" s="50" t="s">
        <v>44</v>
      </c>
      <c r="D180" s="101"/>
      <c r="E180" s="102">
        <f>SUM(E179:E179)</f>
        <v>16879608</v>
      </c>
    </row>
    <row r="181" spans="1:5" ht="15" customHeight="1" x14ac:dyDescent="0.2"/>
    <row r="182" spans="1:5" ht="15" customHeight="1" x14ac:dyDescent="0.2"/>
    <row r="183" spans="1:5" ht="15" customHeight="1" x14ac:dyDescent="0.25">
      <c r="A183" s="35" t="s">
        <v>72</v>
      </c>
    </row>
    <row r="184" spans="1:5" ht="15" customHeight="1" x14ac:dyDescent="0.2">
      <c r="A184" s="191" t="s">
        <v>34</v>
      </c>
      <c r="B184" s="191"/>
      <c r="C184" s="191"/>
      <c r="D184" s="191"/>
      <c r="E184" s="191"/>
    </row>
    <row r="185" spans="1:5" ht="15" customHeight="1" x14ac:dyDescent="0.2">
      <c r="A185" s="192" t="s">
        <v>130</v>
      </c>
      <c r="B185" s="192"/>
      <c r="C185" s="192"/>
      <c r="D185" s="192"/>
      <c r="E185" s="192"/>
    </row>
    <row r="186" spans="1:5" ht="15" customHeight="1" x14ac:dyDescent="0.2">
      <c r="A186" s="192"/>
      <c r="B186" s="192"/>
      <c r="C186" s="192"/>
      <c r="D186" s="192"/>
      <c r="E186" s="192"/>
    </row>
    <row r="187" spans="1:5" ht="15" customHeight="1" x14ac:dyDescent="0.2">
      <c r="A187" s="192"/>
      <c r="B187" s="192"/>
      <c r="C187" s="192"/>
      <c r="D187" s="192"/>
      <c r="E187" s="192"/>
    </row>
    <row r="188" spans="1:5" ht="15" customHeight="1" x14ac:dyDescent="0.2">
      <c r="A188" s="192"/>
      <c r="B188" s="192"/>
      <c r="C188" s="192"/>
      <c r="D188" s="192"/>
      <c r="E188" s="192"/>
    </row>
    <row r="189" spans="1:5" ht="15" customHeight="1" x14ac:dyDescent="0.2">
      <c r="A189" s="192"/>
      <c r="B189" s="192"/>
      <c r="C189" s="192"/>
      <c r="D189" s="192"/>
      <c r="E189" s="192"/>
    </row>
    <row r="190" spans="1:5" ht="15" customHeight="1" x14ac:dyDescent="0.2">
      <c r="A190" s="192"/>
      <c r="B190" s="192"/>
      <c r="C190" s="192"/>
      <c r="D190" s="192"/>
      <c r="E190" s="192"/>
    </row>
    <row r="191" spans="1:5" ht="15" customHeight="1" x14ac:dyDescent="0.2">
      <c r="A191" s="192"/>
      <c r="B191" s="192"/>
      <c r="C191" s="192"/>
      <c r="D191" s="192"/>
      <c r="E191" s="192"/>
    </row>
    <row r="192" spans="1:5" ht="15" customHeight="1" x14ac:dyDescent="0.2">
      <c r="A192" s="192"/>
      <c r="B192" s="192"/>
      <c r="C192" s="192"/>
      <c r="D192" s="192"/>
      <c r="E192" s="192"/>
    </row>
    <row r="193" spans="1:5" ht="15" customHeight="1" x14ac:dyDescent="0.2">
      <c r="A193" s="91"/>
      <c r="B193" s="91"/>
      <c r="C193" s="91"/>
      <c r="D193" s="91"/>
      <c r="E193" s="91"/>
    </row>
    <row r="194" spans="1:5" ht="15" customHeight="1" x14ac:dyDescent="0.25">
      <c r="A194" s="55" t="s">
        <v>1</v>
      </c>
      <c r="B194" s="56"/>
      <c r="C194" s="56"/>
      <c r="D194" s="56"/>
      <c r="E194" s="56"/>
    </row>
    <row r="195" spans="1:5" ht="15" customHeight="1" x14ac:dyDescent="0.2">
      <c r="A195" s="82" t="s">
        <v>61</v>
      </c>
      <c r="E195" t="s">
        <v>62</v>
      </c>
    </row>
    <row r="196" spans="1:5" ht="15" customHeight="1" x14ac:dyDescent="0.25">
      <c r="B196" s="55"/>
      <c r="C196" s="56"/>
      <c r="D196" s="56"/>
      <c r="E196" s="71"/>
    </row>
    <row r="197" spans="1:5" ht="15" customHeight="1" x14ac:dyDescent="0.2">
      <c r="A197" s="92"/>
      <c r="B197" s="92"/>
      <c r="C197" s="72" t="s">
        <v>40</v>
      </c>
      <c r="D197" s="73" t="s">
        <v>41</v>
      </c>
      <c r="E197" s="43" t="s">
        <v>42</v>
      </c>
    </row>
    <row r="198" spans="1:5" ht="15" customHeight="1" x14ac:dyDescent="0.2">
      <c r="A198" s="90"/>
      <c r="B198" s="86"/>
      <c r="C198" s="93"/>
      <c r="D198" s="94" t="s">
        <v>63</v>
      </c>
      <c r="E198" s="48">
        <v>226408.02</v>
      </c>
    </row>
    <row r="199" spans="1:5" ht="15" customHeight="1" x14ac:dyDescent="0.2">
      <c r="A199" s="90"/>
      <c r="B199" s="86"/>
      <c r="C199" s="50" t="s">
        <v>44</v>
      </c>
      <c r="D199" s="51"/>
      <c r="E199" s="52">
        <f>SUM(E198:E198)</f>
        <v>226408.02</v>
      </c>
    </row>
    <row r="200" spans="1:5" ht="15" customHeight="1" x14ac:dyDescent="0.2"/>
    <row r="201" spans="1:5" ht="15" customHeight="1" x14ac:dyDescent="0.25">
      <c r="A201" s="37" t="s">
        <v>17</v>
      </c>
      <c r="B201" s="38"/>
      <c r="C201" s="38"/>
      <c r="D201" s="57"/>
      <c r="E201" s="57"/>
    </row>
    <row r="202" spans="1:5" ht="15" customHeight="1" x14ac:dyDescent="0.2">
      <c r="A202" s="39" t="s">
        <v>68</v>
      </c>
      <c r="B202" s="56"/>
      <c r="C202" s="56"/>
      <c r="D202" s="56"/>
      <c r="E202" s="58" t="s">
        <v>71</v>
      </c>
    </row>
    <row r="203" spans="1:5" ht="15" customHeight="1" x14ac:dyDescent="0.2">
      <c r="A203" s="41"/>
      <c r="B203" s="97"/>
      <c r="C203" s="38"/>
      <c r="D203" s="41"/>
      <c r="E203" s="98"/>
    </row>
    <row r="204" spans="1:5" ht="15" customHeight="1" x14ac:dyDescent="0.2">
      <c r="B204" s="92"/>
      <c r="C204" s="43" t="s">
        <v>40</v>
      </c>
      <c r="D204" s="84" t="s">
        <v>57</v>
      </c>
      <c r="E204" s="43" t="s">
        <v>42</v>
      </c>
    </row>
    <row r="205" spans="1:5" ht="15" customHeight="1" x14ac:dyDescent="0.2">
      <c r="B205" s="99"/>
      <c r="C205" s="93">
        <v>3111</v>
      </c>
      <c r="D205" s="88" t="s">
        <v>65</v>
      </c>
      <c r="E205" s="48">
        <v>226408.02</v>
      </c>
    </row>
    <row r="206" spans="1:5" ht="15" customHeight="1" x14ac:dyDescent="0.2">
      <c r="B206" s="100"/>
      <c r="C206" s="50" t="s">
        <v>44</v>
      </c>
      <c r="D206" s="101"/>
      <c r="E206" s="102">
        <f>SUM(E205:E205)</f>
        <v>226408.02</v>
      </c>
    </row>
    <row r="207" spans="1:5" ht="15" customHeight="1" x14ac:dyDescent="0.2"/>
    <row r="208" spans="1:5" ht="15" customHeight="1" x14ac:dyDescent="0.2"/>
    <row r="209" spans="1:5" ht="15" customHeight="1" x14ac:dyDescent="0.2"/>
    <row r="210" spans="1:5" ht="15" customHeight="1" x14ac:dyDescent="0.25">
      <c r="A210" s="35" t="s">
        <v>73</v>
      </c>
    </row>
    <row r="211" spans="1:5" ht="15" customHeight="1" x14ac:dyDescent="0.2">
      <c r="A211" s="191" t="s">
        <v>34</v>
      </c>
      <c r="B211" s="191"/>
      <c r="C211" s="191"/>
      <c r="D211" s="191"/>
      <c r="E211" s="191"/>
    </row>
    <row r="212" spans="1:5" ht="15" customHeight="1" x14ac:dyDescent="0.2">
      <c r="A212" s="192" t="s">
        <v>131</v>
      </c>
      <c r="B212" s="192"/>
      <c r="C212" s="192"/>
      <c r="D212" s="192"/>
      <c r="E212" s="192"/>
    </row>
    <row r="213" spans="1:5" ht="15" customHeight="1" x14ac:dyDescent="0.2">
      <c r="A213" s="192"/>
      <c r="B213" s="192"/>
      <c r="C213" s="192"/>
      <c r="D213" s="192"/>
      <c r="E213" s="192"/>
    </row>
    <row r="214" spans="1:5" ht="15" customHeight="1" x14ac:dyDescent="0.2">
      <c r="A214" s="192"/>
      <c r="B214" s="192"/>
      <c r="C214" s="192"/>
      <c r="D214" s="192"/>
      <c r="E214" s="192"/>
    </row>
    <row r="215" spans="1:5" ht="15" customHeight="1" x14ac:dyDescent="0.2">
      <c r="A215" s="192"/>
      <c r="B215" s="192"/>
      <c r="C215" s="192"/>
      <c r="D215" s="192"/>
      <c r="E215" s="192"/>
    </row>
    <row r="216" spans="1:5" ht="15" customHeight="1" x14ac:dyDescent="0.2">
      <c r="A216" s="192"/>
      <c r="B216" s="192"/>
      <c r="C216" s="192"/>
      <c r="D216" s="192"/>
      <c r="E216" s="192"/>
    </row>
    <row r="217" spans="1:5" ht="15" customHeight="1" x14ac:dyDescent="0.2">
      <c r="A217" s="192"/>
      <c r="B217" s="192"/>
      <c r="C217" s="192"/>
      <c r="D217" s="192"/>
      <c r="E217" s="192"/>
    </row>
    <row r="218" spans="1:5" ht="15" customHeight="1" x14ac:dyDescent="0.2">
      <c r="A218" s="192"/>
      <c r="B218" s="192"/>
      <c r="C218" s="192"/>
      <c r="D218" s="192"/>
      <c r="E218" s="192"/>
    </row>
    <row r="219" spans="1:5" ht="15" customHeight="1" x14ac:dyDescent="0.2">
      <c r="A219" s="91"/>
      <c r="B219" s="91"/>
      <c r="C219" s="91"/>
      <c r="D219" s="91"/>
      <c r="E219" s="91"/>
    </row>
    <row r="220" spans="1:5" ht="15" customHeight="1" x14ac:dyDescent="0.25">
      <c r="A220" s="55" t="s">
        <v>1</v>
      </c>
      <c r="B220" s="56"/>
      <c r="C220" s="56"/>
      <c r="D220" s="56"/>
      <c r="E220" s="56"/>
    </row>
    <row r="221" spans="1:5" ht="15" customHeight="1" x14ac:dyDescent="0.2">
      <c r="A221" s="82" t="s">
        <v>61</v>
      </c>
      <c r="E221" t="s">
        <v>62</v>
      </c>
    </row>
    <row r="222" spans="1:5" ht="15" customHeight="1" x14ac:dyDescent="0.25">
      <c r="B222" s="55"/>
      <c r="C222" s="56"/>
      <c r="D222" s="56"/>
      <c r="E222" s="71"/>
    </row>
    <row r="223" spans="1:5" ht="15" customHeight="1" x14ac:dyDescent="0.2">
      <c r="A223" s="92"/>
      <c r="B223" s="92"/>
      <c r="C223" s="72" t="s">
        <v>40</v>
      </c>
      <c r="D223" s="73" t="s">
        <v>41</v>
      </c>
      <c r="E223" s="43" t="s">
        <v>42</v>
      </c>
    </row>
    <row r="224" spans="1:5" ht="15" customHeight="1" x14ac:dyDescent="0.2">
      <c r="A224" s="90"/>
      <c r="B224" s="86"/>
      <c r="C224" s="93"/>
      <c r="D224" s="94" t="s">
        <v>63</v>
      </c>
      <c r="E224" s="48">
        <v>701231.24</v>
      </c>
    </row>
    <row r="225" spans="1:5" ht="15" customHeight="1" x14ac:dyDescent="0.2">
      <c r="A225" s="90"/>
      <c r="B225" s="86"/>
      <c r="C225" s="50" t="s">
        <v>44</v>
      </c>
      <c r="D225" s="51"/>
      <c r="E225" s="52">
        <f>SUM(E224:E224)</f>
        <v>701231.24</v>
      </c>
    </row>
    <row r="226" spans="1:5" ht="15" customHeight="1" x14ac:dyDescent="0.2"/>
    <row r="227" spans="1:5" ht="15" customHeight="1" x14ac:dyDescent="0.25">
      <c r="A227" s="37" t="s">
        <v>17</v>
      </c>
      <c r="B227" s="38"/>
      <c r="C227" s="38"/>
      <c r="D227" s="57"/>
      <c r="E227" s="57"/>
    </row>
    <row r="228" spans="1:5" ht="15" customHeight="1" x14ac:dyDescent="0.2">
      <c r="A228" s="39" t="s">
        <v>68</v>
      </c>
      <c r="B228" s="56"/>
      <c r="C228" s="56"/>
      <c r="D228" s="56"/>
      <c r="E228" s="58" t="s">
        <v>71</v>
      </c>
    </row>
    <row r="229" spans="1:5" ht="15" customHeight="1" x14ac:dyDescent="0.2">
      <c r="A229" s="41"/>
      <c r="B229" s="97"/>
      <c r="C229" s="38"/>
      <c r="D229" s="41"/>
      <c r="E229" s="98"/>
    </row>
    <row r="230" spans="1:5" ht="15" customHeight="1" x14ac:dyDescent="0.2">
      <c r="B230" s="92"/>
      <c r="C230" s="43" t="s">
        <v>40</v>
      </c>
      <c r="D230" s="84" t="s">
        <v>57</v>
      </c>
      <c r="E230" s="43" t="s">
        <v>42</v>
      </c>
    </row>
    <row r="231" spans="1:5" ht="15" customHeight="1" x14ac:dyDescent="0.2">
      <c r="B231" s="99"/>
      <c r="C231" s="93">
        <v>4357</v>
      </c>
      <c r="D231" s="88" t="s">
        <v>65</v>
      </c>
      <c r="E231" s="48">
        <f>662273.95+38957.29</f>
        <v>701231.24</v>
      </c>
    </row>
    <row r="232" spans="1:5" ht="15" customHeight="1" x14ac:dyDescent="0.2">
      <c r="B232" s="100"/>
      <c r="C232" s="50" t="s">
        <v>44</v>
      </c>
      <c r="D232" s="101"/>
      <c r="E232" s="102">
        <f>SUM(E231:E231)</f>
        <v>701231.24</v>
      </c>
    </row>
    <row r="233" spans="1:5" ht="15" customHeight="1" x14ac:dyDescent="0.2"/>
    <row r="234" spans="1:5" ht="15" customHeight="1" x14ac:dyDescent="0.2"/>
    <row r="235" spans="1:5" ht="15" customHeight="1" x14ac:dyDescent="0.25">
      <c r="A235" s="35" t="s">
        <v>74</v>
      </c>
    </row>
    <row r="236" spans="1:5" ht="15" customHeight="1" x14ac:dyDescent="0.2">
      <c r="A236" s="191" t="s">
        <v>34</v>
      </c>
      <c r="B236" s="191"/>
      <c r="C236" s="191"/>
      <c r="D236" s="191"/>
      <c r="E236" s="191"/>
    </row>
    <row r="237" spans="1:5" ht="15" customHeight="1" x14ac:dyDescent="0.2">
      <c r="A237" s="192" t="s">
        <v>132</v>
      </c>
      <c r="B237" s="192"/>
      <c r="C237" s="192"/>
      <c r="D237" s="192"/>
      <c r="E237" s="192"/>
    </row>
    <row r="238" spans="1:5" ht="15" customHeight="1" x14ac:dyDescent="0.2">
      <c r="A238" s="192"/>
      <c r="B238" s="192"/>
      <c r="C238" s="192"/>
      <c r="D238" s="192"/>
      <c r="E238" s="192"/>
    </row>
    <row r="239" spans="1:5" ht="15" customHeight="1" x14ac:dyDescent="0.2">
      <c r="A239" s="192"/>
      <c r="B239" s="192"/>
      <c r="C239" s="192"/>
      <c r="D239" s="192"/>
      <c r="E239" s="192"/>
    </row>
    <row r="240" spans="1:5" ht="15" customHeight="1" x14ac:dyDescent="0.2">
      <c r="A240" s="192"/>
      <c r="B240" s="192"/>
      <c r="C240" s="192"/>
      <c r="D240" s="192"/>
      <c r="E240" s="192"/>
    </row>
    <row r="241" spans="1:5" ht="15" customHeight="1" x14ac:dyDescent="0.2">
      <c r="A241" s="192"/>
      <c r="B241" s="192"/>
      <c r="C241" s="192"/>
      <c r="D241" s="192"/>
      <c r="E241" s="192"/>
    </row>
    <row r="242" spans="1:5" ht="15" customHeight="1" x14ac:dyDescent="0.2">
      <c r="A242" s="192"/>
      <c r="B242" s="192"/>
      <c r="C242" s="192"/>
      <c r="D242" s="192"/>
      <c r="E242" s="192"/>
    </row>
    <row r="243" spans="1:5" ht="15" customHeight="1" x14ac:dyDescent="0.2">
      <c r="A243" s="192"/>
      <c r="B243" s="192"/>
      <c r="C243" s="192"/>
      <c r="D243" s="192"/>
      <c r="E243" s="192"/>
    </row>
    <row r="244" spans="1:5" ht="15" customHeight="1" x14ac:dyDescent="0.2">
      <c r="A244" s="192"/>
      <c r="B244" s="192"/>
      <c r="C244" s="192"/>
      <c r="D244" s="192"/>
      <c r="E244" s="192"/>
    </row>
    <row r="245" spans="1:5" ht="15" customHeight="1" x14ac:dyDescent="0.2">
      <c r="A245" s="91"/>
      <c r="B245" s="91"/>
      <c r="C245" s="91"/>
      <c r="D245" s="91"/>
      <c r="E245" s="91"/>
    </row>
    <row r="246" spans="1:5" ht="15" customHeight="1" x14ac:dyDescent="0.25">
      <c r="A246" s="55" t="s">
        <v>1</v>
      </c>
      <c r="B246" s="56"/>
      <c r="C246" s="56"/>
      <c r="D246" s="56"/>
      <c r="E246" s="56"/>
    </row>
    <row r="247" spans="1:5" ht="15" customHeight="1" x14ac:dyDescent="0.2">
      <c r="A247" s="82" t="s">
        <v>61</v>
      </c>
      <c r="E247" t="s">
        <v>62</v>
      </c>
    </row>
    <row r="248" spans="1:5" ht="15" customHeight="1" x14ac:dyDescent="0.25">
      <c r="B248" s="55"/>
      <c r="C248" s="56"/>
      <c r="D248" s="56"/>
      <c r="E248" s="71"/>
    </row>
    <row r="249" spans="1:5" ht="15" customHeight="1" x14ac:dyDescent="0.2">
      <c r="A249" s="92"/>
      <c r="B249" s="92"/>
      <c r="C249" s="72" t="s">
        <v>40</v>
      </c>
      <c r="D249" s="73" t="s">
        <v>41</v>
      </c>
      <c r="E249" s="43" t="s">
        <v>42</v>
      </c>
    </row>
    <row r="250" spans="1:5" ht="15" customHeight="1" x14ac:dyDescent="0.2">
      <c r="A250" s="90"/>
      <c r="B250" s="86"/>
      <c r="C250" s="93"/>
      <c r="D250" s="94" t="s">
        <v>63</v>
      </c>
      <c r="E250" s="48">
        <v>20691</v>
      </c>
    </row>
    <row r="251" spans="1:5" ht="15" customHeight="1" x14ac:dyDescent="0.2">
      <c r="A251" s="90"/>
      <c r="B251" s="86"/>
      <c r="C251" s="50" t="s">
        <v>44</v>
      </c>
      <c r="D251" s="51"/>
      <c r="E251" s="52">
        <f>SUM(E250:E250)</f>
        <v>20691</v>
      </c>
    </row>
    <row r="252" spans="1:5" ht="15" customHeight="1" x14ac:dyDescent="0.2"/>
    <row r="253" spans="1:5" ht="15" customHeight="1" x14ac:dyDescent="0.25">
      <c r="A253" s="37" t="s">
        <v>17</v>
      </c>
      <c r="B253" s="38"/>
      <c r="C253" s="38"/>
      <c r="D253" s="57"/>
      <c r="E253" s="57"/>
    </row>
    <row r="254" spans="1:5" ht="15" customHeight="1" x14ac:dyDescent="0.2">
      <c r="A254" s="39" t="s">
        <v>68</v>
      </c>
      <c r="B254" s="56"/>
      <c r="C254" s="56"/>
      <c r="D254" s="56"/>
      <c r="E254" s="58" t="s">
        <v>71</v>
      </c>
    </row>
    <row r="255" spans="1:5" ht="15" customHeight="1" x14ac:dyDescent="0.2">
      <c r="A255" s="41"/>
      <c r="B255" s="97"/>
      <c r="C255" s="38"/>
      <c r="D255" s="41"/>
      <c r="E255" s="98"/>
    </row>
    <row r="256" spans="1:5" ht="15" customHeight="1" x14ac:dyDescent="0.2">
      <c r="B256" s="92"/>
      <c r="C256" s="43" t="s">
        <v>40</v>
      </c>
      <c r="D256" s="84" t="s">
        <v>57</v>
      </c>
      <c r="E256" s="43" t="s">
        <v>42</v>
      </c>
    </row>
    <row r="257" spans="1:5" ht="15" customHeight="1" x14ac:dyDescent="0.2">
      <c r="B257" s="99"/>
      <c r="C257" s="93">
        <v>3122</v>
      </c>
      <c r="D257" s="88" t="s">
        <v>65</v>
      </c>
      <c r="E257" s="48">
        <f>19541.5+1149.5</f>
        <v>20691</v>
      </c>
    </row>
    <row r="258" spans="1:5" ht="15" customHeight="1" x14ac:dyDescent="0.2">
      <c r="B258" s="100"/>
      <c r="C258" s="50" t="s">
        <v>44</v>
      </c>
      <c r="D258" s="101"/>
      <c r="E258" s="102">
        <f>SUM(E257:E257)</f>
        <v>20691</v>
      </c>
    </row>
    <row r="259" spans="1:5" ht="15" customHeight="1" x14ac:dyDescent="0.2"/>
    <row r="260" spans="1:5" ht="15" customHeight="1" x14ac:dyDescent="0.2"/>
    <row r="261" spans="1:5" ht="15" customHeight="1" x14ac:dyDescent="0.2"/>
    <row r="262" spans="1:5" ht="15" customHeight="1" x14ac:dyDescent="0.25">
      <c r="A262" s="35" t="s">
        <v>75</v>
      </c>
    </row>
    <row r="263" spans="1:5" ht="15" customHeight="1" x14ac:dyDescent="0.2">
      <c r="A263" s="194" t="s">
        <v>76</v>
      </c>
      <c r="B263" s="194"/>
      <c r="C263" s="194"/>
      <c r="D263" s="194"/>
      <c r="E263" s="194"/>
    </row>
    <row r="264" spans="1:5" ht="15" customHeight="1" x14ac:dyDescent="0.2">
      <c r="A264" s="194"/>
      <c r="B264" s="194"/>
      <c r="C264" s="194"/>
      <c r="D264" s="194"/>
      <c r="E264" s="194"/>
    </row>
    <row r="265" spans="1:5" ht="15" customHeight="1" x14ac:dyDescent="0.2">
      <c r="A265" s="192" t="s">
        <v>77</v>
      </c>
      <c r="B265" s="192"/>
      <c r="C265" s="192"/>
      <c r="D265" s="192"/>
      <c r="E265" s="192"/>
    </row>
    <row r="266" spans="1:5" ht="15" customHeight="1" x14ac:dyDescent="0.2">
      <c r="A266" s="192"/>
      <c r="B266" s="192"/>
      <c r="C266" s="192"/>
      <c r="D266" s="192"/>
      <c r="E266" s="192"/>
    </row>
    <row r="267" spans="1:5" ht="15" customHeight="1" x14ac:dyDescent="0.2">
      <c r="A267" s="192"/>
      <c r="B267" s="192"/>
      <c r="C267" s="192"/>
      <c r="D267" s="192"/>
      <c r="E267" s="192"/>
    </row>
    <row r="268" spans="1:5" ht="15" customHeight="1" x14ac:dyDescent="0.2">
      <c r="A268" s="192"/>
      <c r="B268" s="192"/>
      <c r="C268" s="192"/>
      <c r="D268" s="192"/>
      <c r="E268" s="192"/>
    </row>
    <row r="269" spans="1:5" ht="15" customHeight="1" x14ac:dyDescent="0.2">
      <c r="A269" s="192"/>
      <c r="B269" s="192"/>
      <c r="C269" s="192"/>
      <c r="D269" s="192"/>
      <c r="E269" s="192"/>
    </row>
    <row r="270" spans="1:5" ht="15" customHeight="1" x14ac:dyDescent="0.2">
      <c r="A270" s="192"/>
      <c r="B270" s="192"/>
      <c r="C270" s="192"/>
      <c r="D270" s="192"/>
      <c r="E270" s="192"/>
    </row>
    <row r="271" spans="1:5" ht="15" customHeight="1" x14ac:dyDescent="0.2">
      <c r="A271" s="192"/>
      <c r="B271" s="192"/>
      <c r="C271" s="192"/>
      <c r="D271" s="192"/>
      <c r="E271" s="192"/>
    </row>
    <row r="272" spans="1:5" ht="15" customHeight="1" x14ac:dyDescent="0.2">
      <c r="A272" s="192"/>
      <c r="B272" s="192"/>
      <c r="C272" s="192"/>
      <c r="D272" s="192"/>
      <c r="E272" s="192"/>
    </row>
    <row r="273" spans="1:5" ht="15" customHeight="1" x14ac:dyDescent="0.2">
      <c r="A273" s="91"/>
      <c r="B273" s="91"/>
      <c r="C273" s="91"/>
      <c r="D273" s="91"/>
      <c r="E273" s="91"/>
    </row>
    <row r="274" spans="1:5" ht="15" customHeight="1" x14ac:dyDescent="0.25">
      <c r="A274" s="55" t="s">
        <v>17</v>
      </c>
      <c r="B274" s="56"/>
      <c r="C274" s="56"/>
      <c r="D274" s="56"/>
      <c r="E274" s="57"/>
    </row>
    <row r="275" spans="1:5" ht="15" customHeight="1" x14ac:dyDescent="0.2">
      <c r="A275" s="82" t="s">
        <v>61</v>
      </c>
      <c r="B275" s="56"/>
      <c r="C275" s="56"/>
      <c r="D275" s="56"/>
      <c r="E275" s="58" t="s">
        <v>62</v>
      </c>
    </row>
    <row r="276" spans="1:5" ht="15" customHeight="1" x14ac:dyDescent="0.2">
      <c r="A276" s="82"/>
      <c r="B276" s="57"/>
      <c r="C276" s="56"/>
      <c r="D276" s="56"/>
      <c r="E276" s="71"/>
    </row>
    <row r="277" spans="1:5" ht="15" customHeight="1" x14ac:dyDescent="0.2">
      <c r="A277" s="92"/>
      <c r="B277" s="92"/>
      <c r="C277" s="72" t="s">
        <v>40</v>
      </c>
      <c r="D277" s="84" t="s">
        <v>57</v>
      </c>
      <c r="E277" s="74" t="s">
        <v>42</v>
      </c>
    </row>
    <row r="278" spans="1:5" ht="15" customHeight="1" x14ac:dyDescent="0.2">
      <c r="A278" s="92"/>
      <c r="B278" s="92"/>
      <c r="C278" s="103">
        <v>6409</v>
      </c>
      <c r="D278" s="88" t="s">
        <v>78</v>
      </c>
      <c r="E278" s="89">
        <v>-4000000</v>
      </c>
    </row>
    <row r="279" spans="1:5" ht="15" customHeight="1" x14ac:dyDescent="0.2">
      <c r="A279" s="104"/>
      <c r="B279" s="104"/>
      <c r="C279" s="79" t="s">
        <v>44</v>
      </c>
      <c r="D279" s="80"/>
      <c r="E279" s="81">
        <f>SUM(E278:E278)</f>
        <v>-4000000</v>
      </c>
    </row>
    <row r="280" spans="1:5" ht="15" customHeight="1" x14ac:dyDescent="0.2">
      <c r="A280" s="41"/>
      <c r="B280" s="41"/>
      <c r="C280" s="41"/>
      <c r="D280" s="41"/>
      <c r="E280" s="41"/>
    </row>
    <row r="281" spans="1:5" ht="15" customHeight="1" x14ac:dyDescent="0.25">
      <c r="A281" s="37" t="s">
        <v>17</v>
      </c>
      <c r="B281" s="38"/>
      <c r="C281" s="38"/>
      <c r="D281" s="57"/>
      <c r="E281" s="57"/>
    </row>
    <row r="282" spans="1:5" ht="15" customHeight="1" x14ac:dyDescent="0.2">
      <c r="A282" s="105" t="s">
        <v>79</v>
      </c>
      <c r="B282" s="38"/>
      <c r="C282" s="38"/>
      <c r="D282" s="38"/>
      <c r="E282" s="40" t="s">
        <v>80</v>
      </c>
    </row>
    <row r="283" spans="1:5" ht="15" customHeight="1" x14ac:dyDescent="0.2">
      <c r="A283" s="41"/>
      <c r="B283" s="97"/>
      <c r="C283" s="38"/>
      <c r="D283" s="41"/>
      <c r="E283" s="98"/>
    </row>
    <row r="284" spans="1:5" ht="15" customHeight="1" x14ac:dyDescent="0.2">
      <c r="B284" s="72" t="s">
        <v>39</v>
      </c>
      <c r="C284" s="72" t="s">
        <v>40</v>
      </c>
      <c r="D284" s="73" t="s">
        <v>41</v>
      </c>
      <c r="E284" s="74" t="s">
        <v>42</v>
      </c>
    </row>
    <row r="285" spans="1:5" ht="15" customHeight="1" x14ac:dyDescent="0.2">
      <c r="B285" s="106">
        <v>12</v>
      </c>
      <c r="C285" s="87"/>
      <c r="D285" s="65" t="s">
        <v>81</v>
      </c>
      <c r="E285" s="107">
        <v>4000000</v>
      </c>
    </row>
    <row r="286" spans="1:5" ht="15" customHeight="1" x14ac:dyDescent="0.2">
      <c r="B286" s="106"/>
      <c r="C286" s="79" t="s">
        <v>44</v>
      </c>
      <c r="D286" s="80"/>
      <c r="E286" s="81">
        <f>SUM(E285:E285)</f>
        <v>4000000</v>
      </c>
    </row>
    <row r="287" spans="1:5" ht="15" customHeight="1" x14ac:dyDescent="0.2"/>
    <row r="288" spans="1:5" ht="15" customHeight="1" x14ac:dyDescent="0.2"/>
    <row r="289" spans="1:5" ht="15" customHeight="1" x14ac:dyDescent="0.25">
      <c r="A289" s="35" t="s">
        <v>82</v>
      </c>
    </row>
    <row r="290" spans="1:5" ht="15" customHeight="1" x14ac:dyDescent="0.2">
      <c r="A290" s="194" t="s">
        <v>83</v>
      </c>
      <c r="B290" s="194"/>
      <c r="C290" s="194"/>
      <c r="D290" s="194"/>
      <c r="E290" s="194"/>
    </row>
    <row r="291" spans="1:5" ht="15" customHeight="1" x14ac:dyDescent="0.2">
      <c r="A291" s="194"/>
      <c r="B291" s="194"/>
      <c r="C291" s="194"/>
      <c r="D291" s="194"/>
      <c r="E291" s="194"/>
    </row>
    <row r="292" spans="1:5" ht="15" customHeight="1" x14ac:dyDescent="0.2">
      <c r="A292" s="192" t="s">
        <v>84</v>
      </c>
      <c r="B292" s="192"/>
      <c r="C292" s="192"/>
      <c r="D292" s="192"/>
      <c r="E292" s="192"/>
    </row>
    <row r="293" spans="1:5" ht="15" customHeight="1" x14ac:dyDescent="0.2">
      <c r="A293" s="192"/>
      <c r="B293" s="192"/>
      <c r="C293" s="192"/>
      <c r="D293" s="192"/>
      <c r="E293" s="192"/>
    </row>
    <row r="294" spans="1:5" ht="15" customHeight="1" x14ac:dyDescent="0.2">
      <c r="A294" s="192"/>
      <c r="B294" s="192"/>
      <c r="C294" s="192"/>
      <c r="D294" s="192"/>
      <c r="E294" s="192"/>
    </row>
    <row r="295" spans="1:5" ht="15" customHeight="1" x14ac:dyDescent="0.2">
      <c r="A295" s="192"/>
      <c r="B295" s="192"/>
      <c r="C295" s="192"/>
      <c r="D295" s="192"/>
      <c r="E295" s="192"/>
    </row>
    <row r="296" spans="1:5" ht="15" customHeight="1" x14ac:dyDescent="0.2">
      <c r="A296" s="192"/>
      <c r="B296" s="192"/>
      <c r="C296" s="192"/>
      <c r="D296" s="192"/>
      <c r="E296" s="192"/>
    </row>
    <row r="297" spans="1:5" ht="15" customHeight="1" x14ac:dyDescent="0.2">
      <c r="A297" s="36"/>
      <c r="B297" s="36"/>
      <c r="C297" s="36"/>
      <c r="D297" s="36"/>
      <c r="E297" s="36"/>
    </row>
    <row r="298" spans="1:5" ht="15" customHeight="1" x14ac:dyDescent="0.25">
      <c r="A298" s="37" t="s">
        <v>17</v>
      </c>
      <c r="B298" s="38"/>
      <c r="C298" s="38"/>
      <c r="D298" s="57"/>
      <c r="E298" s="57"/>
    </row>
    <row r="299" spans="1:5" ht="15" customHeight="1" x14ac:dyDescent="0.2">
      <c r="A299" s="39" t="s">
        <v>68</v>
      </c>
      <c r="B299" s="56"/>
      <c r="C299" s="56"/>
      <c r="D299" s="56"/>
      <c r="E299" s="58" t="s">
        <v>85</v>
      </c>
    </row>
    <row r="300" spans="1:5" ht="15" customHeight="1" x14ac:dyDescent="0.2">
      <c r="A300" s="41"/>
      <c r="B300" s="97"/>
      <c r="C300" s="38"/>
      <c r="D300" s="41"/>
      <c r="E300" s="98"/>
    </row>
    <row r="301" spans="1:5" ht="15" customHeight="1" x14ac:dyDescent="0.2">
      <c r="B301" s="92"/>
      <c r="C301" s="43" t="s">
        <v>40</v>
      </c>
      <c r="D301" s="84" t="s">
        <v>57</v>
      </c>
      <c r="E301" s="43" t="s">
        <v>42</v>
      </c>
    </row>
    <row r="302" spans="1:5" ht="15" customHeight="1" x14ac:dyDescent="0.2">
      <c r="B302" s="99"/>
      <c r="C302" s="93">
        <v>6172</v>
      </c>
      <c r="D302" s="108" t="s">
        <v>86</v>
      </c>
      <c r="E302" s="48">
        <v>-40000</v>
      </c>
    </row>
    <row r="303" spans="1:5" ht="15" customHeight="1" x14ac:dyDescent="0.2">
      <c r="B303" s="100"/>
      <c r="C303" s="50" t="s">
        <v>44</v>
      </c>
      <c r="D303" s="101"/>
      <c r="E303" s="102">
        <f>SUM(E302:E302)</f>
        <v>-40000</v>
      </c>
    </row>
    <row r="304" spans="1:5" ht="15" customHeight="1" x14ac:dyDescent="0.2"/>
    <row r="305" spans="1:5" ht="15" customHeight="1" x14ac:dyDescent="0.25">
      <c r="A305" s="55" t="s">
        <v>17</v>
      </c>
      <c r="B305" s="109"/>
      <c r="C305" s="56"/>
      <c r="D305" s="56"/>
      <c r="E305" s="57"/>
    </row>
    <row r="306" spans="1:5" ht="15" customHeight="1" x14ac:dyDescent="0.2">
      <c r="A306" s="39" t="s">
        <v>55</v>
      </c>
      <c r="B306" s="109"/>
      <c r="C306" s="56"/>
      <c r="D306" s="56"/>
      <c r="E306" s="58" t="s">
        <v>56</v>
      </c>
    </row>
    <row r="307" spans="1:5" ht="15" customHeight="1" x14ac:dyDescent="0.2">
      <c r="A307" s="82"/>
      <c r="B307" s="109"/>
      <c r="C307" s="56"/>
      <c r="D307" s="56"/>
      <c r="E307" s="58"/>
    </row>
    <row r="308" spans="1:5" ht="15" customHeight="1" x14ac:dyDescent="0.2">
      <c r="B308" s="83"/>
      <c r="C308" s="43" t="s">
        <v>40</v>
      </c>
      <c r="D308" s="110" t="s">
        <v>57</v>
      </c>
      <c r="E308" s="43" t="s">
        <v>42</v>
      </c>
    </row>
    <row r="309" spans="1:5" ht="15" customHeight="1" x14ac:dyDescent="0.2">
      <c r="B309" s="90"/>
      <c r="C309" s="43">
        <v>6172</v>
      </c>
      <c r="D309" s="88" t="s">
        <v>65</v>
      </c>
      <c r="E309" s="48">
        <v>40000</v>
      </c>
    </row>
    <row r="310" spans="1:5" ht="15" customHeight="1" x14ac:dyDescent="0.2">
      <c r="B310" s="111"/>
      <c r="C310" s="50" t="s">
        <v>44</v>
      </c>
      <c r="D310" s="51"/>
      <c r="E310" s="52">
        <f>SUM(E309:E309)</f>
        <v>40000</v>
      </c>
    </row>
    <row r="311" spans="1:5" ht="15" customHeight="1" x14ac:dyDescent="0.2"/>
    <row r="312" spans="1:5" ht="15" customHeight="1" x14ac:dyDescent="0.2"/>
    <row r="313" spans="1:5" ht="15" customHeight="1" x14ac:dyDescent="0.2"/>
    <row r="314" spans="1:5" ht="15" customHeight="1" x14ac:dyDescent="0.25">
      <c r="A314" s="35" t="s">
        <v>87</v>
      </c>
    </row>
    <row r="315" spans="1:5" ht="15" customHeight="1" x14ac:dyDescent="0.2">
      <c r="A315" s="194" t="s">
        <v>88</v>
      </c>
      <c r="B315" s="194"/>
      <c r="C315" s="194"/>
      <c r="D315" s="194"/>
      <c r="E315" s="194"/>
    </row>
    <row r="316" spans="1:5" ht="15" customHeight="1" x14ac:dyDescent="0.2">
      <c r="A316" s="194"/>
      <c r="B316" s="194"/>
      <c r="C316" s="194"/>
      <c r="D316" s="194"/>
      <c r="E316" s="194"/>
    </row>
    <row r="317" spans="1:5" ht="15" customHeight="1" x14ac:dyDescent="0.2">
      <c r="A317" s="192" t="s">
        <v>89</v>
      </c>
      <c r="B317" s="192"/>
      <c r="C317" s="192"/>
      <c r="D317" s="192"/>
      <c r="E317" s="192"/>
    </row>
    <row r="318" spans="1:5" ht="15" customHeight="1" x14ac:dyDescent="0.2">
      <c r="A318" s="192"/>
      <c r="B318" s="192"/>
      <c r="C318" s="192"/>
      <c r="D318" s="192"/>
      <c r="E318" s="192"/>
    </row>
    <row r="319" spans="1:5" ht="15" customHeight="1" x14ac:dyDescent="0.2">
      <c r="A319" s="192"/>
      <c r="B319" s="192"/>
      <c r="C319" s="192"/>
      <c r="D319" s="192"/>
      <c r="E319" s="192"/>
    </row>
    <row r="320" spans="1:5" ht="15" customHeight="1" x14ac:dyDescent="0.2">
      <c r="A320" s="192"/>
      <c r="B320" s="192"/>
      <c r="C320" s="192"/>
      <c r="D320" s="192"/>
      <c r="E320" s="192"/>
    </row>
    <row r="321" spans="1:5" ht="15" customHeight="1" x14ac:dyDescent="0.2">
      <c r="A321" s="192"/>
      <c r="B321" s="192"/>
      <c r="C321" s="192"/>
      <c r="D321" s="192"/>
      <c r="E321" s="192"/>
    </row>
    <row r="322" spans="1:5" ht="15" customHeight="1" x14ac:dyDescent="0.2">
      <c r="A322" s="192"/>
      <c r="B322" s="192"/>
      <c r="C322" s="192"/>
      <c r="D322" s="192"/>
      <c r="E322" s="192"/>
    </row>
    <row r="323" spans="1:5" ht="15" customHeight="1" x14ac:dyDescent="0.2">
      <c r="A323" s="56"/>
      <c r="B323" s="112"/>
      <c r="C323" s="113"/>
      <c r="D323" s="56"/>
      <c r="E323" s="114"/>
    </row>
    <row r="324" spans="1:5" ht="15" customHeight="1" x14ac:dyDescent="0.25">
      <c r="A324" s="37" t="s">
        <v>17</v>
      </c>
      <c r="B324" s="38"/>
      <c r="C324" s="38"/>
      <c r="D324" s="38"/>
      <c r="E324" s="41"/>
    </row>
    <row r="325" spans="1:5" ht="15" customHeight="1" x14ac:dyDescent="0.2">
      <c r="A325" s="39" t="s">
        <v>68</v>
      </c>
      <c r="B325" s="115"/>
      <c r="C325" s="115"/>
      <c r="D325" s="115"/>
      <c r="E325" s="115" t="s">
        <v>71</v>
      </c>
    </row>
    <row r="326" spans="1:5" ht="15" customHeight="1" x14ac:dyDescent="0.2"/>
    <row r="327" spans="1:5" ht="15" customHeight="1" x14ac:dyDescent="0.2">
      <c r="B327" s="83"/>
      <c r="C327" s="72" t="s">
        <v>40</v>
      </c>
      <c r="D327" s="84" t="s">
        <v>57</v>
      </c>
      <c r="E327" s="43" t="s">
        <v>42</v>
      </c>
    </row>
    <row r="328" spans="1:5" ht="15" customHeight="1" x14ac:dyDescent="0.2">
      <c r="B328" s="90"/>
      <c r="C328" s="87">
        <v>3122</v>
      </c>
      <c r="D328" s="88" t="s">
        <v>65</v>
      </c>
      <c r="E328" s="89">
        <v>-1032946.75</v>
      </c>
    </row>
    <row r="329" spans="1:5" ht="15" customHeight="1" x14ac:dyDescent="0.2">
      <c r="B329" s="90"/>
      <c r="C329" s="87">
        <v>3122</v>
      </c>
      <c r="D329" s="88" t="s">
        <v>59</v>
      </c>
      <c r="E329" s="89">
        <v>1032946.75</v>
      </c>
    </row>
    <row r="330" spans="1:5" ht="15" customHeight="1" x14ac:dyDescent="0.2">
      <c r="B330" s="116"/>
      <c r="C330" s="79" t="s">
        <v>44</v>
      </c>
      <c r="D330" s="108"/>
      <c r="E330" s="81">
        <f>SUM(E328:E329)</f>
        <v>0</v>
      </c>
    </row>
    <row r="331" spans="1:5" ht="15" customHeight="1" x14ac:dyDescent="0.2"/>
    <row r="332" spans="1:5" ht="15" customHeight="1" x14ac:dyDescent="0.2"/>
    <row r="333" spans="1:5" ht="15" customHeight="1" x14ac:dyDescent="0.25">
      <c r="A333" s="35" t="s">
        <v>90</v>
      </c>
    </row>
    <row r="334" spans="1:5" ht="15" customHeight="1" x14ac:dyDescent="0.2">
      <c r="A334" s="194" t="s">
        <v>88</v>
      </c>
      <c r="B334" s="194"/>
      <c r="C334" s="194"/>
      <c r="D334" s="194"/>
      <c r="E334" s="194"/>
    </row>
    <row r="335" spans="1:5" ht="15" customHeight="1" x14ac:dyDescent="0.2">
      <c r="A335" s="194"/>
      <c r="B335" s="194"/>
      <c r="C335" s="194"/>
      <c r="D335" s="194"/>
      <c r="E335" s="194"/>
    </row>
    <row r="336" spans="1:5" ht="15" customHeight="1" x14ac:dyDescent="0.2">
      <c r="A336" s="192" t="s">
        <v>91</v>
      </c>
      <c r="B336" s="192"/>
      <c r="C336" s="192"/>
      <c r="D336" s="192"/>
      <c r="E336" s="192"/>
    </row>
    <row r="337" spans="1:5" ht="15" customHeight="1" x14ac:dyDescent="0.2">
      <c r="A337" s="192"/>
      <c r="B337" s="192"/>
      <c r="C337" s="192"/>
      <c r="D337" s="192"/>
      <c r="E337" s="192"/>
    </row>
    <row r="338" spans="1:5" ht="15" customHeight="1" x14ac:dyDescent="0.2">
      <c r="A338" s="192"/>
      <c r="B338" s="192"/>
      <c r="C338" s="192"/>
      <c r="D338" s="192"/>
      <c r="E338" s="192"/>
    </row>
    <row r="339" spans="1:5" ht="15" customHeight="1" x14ac:dyDescent="0.2">
      <c r="A339" s="192"/>
      <c r="B339" s="192"/>
      <c r="C339" s="192"/>
      <c r="D339" s="192"/>
      <c r="E339" s="192"/>
    </row>
    <row r="340" spans="1:5" ht="15" customHeight="1" x14ac:dyDescent="0.2">
      <c r="A340" s="192"/>
      <c r="B340" s="192"/>
      <c r="C340" s="192"/>
      <c r="D340" s="192"/>
      <c r="E340" s="192"/>
    </row>
    <row r="341" spans="1:5" ht="15" customHeight="1" x14ac:dyDescent="0.2">
      <c r="A341" s="192"/>
      <c r="B341" s="192"/>
      <c r="C341" s="192"/>
      <c r="D341" s="192"/>
      <c r="E341" s="192"/>
    </row>
    <row r="342" spans="1:5" ht="15" customHeight="1" x14ac:dyDescent="0.2">
      <c r="A342" s="192"/>
      <c r="B342" s="192"/>
      <c r="C342" s="192"/>
      <c r="D342" s="192"/>
      <c r="E342" s="192"/>
    </row>
    <row r="343" spans="1:5" ht="15" customHeight="1" x14ac:dyDescent="0.2">
      <c r="A343" s="56"/>
      <c r="B343" s="112"/>
      <c r="C343" s="113"/>
      <c r="D343" s="56"/>
      <c r="E343" s="114"/>
    </row>
    <row r="344" spans="1:5" ht="15" customHeight="1" x14ac:dyDescent="0.25">
      <c r="A344" s="37" t="s">
        <v>17</v>
      </c>
      <c r="B344" s="38"/>
      <c r="C344" s="38"/>
      <c r="D344" s="38"/>
      <c r="E344" s="41"/>
    </row>
    <row r="345" spans="1:5" ht="15" customHeight="1" x14ac:dyDescent="0.2">
      <c r="A345" s="39" t="s">
        <v>68</v>
      </c>
      <c r="B345" s="115"/>
      <c r="C345" s="115"/>
      <c r="D345" s="115"/>
      <c r="E345" s="115" t="s">
        <v>71</v>
      </c>
    </row>
    <row r="346" spans="1:5" ht="15" customHeight="1" x14ac:dyDescent="0.2"/>
    <row r="347" spans="1:5" ht="15" customHeight="1" x14ac:dyDescent="0.2">
      <c r="B347" s="83"/>
      <c r="C347" s="72" t="s">
        <v>40</v>
      </c>
      <c r="D347" s="84" t="s">
        <v>57</v>
      </c>
      <c r="E347" s="43" t="s">
        <v>42</v>
      </c>
    </row>
    <row r="348" spans="1:5" ht="15" customHeight="1" x14ac:dyDescent="0.2">
      <c r="B348" s="90"/>
      <c r="C348" s="87">
        <v>3122</v>
      </c>
      <c r="D348" s="88" t="s">
        <v>65</v>
      </c>
      <c r="E348" s="89">
        <v>-8547.94</v>
      </c>
    </row>
    <row r="349" spans="1:5" ht="15" customHeight="1" x14ac:dyDescent="0.2">
      <c r="B349" s="90"/>
      <c r="C349" s="87">
        <v>3122</v>
      </c>
      <c r="D349" s="88" t="s">
        <v>59</v>
      </c>
      <c r="E349" s="89">
        <v>8547.94</v>
      </c>
    </row>
    <row r="350" spans="1:5" ht="15" customHeight="1" x14ac:dyDescent="0.2">
      <c r="B350" s="116"/>
      <c r="C350" s="79" t="s">
        <v>44</v>
      </c>
      <c r="D350" s="108"/>
      <c r="E350" s="81">
        <f>SUM(E348:E349)</f>
        <v>0</v>
      </c>
    </row>
    <row r="351" spans="1:5" ht="15" customHeight="1" x14ac:dyDescent="0.2"/>
    <row r="352" spans="1:5" ht="15" customHeight="1" x14ac:dyDescent="0.2"/>
    <row r="353" spans="1:5" ht="15" customHeight="1" x14ac:dyDescent="0.25">
      <c r="A353" s="35" t="s">
        <v>92</v>
      </c>
    </row>
    <row r="354" spans="1:5" ht="15" customHeight="1" x14ac:dyDescent="0.2">
      <c r="A354" s="194" t="s">
        <v>88</v>
      </c>
      <c r="B354" s="194"/>
      <c r="C354" s="194"/>
      <c r="D354" s="194"/>
      <c r="E354" s="194"/>
    </row>
    <row r="355" spans="1:5" ht="15" customHeight="1" x14ac:dyDescent="0.2">
      <c r="A355" s="194"/>
      <c r="B355" s="194"/>
      <c r="C355" s="194"/>
      <c r="D355" s="194"/>
      <c r="E355" s="194"/>
    </row>
    <row r="356" spans="1:5" ht="15" customHeight="1" x14ac:dyDescent="0.2">
      <c r="A356" s="193" t="s">
        <v>93</v>
      </c>
      <c r="B356" s="193"/>
      <c r="C356" s="193"/>
      <c r="D356" s="193"/>
      <c r="E356" s="193"/>
    </row>
    <row r="357" spans="1:5" ht="15" customHeight="1" x14ac:dyDescent="0.2">
      <c r="A357" s="193"/>
      <c r="B357" s="193"/>
      <c r="C357" s="193"/>
      <c r="D357" s="193"/>
      <c r="E357" s="193"/>
    </row>
    <row r="358" spans="1:5" ht="15" customHeight="1" x14ac:dyDescent="0.2">
      <c r="A358" s="193"/>
      <c r="B358" s="193"/>
      <c r="C358" s="193"/>
      <c r="D358" s="193"/>
      <c r="E358" s="193"/>
    </row>
    <row r="359" spans="1:5" ht="15" customHeight="1" x14ac:dyDescent="0.2">
      <c r="A359" s="193"/>
      <c r="B359" s="193"/>
      <c r="C359" s="193"/>
      <c r="D359" s="193"/>
      <c r="E359" s="193"/>
    </row>
    <row r="360" spans="1:5" ht="15" customHeight="1" x14ac:dyDescent="0.2">
      <c r="A360" s="193"/>
      <c r="B360" s="193"/>
      <c r="C360" s="193"/>
      <c r="D360" s="193"/>
      <c r="E360" s="193"/>
    </row>
    <row r="361" spans="1:5" ht="15" customHeight="1" x14ac:dyDescent="0.2">
      <c r="A361" s="193"/>
      <c r="B361" s="193"/>
      <c r="C361" s="193"/>
      <c r="D361" s="193"/>
      <c r="E361" s="193"/>
    </row>
    <row r="362" spans="1:5" ht="15" customHeight="1" x14ac:dyDescent="0.2">
      <c r="A362" s="66"/>
      <c r="B362" s="66"/>
      <c r="C362" s="66"/>
      <c r="D362" s="66"/>
      <c r="E362" s="66"/>
    </row>
    <row r="363" spans="1:5" ht="15" customHeight="1" x14ac:dyDescent="0.2">
      <c r="A363" s="66"/>
      <c r="B363" s="66"/>
      <c r="C363" s="66"/>
      <c r="D363" s="66"/>
      <c r="E363" s="66"/>
    </row>
    <row r="364" spans="1:5" ht="15" customHeight="1" x14ac:dyDescent="0.2">
      <c r="A364" s="66"/>
      <c r="B364" s="66"/>
      <c r="C364" s="66"/>
      <c r="D364" s="66"/>
      <c r="E364" s="66"/>
    </row>
    <row r="365" spans="1:5" ht="15" customHeight="1" x14ac:dyDescent="0.2">
      <c r="A365" s="66"/>
      <c r="B365" s="66"/>
      <c r="C365" s="66"/>
      <c r="D365" s="66"/>
      <c r="E365" s="66"/>
    </row>
    <row r="366" spans="1:5" ht="15" customHeight="1" x14ac:dyDescent="0.25">
      <c r="A366" s="55" t="s">
        <v>17</v>
      </c>
      <c r="B366" s="56"/>
      <c r="C366" s="56"/>
      <c r="D366" s="56"/>
      <c r="E366" s="56"/>
    </row>
    <row r="367" spans="1:5" ht="15" customHeight="1" x14ac:dyDescent="0.2">
      <c r="A367" s="39" t="s">
        <v>68</v>
      </c>
      <c r="B367" s="56"/>
      <c r="C367" s="56"/>
      <c r="D367" s="56"/>
      <c r="E367" s="58" t="s">
        <v>85</v>
      </c>
    </row>
    <row r="368" spans="1:5" ht="15" customHeight="1" x14ac:dyDescent="0.2">
      <c r="A368" s="112"/>
      <c r="B368" s="117"/>
      <c r="C368" s="56"/>
      <c r="D368" s="56"/>
      <c r="E368" s="71"/>
    </row>
    <row r="369" spans="1:5" ht="15" customHeight="1" x14ac:dyDescent="0.25">
      <c r="A369" s="35"/>
      <c r="B369" s="72" t="s">
        <v>94</v>
      </c>
      <c r="C369" s="72" t="s">
        <v>40</v>
      </c>
      <c r="D369" s="73" t="s">
        <v>57</v>
      </c>
      <c r="E369" s="43" t="s">
        <v>42</v>
      </c>
    </row>
    <row r="370" spans="1:5" ht="15" customHeight="1" x14ac:dyDescent="0.25">
      <c r="A370" s="35"/>
      <c r="B370" s="45">
        <v>23</v>
      </c>
      <c r="C370" s="93"/>
      <c r="D370" s="88" t="s">
        <v>65</v>
      </c>
      <c r="E370" s="118">
        <v>-216000</v>
      </c>
    </row>
    <row r="371" spans="1:5" ht="15" customHeight="1" x14ac:dyDescent="0.25">
      <c r="A371" s="35"/>
      <c r="B371" s="106"/>
      <c r="C371" s="79" t="s">
        <v>44</v>
      </c>
      <c r="D371" s="80"/>
      <c r="E371" s="81">
        <f>SUM(E370:E370)</f>
        <v>-216000</v>
      </c>
    </row>
    <row r="372" spans="1:5" ht="15" customHeight="1" x14ac:dyDescent="0.2"/>
    <row r="373" spans="1:5" ht="15" customHeight="1" x14ac:dyDescent="0.25">
      <c r="A373" s="37" t="s">
        <v>17</v>
      </c>
      <c r="B373" s="38"/>
      <c r="C373" s="38"/>
      <c r="D373" s="57"/>
      <c r="E373" s="57"/>
    </row>
    <row r="374" spans="1:5" ht="15" customHeight="1" x14ac:dyDescent="0.2">
      <c r="A374" s="39" t="s">
        <v>68</v>
      </c>
      <c r="B374" s="56"/>
      <c r="C374" s="56"/>
      <c r="D374" s="56"/>
      <c r="E374" s="58" t="s">
        <v>71</v>
      </c>
    </row>
    <row r="375" spans="1:5" ht="15" customHeight="1" x14ac:dyDescent="0.2">
      <c r="A375" s="41"/>
      <c r="B375" s="97"/>
      <c r="C375" s="38"/>
      <c r="D375" s="41"/>
      <c r="E375" s="98"/>
    </row>
    <row r="376" spans="1:5" ht="15" customHeight="1" x14ac:dyDescent="0.2">
      <c r="B376" s="92"/>
      <c r="C376" s="43" t="s">
        <v>40</v>
      </c>
      <c r="D376" s="84" t="s">
        <v>57</v>
      </c>
      <c r="E376" s="43" t="s">
        <v>42</v>
      </c>
    </row>
    <row r="377" spans="1:5" ht="15" customHeight="1" x14ac:dyDescent="0.2">
      <c r="B377" s="99"/>
      <c r="C377" s="93">
        <v>3522</v>
      </c>
      <c r="D377" s="88" t="s">
        <v>65</v>
      </c>
      <c r="E377" s="48">
        <v>216000</v>
      </c>
    </row>
    <row r="378" spans="1:5" ht="15" customHeight="1" x14ac:dyDescent="0.2">
      <c r="B378" s="100"/>
      <c r="C378" s="50" t="s">
        <v>44</v>
      </c>
      <c r="D378" s="101"/>
      <c r="E378" s="102">
        <f>SUM(E377:E377)</f>
        <v>216000</v>
      </c>
    </row>
    <row r="379" spans="1:5" ht="15" customHeight="1" x14ac:dyDescent="0.2"/>
    <row r="380" spans="1:5" ht="15" customHeight="1" x14ac:dyDescent="0.2"/>
    <row r="381" spans="1:5" ht="15" customHeight="1" x14ac:dyDescent="0.25">
      <c r="A381" s="35" t="s">
        <v>95</v>
      </c>
    </row>
    <row r="382" spans="1:5" ht="15" customHeight="1" x14ac:dyDescent="0.2">
      <c r="A382" s="194" t="s">
        <v>96</v>
      </c>
      <c r="B382" s="194"/>
      <c r="C382" s="194"/>
      <c r="D382" s="194"/>
      <c r="E382" s="194"/>
    </row>
    <row r="383" spans="1:5" ht="15" customHeight="1" x14ac:dyDescent="0.2">
      <c r="A383" s="194"/>
      <c r="B383" s="194"/>
      <c r="C383" s="194"/>
      <c r="D383" s="194"/>
      <c r="E383" s="194"/>
    </row>
    <row r="384" spans="1:5" ht="15" customHeight="1" x14ac:dyDescent="0.2">
      <c r="A384" s="192" t="s">
        <v>97</v>
      </c>
      <c r="B384" s="192"/>
      <c r="C384" s="192"/>
      <c r="D384" s="192"/>
      <c r="E384" s="192"/>
    </row>
    <row r="385" spans="1:5" ht="15" customHeight="1" x14ac:dyDescent="0.2">
      <c r="A385" s="192"/>
      <c r="B385" s="192"/>
      <c r="C385" s="192"/>
      <c r="D385" s="192"/>
      <c r="E385" s="192"/>
    </row>
    <row r="386" spans="1:5" ht="15" customHeight="1" x14ac:dyDescent="0.2">
      <c r="A386" s="192"/>
      <c r="B386" s="192"/>
      <c r="C386" s="192"/>
      <c r="D386" s="192"/>
      <c r="E386" s="192"/>
    </row>
    <row r="387" spans="1:5" ht="15" customHeight="1" x14ac:dyDescent="0.2">
      <c r="A387" s="192"/>
      <c r="B387" s="192"/>
      <c r="C387" s="192"/>
      <c r="D387" s="192"/>
      <c r="E387" s="192"/>
    </row>
    <row r="388" spans="1:5" ht="15" customHeight="1" x14ac:dyDescent="0.2">
      <c r="A388" s="192"/>
      <c r="B388" s="192"/>
      <c r="C388" s="192"/>
      <c r="D388" s="192"/>
      <c r="E388" s="192"/>
    </row>
    <row r="389" spans="1:5" ht="15" customHeight="1" x14ac:dyDescent="0.2">
      <c r="A389" s="192"/>
      <c r="B389" s="192"/>
      <c r="C389" s="192"/>
      <c r="D389" s="192"/>
      <c r="E389" s="192"/>
    </row>
    <row r="390" spans="1:5" ht="15" customHeight="1" x14ac:dyDescent="0.2"/>
    <row r="391" spans="1:5" ht="15" customHeight="1" x14ac:dyDescent="0.25">
      <c r="A391" s="37" t="s">
        <v>17</v>
      </c>
      <c r="B391" s="38"/>
      <c r="C391" s="38"/>
      <c r="D391" s="57"/>
      <c r="E391" s="57"/>
    </row>
    <row r="392" spans="1:5" ht="15" customHeight="1" x14ac:dyDescent="0.2">
      <c r="A392" s="39" t="s">
        <v>52</v>
      </c>
      <c r="B392" s="38"/>
      <c r="C392" s="38"/>
      <c r="D392" s="38"/>
      <c r="E392" s="40" t="s">
        <v>64</v>
      </c>
    </row>
    <row r="393" spans="1:5" ht="15" customHeight="1" x14ac:dyDescent="0.2">
      <c r="A393" s="41"/>
      <c r="B393" s="97"/>
      <c r="C393" s="38"/>
      <c r="D393" s="41"/>
      <c r="E393" s="98"/>
    </row>
    <row r="394" spans="1:5" ht="15" customHeight="1" x14ac:dyDescent="0.2">
      <c r="A394" s="83"/>
      <c r="B394" s="83"/>
      <c r="C394" s="43" t="s">
        <v>40</v>
      </c>
      <c r="D394" s="84" t="s">
        <v>57</v>
      </c>
      <c r="E394" s="43" t="s">
        <v>42</v>
      </c>
    </row>
    <row r="395" spans="1:5" ht="15" customHeight="1" x14ac:dyDescent="0.2">
      <c r="A395" s="119"/>
      <c r="B395" s="120"/>
      <c r="C395" s="93">
        <v>3121</v>
      </c>
      <c r="D395" s="88" t="s">
        <v>59</v>
      </c>
      <c r="E395" s="48">
        <v>-155000</v>
      </c>
    </row>
    <row r="396" spans="1:5" ht="15" customHeight="1" x14ac:dyDescent="0.2">
      <c r="A396" s="119"/>
      <c r="B396" s="120"/>
      <c r="C396" s="93">
        <v>3121</v>
      </c>
      <c r="D396" s="88" t="s">
        <v>65</v>
      </c>
      <c r="E396" s="48">
        <v>155000</v>
      </c>
    </row>
    <row r="397" spans="1:5" ht="15" customHeight="1" x14ac:dyDescent="0.2">
      <c r="A397" s="111"/>
      <c r="B397" s="38"/>
      <c r="C397" s="50" t="s">
        <v>44</v>
      </c>
      <c r="D397" s="101"/>
      <c r="E397" s="102">
        <f>SUM(E395:E396)</f>
        <v>0</v>
      </c>
    </row>
    <row r="398" spans="1:5" ht="15" customHeight="1" x14ac:dyDescent="0.2"/>
    <row r="399" spans="1:5" ht="15" customHeight="1" x14ac:dyDescent="0.2"/>
    <row r="400" spans="1:5" ht="15" customHeight="1" x14ac:dyDescent="0.25">
      <c r="A400" s="35" t="s">
        <v>98</v>
      </c>
    </row>
    <row r="401" spans="1:5" ht="15" customHeight="1" x14ac:dyDescent="0.2">
      <c r="A401" s="191" t="s">
        <v>99</v>
      </c>
      <c r="B401" s="191"/>
      <c r="C401" s="191"/>
      <c r="D401" s="191"/>
      <c r="E401" s="191"/>
    </row>
    <row r="402" spans="1:5" ht="15" customHeight="1" x14ac:dyDescent="0.2">
      <c r="A402" s="191"/>
      <c r="B402" s="191"/>
      <c r="C402" s="191"/>
      <c r="D402" s="191"/>
      <c r="E402" s="191"/>
    </row>
    <row r="403" spans="1:5" ht="15" customHeight="1" x14ac:dyDescent="0.2">
      <c r="A403" s="192" t="s">
        <v>100</v>
      </c>
      <c r="B403" s="192"/>
      <c r="C403" s="192"/>
      <c r="D403" s="192"/>
      <c r="E403" s="192"/>
    </row>
    <row r="404" spans="1:5" ht="15" customHeight="1" x14ac:dyDescent="0.2">
      <c r="A404" s="192"/>
      <c r="B404" s="192"/>
      <c r="C404" s="192"/>
      <c r="D404" s="192"/>
      <c r="E404" s="192"/>
    </row>
    <row r="405" spans="1:5" ht="15" customHeight="1" x14ac:dyDescent="0.2">
      <c r="A405" s="192"/>
      <c r="B405" s="192"/>
      <c r="C405" s="192"/>
      <c r="D405" s="192"/>
      <c r="E405" s="192"/>
    </row>
    <row r="406" spans="1:5" ht="15" customHeight="1" x14ac:dyDescent="0.2">
      <c r="A406" s="192"/>
      <c r="B406" s="192"/>
      <c r="C406" s="192"/>
      <c r="D406" s="192"/>
      <c r="E406" s="192"/>
    </row>
    <row r="407" spans="1:5" ht="15" customHeight="1" x14ac:dyDescent="0.2">
      <c r="A407" s="192"/>
      <c r="B407" s="192"/>
      <c r="C407" s="192"/>
      <c r="D407" s="192"/>
      <c r="E407" s="192"/>
    </row>
    <row r="408" spans="1:5" ht="15" customHeight="1" x14ac:dyDescent="0.2">
      <c r="A408" s="192"/>
      <c r="B408" s="192"/>
      <c r="C408" s="192"/>
      <c r="D408" s="192"/>
      <c r="E408" s="192"/>
    </row>
    <row r="409" spans="1:5" ht="15" customHeight="1" x14ac:dyDescent="0.2">
      <c r="A409" s="91"/>
      <c r="B409" s="91"/>
      <c r="C409" s="91"/>
      <c r="D409" s="91"/>
      <c r="E409" s="91"/>
    </row>
    <row r="410" spans="1:5" ht="15" customHeight="1" x14ac:dyDescent="0.25">
      <c r="A410" s="37" t="s">
        <v>17</v>
      </c>
      <c r="B410" s="38"/>
      <c r="C410" s="38"/>
      <c r="D410" s="38"/>
      <c r="E410" s="38"/>
    </row>
    <row r="411" spans="1:5" ht="15" customHeight="1" x14ac:dyDescent="0.2">
      <c r="A411" s="39" t="s">
        <v>61</v>
      </c>
      <c r="B411" s="38"/>
      <c r="C411" s="38"/>
      <c r="D411" s="38"/>
      <c r="E411" s="40" t="s">
        <v>62</v>
      </c>
    </row>
    <row r="412" spans="1:5" ht="15" customHeight="1" x14ac:dyDescent="0.25">
      <c r="A412" s="41"/>
      <c r="B412" s="37"/>
      <c r="C412" s="38"/>
      <c r="D412" s="38"/>
      <c r="E412" s="42"/>
    </row>
    <row r="413" spans="1:5" ht="15" customHeight="1" x14ac:dyDescent="0.2">
      <c r="A413" s="83"/>
      <c r="B413" s="92"/>
      <c r="C413" s="43" t="s">
        <v>40</v>
      </c>
      <c r="D413" s="84" t="s">
        <v>57</v>
      </c>
      <c r="E413" s="43" t="s">
        <v>42</v>
      </c>
    </row>
    <row r="414" spans="1:5" ht="15" customHeight="1" x14ac:dyDescent="0.2">
      <c r="A414" s="90"/>
      <c r="B414" s="86"/>
      <c r="C414" s="93">
        <v>6409</v>
      </c>
      <c r="D414" s="88" t="s">
        <v>78</v>
      </c>
      <c r="E414" s="48">
        <v>-484000</v>
      </c>
    </row>
    <row r="415" spans="1:5" ht="15" customHeight="1" x14ac:dyDescent="0.2">
      <c r="A415" s="111"/>
      <c r="B415" s="121"/>
      <c r="C415" s="50" t="s">
        <v>44</v>
      </c>
      <c r="D415" s="101"/>
      <c r="E415" s="102">
        <f>SUM(E414:E414)</f>
        <v>-484000</v>
      </c>
    </row>
    <row r="416" spans="1:5" ht="15" customHeight="1" x14ac:dyDescent="0.2"/>
    <row r="417" spans="1:5" ht="15" customHeight="1" x14ac:dyDescent="0.2"/>
    <row r="418" spans="1:5" ht="15" customHeight="1" x14ac:dyDescent="0.25">
      <c r="A418" s="55" t="s">
        <v>17</v>
      </c>
      <c r="B418" s="109"/>
      <c r="C418" s="56"/>
      <c r="D418" s="56"/>
      <c r="E418" s="57"/>
    </row>
    <row r="419" spans="1:5" ht="15" customHeight="1" x14ac:dyDescent="0.2">
      <c r="A419" s="39" t="s">
        <v>101</v>
      </c>
      <c r="B419" s="109"/>
      <c r="C419" s="56"/>
      <c r="D419" s="56"/>
      <c r="E419" s="58" t="s">
        <v>102</v>
      </c>
    </row>
    <row r="420" spans="1:5" ht="15" customHeight="1" x14ac:dyDescent="0.2">
      <c r="A420" s="82"/>
      <c r="B420" s="109"/>
      <c r="C420" s="56"/>
      <c r="D420" s="56"/>
      <c r="E420" s="58"/>
    </row>
    <row r="421" spans="1:5" ht="15" customHeight="1" x14ac:dyDescent="0.2">
      <c r="B421" s="83"/>
      <c r="C421" s="43" t="s">
        <v>40</v>
      </c>
      <c r="D421" s="110" t="s">
        <v>57</v>
      </c>
      <c r="E421" s="43" t="s">
        <v>42</v>
      </c>
    </row>
    <row r="422" spans="1:5" ht="15" customHeight="1" x14ac:dyDescent="0.2">
      <c r="B422" s="90"/>
      <c r="C422" s="43">
        <v>6172</v>
      </c>
      <c r="D422" s="88" t="s">
        <v>59</v>
      </c>
      <c r="E422" s="48">
        <v>484000</v>
      </c>
    </row>
    <row r="423" spans="1:5" ht="15" customHeight="1" x14ac:dyDescent="0.2">
      <c r="B423" s="111"/>
      <c r="C423" s="50" t="s">
        <v>44</v>
      </c>
      <c r="D423" s="51"/>
      <c r="E423" s="52">
        <f>SUM(E422:E422)</f>
        <v>484000</v>
      </c>
    </row>
    <row r="424" spans="1:5" ht="15" customHeight="1" x14ac:dyDescent="0.2"/>
    <row r="425" spans="1:5" ht="15" customHeight="1" x14ac:dyDescent="0.2"/>
    <row r="426" spans="1:5" ht="15" customHeight="1" x14ac:dyDescent="0.25">
      <c r="A426" s="35" t="s">
        <v>103</v>
      </c>
    </row>
    <row r="427" spans="1:5" ht="15" customHeight="1" x14ac:dyDescent="0.2">
      <c r="A427" s="194" t="s">
        <v>104</v>
      </c>
      <c r="B427" s="194"/>
      <c r="C427" s="194"/>
      <c r="D427" s="194"/>
      <c r="E427" s="194"/>
    </row>
    <row r="428" spans="1:5" ht="15" customHeight="1" x14ac:dyDescent="0.2">
      <c r="A428" s="194"/>
      <c r="B428" s="194"/>
      <c r="C428" s="194"/>
      <c r="D428" s="194"/>
      <c r="E428" s="194"/>
    </row>
    <row r="429" spans="1:5" ht="15" customHeight="1" x14ac:dyDescent="0.2">
      <c r="A429" s="192" t="s">
        <v>105</v>
      </c>
      <c r="B429" s="192"/>
      <c r="C429" s="192"/>
      <c r="D429" s="192"/>
      <c r="E429" s="192"/>
    </row>
    <row r="430" spans="1:5" ht="15" customHeight="1" x14ac:dyDescent="0.2">
      <c r="A430" s="192"/>
      <c r="B430" s="192"/>
      <c r="C430" s="192"/>
      <c r="D430" s="192"/>
      <c r="E430" s="192"/>
    </row>
    <row r="431" spans="1:5" ht="15" customHeight="1" x14ac:dyDescent="0.2">
      <c r="A431" s="192"/>
      <c r="B431" s="192"/>
      <c r="C431" s="192"/>
      <c r="D431" s="192"/>
      <c r="E431" s="192"/>
    </row>
    <row r="432" spans="1:5" ht="15" customHeight="1" x14ac:dyDescent="0.2">
      <c r="A432" s="192"/>
      <c r="B432" s="192"/>
      <c r="C432" s="192"/>
      <c r="D432" s="192"/>
      <c r="E432" s="192"/>
    </row>
    <row r="433" spans="1:5" ht="15" customHeight="1" x14ac:dyDescent="0.2">
      <c r="A433" s="192"/>
      <c r="B433" s="192"/>
      <c r="C433" s="192"/>
      <c r="D433" s="192"/>
      <c r="E433" s="192"/>
    </row>
    <row r="434" spans="1:5" ht="15" customHeight="1" x14ac:dyDescent="0.2">
      <c r="A434" s="192"/>
      <c r="B434" s="192"/>
      <c r="C434" s="192"/>
      <c r="D434" s="192"/>
      <c r="E434" s="192"/>
    </row>
    <row r="435" spans="1:5" ht="15" customHeight="1" x14ac:dyDescent="0.2">
      <c r="A435" s="192"/>
      <c r="B435" s="192"/>
      <c r="C435" s="192"/>
      <c r="D435" s="192"/>
      <c r="E435" s="192"/>
    </row>
    <row r="436" spans="1:5" ht="15" customHeight="1" x14ac:dyDescent="0.2">
      <c r="A436" s="192"/>
      <c r="B436" s="192"/>
      <c r="C436" s="192"/>
      <c r="D436" s="192"/>
      <c r="E436" s="192"/>
    </row>
    <row r="437" spans="1:5" ht="15" customHeight="1" x14ac:dyDescent="0.2">
      <c r="A437" s="91"/>
      <c r="B437" s="91"/>
      <c r="C437" s="91"/>
      <c r="D437" s="91"/>
      <c r="E437" s="91"/>
    </row>
    <row r="438" spans="1:5" ht="15" customHeight="1" x14ac:dyDescent="0.25">
      <c r="A438" s="55" t="s">
        <v>17</v>
      </c>
      <c r="B438" s="56"/>
      <c r="C438" s="56"/>
      <c r="D438" s="56"/>
      <c r="E438" s="56"/>
    </row>
    <row r="439" spans="1:5" ht="15" customHeight="1" x14ac:dyDescent="0.2">
      <c r="A439" s="82" t="s">
        <v>61</v>
      </c>
      <c r="B439" s="56"/>
      <c r="C439" s="56"/>
      <c r="D439" s="56"/>
      <c r="E439" s="58" t="s">
        <v>62</v>
      </c>
    </row>
    <row r="440" spans="1:5" ht="15" customHeight="1" x14ac:dyDescent="0.25">
      <c r="A440" s="55"/>
      <c r="B440" s="57"/>
      <c r="C440" s="56"/>
      <c r="D440" s="56"/>
      <c r="E440" s="71"/>
    </row>
    <row r="441" spans="1:5" ht="15" customHeight="1" x14ac:dyDescent="0.2">
      <c r="A441" s="92"/>
      <c r="B441" s="92"/>
      <c r="C441" s="72" t="s">
        <v>40</v>
      </c>
      <c r="D441" s="84" t="s">
        <v>57</v>
      </c>
      <c r="E441" s="74" t="s">
        <v>42</v>
      </c>
    </row>
    <row r="442" spans="1:5" ht="15" customHeight="1" x14ac:dyDescent="0.2">
      <c r="A442" s="122"/>
      <c r="B442" s="120"/>
      <c r="C442" s="93">
        <v>6409</v>
      </c>
      <c r="D442" s="88" t="s">
        <v>78</v>
      </c>
      <c r="E442" s="123">
        <v>-16940000</v>
      </c>
    </row>
    <row r="443" spans="1:5" ht="15" customHeight="1" x14ac:dyDescent="0.2">
      <c r="A443" s="124"/>
      <c r="B443" s="125"/>
      <c r="C443" s="79" t="s">
        <v>44</v>
      </c>
      <c r="D443" s="80"/>
      <c r="E443" s="81">
        <f>SUM(E442:E442)</f>
        <v>-16940000</v>
      </c>
    </row>
    <row r="444" spans="1:5" ht="15" customHeight="1" x14ac:dyDescent="0.2"/>
    <row r="445" spans="1:5" ht="15" customHeight="1" x14ac:dyDescent="0.25">
      <c r="A445" s="55" t="s">
        <v>17</v>
      </c>
      <c r="B445" s="56"/>
      <c r="C445" s="56"/>
      <c r="D445" s="56"/>
      <c r="E445" s="57"/>
    </row>
    <row r="446" spans="1:5" ht="15" customHeight="1" x14ac:dyDescent="0.2">
      <c r="A446" s="39" t="s">
        <v>106</v>
      </c>
      <c r="B446" s="56"/>
      <c r="C446" s="56"/>
      <c r="D446" s="56"/>
      <c r="E446" s="40" t="s">
        <v>107</v>
      </c>
    </row>
    <row r="447" spans="1:5" ht="15" customHeight="1" x14ac:dyDescent="0.2">
      <c r="A447" s="82"/>
      <c r="B447" s="57"/>
      <c r="C447" s="56"/>
      <c r="D447" s="56"/>
      <c r="E447" s="71"/>
    </row>
    <row r="448" spans="1:5" ht="15" customHeight="1" x14ac:dyDescent="0.2">
      <c r="A448" s="92"/>
      <c r="B448" s="92"/>
      <c r="C448" s="72" t="s">
        <v>40</v>
      </c>
      <c r="D448" s="84" t="s">
        <v>57</v>
      </c>
      <c r="E448" s="74" t="s">
        <v>42</v>
      </c>
    </row>
    <row r="449" spans="1:5" ht="15" customHeight="1" x14ac:dyDescent="0.2">
      <c r="A449" s="92"/>
      <c r="B449" s="92"/>
      <c r="C449" s="93">
        <v>3419</v>
      </c>
      <c r="D449" s="88" t="s">
        <v>59</v>
      </c>
      <c r="E449" s="118">
        <v>16940000</v>
      </c>
    </row>
    <row r="450" spans="1:5" ht="15" customHeight="1" x14ac:dyDescent="0.2">
      <c r="A450" s="104"/>
      <c r="B450" s="104"/>
      <c r="C450" s="79" t="s">
        <v>44</v>
      </c>
      <c r="D450" s="80"/>
      <c r="E450" s="81">
        <f>SUM(E449:E449)</f>
        <v>16940000</v>
      </c>
    </row>
    <row r="451" spans="1:5" ht="15" customHeight="1" x14ac:dyDescent="0.2"/>
    <row r="452" spans="1:5" ht="15" customHeight="1" x14ac:dyDescent="0.2"/>
    <row r="453" spans="1:5" ht="15" customHeight="1" x14ac:dyDescent="0.25">
      <c r="A453" s="35" t="s">
        <v>108</v>
      </c>
    </row>
    <row r="454" spans="1:5" ht="15" customHeight="1" x14ac:dyDescent="0.2">
      <c r="A454" s="194" t="s">
        <v>109</v>
      </c>
      <c r="B454" s="194"/>
      <c r="C454" s="194"/>
      <c r="D454" s="194"/>
      <c r="E454" s="194"/>
    </row>
    <row r="455" spans="1:5" ht="15" customHeight="1" x14ac:dyDescent="0.2">
      <c r="A455" s="194"/>
      <c r="B455" s="194"/>
      <c r="C455" s="194"/>
      <c r="D455" s="194"/>
      <c r="E455" s="194"/>
    </row>
    <row r="456" spans="1:5" ht="15" customHeight="1" x14ac:dyDescent="0.2">
      <c r="A456" s="192" t="s">
        <v>110</v>
      </c>
      <c r="B456" s="192"/>
      <c r="C456" s="192"/>
      <c r="D456" s="192"/>
      <c r="E456" s="192"/>
    </row>
    <row r="457" spans="1:5" ht="15" customHeight="1" x14ac:dyDescent="0.2">
      <c r="A457" s="192"/>
      <c r="B457" s="192"/>
      <c r="C457" s="192"/>
      <c r="D457" s="192"/>
      <c r="E457" s="192"/>
    </row>
    <row r="458" spans="1:5" ht="15" customHeight="1" x14ac:dyDescent="0.2">
      <c r="A458" s="192"/>
      <c r="B458" s="192"/>
      <c r="C458" s="192"/>
      <c r="D458" s="192"/>
      <c r="E458" s="192"/>
    </row>
    <row r="459" spans="1:5" ht="15" customHeight="1" x14ac:dyDescent="0.2">
      <c r="A459" s="192"/>
      <c r="B459" s="192"/>
      <c r="C459" s="192"/>
      <c r="D459" s="192"/>
      <c r="E459" s="192"/>
    </row>
    <row r="460" spans="1:5" ht="15" customHeight="1" x14ac:dyDescent="0.2">
      <c r="A460" s="192"/>
      <c r="B460" s="192"/>
      <c r="C460" s="192"/>
      <c r="D460" s="192"/>
      <c r="E460" s="192"/>
    </row>
    <row r="461" spans="1:5" ht="15" customHeight="1" x14ac:dyDescent="0.2">
      <c r="A461" s="192"/>
      <c r="B461" s="192"/>
      <c r="C461" s="192"/>
      <c r="D461" s="192"/>
      <c r="E461" s="192"/>
    </row>
    <row r="462" spans="1:5" ht="15" customHeight="1" x14ac:dyDescent="0.2">
      <c r="A462" s="192"/>
      <c r="B462" s="192"/>
      <c r="C462" s="192"/>
      <c r="D462" s="192"/>
      <c r="E462" s="192"/>
    </row>
    <row r="463" spans="1:5" ht="15" customHeight="1" x14ac:dyDescent="0.2">
      <c r="A463" s="91"/>
      <c r="B463" s="91"/>
      <c r="C463" s="91"/>
      <c r="D463" s="91"/>
      <c r="E463" s="91"/>
    </row>
    <row r="464" spans="1:5" ht="15" customHeight="1" x14ac:dyDescent="0.2">
      <c r="A464" s="91"/>
      <c r="B464" s="91"/>
      <c r="C464" s="91"/>
      <c r="D464" s="91"/>
      <c r="E464" s="91"/>
    </row>
    <row r="465" spans="1:5" ht="15" customHeight="1" x14ac:dyDescent="0.2">
      <c r="A465" s="91"/>
      <c r="B465" s="91"/>
      <c r="C465" s="91"/>
      <c r="D465" s="91"/>
      <c r="E465" s="91"/>
    </row>
    <row r="466" spans="1:5" ht="15" customHeight="1" x14ac:dyDescent="0.2">
      <c r="A466" s="91"/>
      <c r="B466" s="91"/>
      <c r="C466" s="91"/>
      <c r="D466" s="91"/>
      <c r="E466" s="91"/>
    </row>
    <row r="467" spans="1:5" ht="15" customHeight="1" x14ac:dyDescent="0.2">
      <c r="A467" s="91"/>
      <c r="B467" s="91"/>
      <c r="C467" s="91"/>
      <c r="D467" s="91"/>
      <c r="E467" s="91"/>
    </row>
    <row r="468" spans="1:5" ht="15" customHeight="1" x14ac:dyDescent="0.2">
      <c r="A468" s="91"/>
      <c r="B468" s="91"/>
      <c r="C468" s="91"/>
      <c r="D468" s="91"/>
      <c r="E468" s="91"/>
    </row>
    <row r="469" spans="1:5" ht="15" customHeight="1" x14ac:dyDescent="0.25">
      <c r="A469" s="55" t="s">
        <v>17</v>
      </c>
      <c r="B469" s="56"/>
      <c r="C469" s="56"/>
      <c r="D469" s="56"/>
      <c r="E469" s="56"/>
    </row>
    <row r="470" spans="1:5" ht="15" customHeight="1" x14ac:dyDescent="0.2">
      <c r="A470" s="82" t="s">
        <v>61</v>
      </c>
      <c r="B470" s="56"/>
      <c r="C470" s="56"/>
      <c r="D470" s="56"/>
      <c r="E470" s="58" t="s">
        <v>62</v>
      </c>
    </row>
    <row r="471" spans="1:5" ht="15" customHeight="1" x14ac:dyDescent="0.25">
      <c r="A471" s="55"/>
      <c r="B471" s="57"/>
      <c r="C471" s="56"/>
      <c r="D471" s="56"/>
      <c r="E471" s="71"/>
    </row>
    <row r="472" spans="1:5" ht="15" customHeight="1" x14ac:dyDescent="0.2">
      <c r="A472" s="92"/>
      <c r="B472" s="92"/>
      <c r="C472" s="72" t="s">
        <v>40</v>
      </c>
      <c r="D472" s="84" t="s">
        <v>57</v>
      </c>
      <c r="E472" s="74" t="s">
        <v>42</v>
      </c>
    </row>
    <row r="473" spans="1:5" ht="15" customHeight="1" x14ac:dyDescent="0.2">
      <c r="A473" s="122"/>
      <c r="B473" s="120"/>
      <c r="C473" s="103">
        <v>6409</v>
      </c>
      <c r="D473" s="88" t="s">
        <v>111</v>
      </c>
      <c r="E473" s="123">
        <v>-198000</v>
      </c>
    </row>
    <row r="474" spans="1:5" ht="15" customHeight="1" x14ac:dyDescent="0.2">
      <c r="A474" s="124"/>
      <c r="B474" s="125"/>
      <c r="C474" s="79" t="s">
        <v>44</v>
      </c>
      <c r="D474" s="80"/>
      <c r="E474" s="81">
        <f>E473</f>
        <v>-198000</v>
      </c>
    </row>
    <row r="475" spans="1:5" ht="15" customHeight="1" x14ac:dyDescent="0.2"/>
    <row r="476" spans="1:5" ht="15" customHeight="1" x14ac:dyDescent="0.25">
      <c r="A476" s="55" t="s">
        <v>17</v>
      </c>
      <c r="B476" s="56"/>
      <c r="C476" s="56"/>
      <c r="D476" s="56"/>
      <c r="E476" s="41"/>
    </row>
    <row r="477" spans="1:5" ht="15" customHeight="1" x14ac:dyDescent="0.2">
      <c r="A477" s="69" t="s">
        <v>112</v>
      </c>
      <c r="B477" s="38"/>
      <c r="C477" s="38"/>
      <c r="D477" s="38"/>
      <c r="E477" s="40" t="s">
        <v>113</v>
      </c>
    </row>
    <row r="478" spans="1:5" ht="15" customHeight="1" x14ac:dyDescent="0.2">
      <c r="A478" s="82"/>
      <c r="B478" s="57"/>
      <c r="C478" s="56"/>
      <c r="D478" s="56"/>
      <c r="E478" s="42"/>
    </row>
    <row r="479" spans="1:5" ht="15" customHeight="1" x14ac:dyDescent="0.2">
      <c r="A479" s="92"/>
      <c r="B479" s="92"/>
      <c r="C479" s="72" t="s">
        <v>40</v>
      </c>
      <c r="D479" s="84" t="s">
        <v>57</v>
      </c>
      <c r="E479" s="43" t="s">
        <v>42</v>
      </c>
    </row>
    <row r="480" spans="1:5" ht="15" customHeight="1" x14ac:dyDescent="0.2">
      <c r="A480" s="122"/>
      <c r="B480" s="120"/>
      <c r="C480" s="87">
        <v>2143</v>
      </c>
      <c r="D480" s="94" t="s">
        <v>111</v>
      </c>
      <c r="E480" s="118">
        <v>198000</v>
      </c>
    </row>
    <row r="481" spans="1:5" ht="15" customHeight="1" x14ac:dyDescent="0.2">
      <c r="A481" s="104"/>
      <c r="B481" s="104"/>
      <c r="C481" s="79" t="s">
        <v>44</v>
      </c>
      <c r="D481" s="108"/>
      <c r="E481" s="52">
        <f>SUM(E480:E480)</f>
        <v>198000</v>
      </c>
    </row>
    <row r="482" spans="1:5" ht="15" customHeight="1" x14ac:dyDescent="0.2"/>
    <row r="483" spans="1:5" ht="15" customHeight="1" x14ac:dyDescent="0.2"/>
    <row r="484" spans="1:5" ht="15" customHeight="1" x14ac:dyDescent="0.25">
      <c r="A484" s="35" t="s">
        <v>114</v>
      </c>
    </row>
    <row r="485" spans="1:5" ht="15" customHeight="1" x14ac:dyDescent="0.2">
      <c r="A485" s="191" t="s">
        <v>34</v>
      </c>
      <c r="B485" s="191"/>
      <c r="C485" s="191"/>
      <c r="D485" s="191"/>
      <c r="E485" s="191"/>
    </row>
    <row r="486" spans="1:5" ht="15" customHeight="1" x14ac:dyDescent="0.2">
      <c r="A486" s="192" t="s">
        <v>133</v>
      </c>
      <c r="B486" s="192"/>
      <c r="C486" s="192"/>
      <c r="D486" s="192"/>
      <c r="E486" s="192"/>
    </row>
    <row r="487" spans="1:5" ht="15" customHeight="1" x14ac:dyDescent="0.2">
      <c r="A487" s="192"/>
      <c r="B487" s="192"/>
      <c r="C487" s="192"/>
      <c r="D487" s="192"/>
      <c r="E487" s="192"/>
    </row>
    <row r="488" spans="1:5" ht="15" customHeight="1" x14ac:dyDescent="0.2">
      <c r="A488" s="192"/>
      <c r="B488" s="192"/>
      <c r="C488" s="192"/>
      <c r="D488" s="192"/>
      <c r="E488" s="192"/>
    </row>
    <row r="489" spans="1:5" ht="15" customHeight="1" x14ac:dyDescent="0.2">
      <c r="A489" s="192"/>
      <c r="B489" s="192"/>
      <c r="C489" s="192"/>
      <c r="D489" s="192"/>
      <c r="E489" s="192"/>
    </row>
    <row r="490" spans="1:5" ht="15" customHeight="1" x14ac:dyDescent="0.2">
      <c r="A490" s="192"/>
      <c r="B490" s="192"/>
      <c r="C490" s="192"/>
      <c r="D490" s="192"/>
      <c r="E490" s="192"/>
    </row>
    <row r="491" spans="1:5" ht="15" customHeight="1" x14ac:dyDescent="0.2">
      <c r="A491" s="192"/>
      <c r="B491" s="192"/>
      <c r="C491" s="192"/>
      <c r="D491" s="192"/>
      <c r="E491" s="192"/>
    </row>
    <row r="492" spans="1:5" ht="15" customHeight="1" x14ac:dyDescent="0.2">
      <c r="A492" s="192"/>
      <c r="B492" s="192"/>
      <c r="C492" s="192"/>
      <c r="D492" s="192"/>
      <c r="E492" s="192"/>
    </row>
    <row r="493" spans="1:5" ht="15" customHeight="1" x14ac:dyDescent="0.2">
      <c r="A493" s="192"/>
      <c r="B493" s="192"/>
      <c r="C493" s="192"/>
      <c r="D493" s="192"/>
      <c r="E493" s="192"/>
    </row>
    <row r="494" spans="1:5" ht="15" customHeight="1" x14ac:dyDescent="0.2"/>
    <row r="495" spans="1:5" ht="15" customHeight="1" x14ac:dyDescent="0.25">
      <c r="A495" s="55" t="s">
        <v>1</v>
      </c>
      <c r="B495" s="56"/>
      <c r="C495" s="56"/>
      <c r="D495" s="56"/>
      <c r="E495" s="56"/>
    </row>
    <row r="496" spans="1:5" ht="15" customHeight="1" x14ac:dyDescent="0.2">
      <c r="A496" s="82" t="s">
        <v>61</v>
      </c>
      <c r="E496" t="s">
        <v>62</v>
      </c>
    </row>
    <row r="497" spans="1:5" ht="15" customHeight="1" x14ac:dyDescent="0.25">
      <c r="B497" s="55"/>
      <c r="C497" s="56"/>
      <c r="D497" s="56"/>
      <c r="E497" s="71"/>
    </row>
    <row r="498" spans="1:5" ht="15" customHeight="1" x14ac:dyDescent="0.2">
      <c r="A498" s="92"/>
      <c r="B498" s="92"/>
      <c r="C498" s="72" t="s">
        <v>40</v>
      </c>
      <c r="D498" s="73" t="s">
        <v>41</v>
      </c>
      <c r="E498" s="43" t="s">
        <v>42</v>
      </c>
    </row>
    <row r="499" spans="1:5" ht="15" customHeight="1" x14ac:dyDescent="0.2">
      <c r="A499" s="90"/>
      <c r="B499" s="86"/>
      <c r="C499" s="93"/>
      <c r="D499" s="94" t="s">
        <v>63</v>
      </c>
      <c r="E499" s="48">
        <v>21780</v>
      </c>
    </row>
    <row r="500" spans="1:5" ht="15" customHeight="1" x14ac:dyDescent="0.2">
      <c r="A500" s="90"/>
      <c r="B500" s="86"/>
      <c r="C500" s="50" t="s">
        <v>44</v>
      </c>
      <c r="D500" s="51"/>
      <c r="E500" s="52">
        <f>SUM(E499:E499)</f>
        <v>21780</v>
      </c>
    </row>
    <row r="501" spans="1:5" ht="15" customHeight="1" x14ac:dyDescent="0.2">
      <c r="A501" s="41"/>
      <c r="B501" s="41"/>
      <c r="C501" s="41"/>
      <c r="D501" s="41"/>
      <c r="E501" s="41"/>
    </row>
    <row r="502" spans="1:5" ht="15" customHeight="1" x14ac:dyDescent="0.25">
      <c r="A502" s="37" t="s">
        <v>17</v>
      </c>
      <c r="B502" s="38"/>
      <c r="C502" s="38"/>
      <c r="D502" s="57"/>
      <c r="E502" s="57"/>
    </row>
    <row r="503" spans="1:5" ht="15" customHeight="1" x14ac:dyDescent="0.2">
      <c r="A503" s="82" t="s">
        <v>115</v>
      </c>
      <c r="B503" s="115"/>
      <c r="C503" s="115"/>
      <c r="D503" s="115"/>
      <c r="E503" s="57" t="s">
        <v>116</v>
      </c>
    </row>
    <row r="504" spans="1:5" ht="15" customHeight="1" x14ac:dyDescent="0.2">
      <c r="A504" s="41"/>
      <c r="B504" s="97"/>
      <c r="C504" s="38"/>
      <c r="D504" s="41"/>
      <c r="E504" s="98"/>
    </row>
    <row r="505" spans="1:5" ht="15" customHeight="1" x14ac:dyDescent="0.2">
      <c r="B505" s="72" t="s">
        <v>39</v>
      </c>
      <c r="C505" s="72" t="s">
        <v>40</v>
      </c>
      <c r="D505" s="73" t="s">
        <v>41</v>
      </c>
      <c r="E505" s="74" t="s">
        <v>42</v>
      </c>
    </row>
    <row r="506" spans="1:5" ht="15" customHeight="1" x14ac:dyDescent="0.2">
      <c r="B506" s="106">
        <v>895</v>
      </c>
      <c r="C506" s="87"/>
      <c r="D506" s="88" t="s">
        <v>117</v>
      </c>
      <c r="E506" s="48">
        <v>21780</v>
      </c>
    </row>
    <row r="507" spans="1:5" ht="15" customHeight="1" x14ac:dyDescent="0.2">
      <c r="B507" s="106"/>
      <c r="C507" s="79" t="s">
        <v>44</v>
      </c>
      <c r="D507" s="80"/>
      <c r="E507" s="81">
        <f>SUM(E506:E506)</f>
        <v>21780</v>
      </c>
    </row>
    <row r="508" spans="1:5" ht="15" customHeight="1" x14ac:dyDescent="0.2"/>
    <row r="509" spans="1:5" ht="15" customHeight="1" x14ac:dyDescent="0.2"/>
    <row r="510" spans="1:5" ht="15" customHeight="1" x14ac:dyDescent="0.25">
      <c r="A510" s="35" t="s">
        <v>118</v>
      </c>
    </row>
    <row r="511" spans="1:5" ht="15" customHeight="1" x14ac:dyDescent="0.2">
      <c r="A511" s="191" t="s">
        <v>34</v>
      </c>
      <c r="B511" s="191"/>
      <c r="C511" s="191"/>
      <c r="D511" s="191"/>
      <c r="E511" s="191"/>
    </row>
    <row r="512" spans="1:5" ht="15" customHeight="1" x14ac:dyDescent="0.2">
      <c r="A512" s="192" t="s">
        <v>134</v>
      </c>
      <c r="B512" s="192"/>
      <c r="C512" s="192"/>
      <c r="D512" s="192"/>
      <c r="E512" s="192"/>
    </row>
    <row r="513" spans="1:5" ht="15" customHeight="1" x14ac:dyDescent="0.2">
      <c r="A513" s="192"/>
      <c r="B513" s="192"/>
      <c r="C513" s="192"/>
      <c r="D513" s="192"/>
      <c r="E513" s="192"/>
    </row>
    <row r="514" spans="1:5" ht="15" customHeight="1" x14ac:dyDescent="0.2">
      <c r="A514" s="192"/>
      <c r="B514" s="192"/>
      <c r="C514" s="192"/>
      <c r="D514" s="192"/>
      <c r="E514" s="192"/>
    </row>
    <row r="515" spans="1:5" ht="15" customHeight="1" x14ac:dyDescent="0.2">
      <c r="A515" s="192"/>
      <c r="B515" s="192"/>
      <c r="C515" s="192"/>
      <c r="D515" s="192"/>
      <c r="E515" s="192"/>
    </row>
    <row r="516" spans="1:5" ht="15" customHeight="1" x14ac:dyDescent="0.2">
      <c r="A516" s="192"/>
      <c r="B516" s="192"/>
      <c r="C516" s="192"/>
      <c r="D516" s="192"/>
      <c r="E516" s="192"/>
    </row>
    <row r="517" spans="1:5" ht="15" customHeight="1" x14ac:dyDescent="0.2">
      <c r="A517" s="192"/>
      <c r="B517" s="192"/>
      <c r="C517" s="192"/>
      <c r="D517" s="192"/>
      <c r="E517" s="192"/>
    </row>
    <row r="518" spans="1:5" ht="15" customHeight="1" x14ac:dyDescent="0.2">
      <c r="A518" s="192"/>
      <c r="B518" s="192"/>
      <c r="C518" s="192"/>
      <c r="D518" s="192"/>
      <c r="E518" s="192"/>
    </row>
    <row r="519" spans="1:5" ht="15" customHeight="1" x14ac:dyDescent="0.2">
      <c r="A519" s="192"/>
      <c r="B519" s="192"/>
      <c r="C519" s="192"/>
      <c r="D519" s="192"/>
      <c r="E519" s="192"/>
    </row>
    <row r="520" spans="1:5" ht="15" customHeight="1" x14ac:dyDescent="0.2"/>
    <row r="521" spans="1:5" ht="15" customHeight="1" x14ac:dyDescent="0.2"/>
    <row r="522" spans="1:5" ht="15" customHeight="1" x14ac:dyDescent="0.25">
      <c r="A522" s="55" t="s">
        <v>1</v>
      </c>
      <c r="B522" s="56"/>
      <c r="C522" s="56"/>
      <c r="D522" s="56"/>
      <c r="E522" s="56"/>
    </row>
    <row r="523" spans="1:5" ht="15" customHeight="1" x14ac:dyDescent="0.2">
      <c r="A523" s="82" t="s">
        <v>61</v>
      </c>
      <c r="E523" t="s">
        <v>62</v>
      </c>
    </row>
    <row r="524" spans="1:5" ht="15" customHeight="1" x14ac:dyDescent="0.25">
      <c r="B524" s="55"/>
      <c r="C524" s="56"/>
      <c r="D524" s="56"/>
      <c r="E524" s="71"/>
    </row>
    <row r="525" spans="1:5" ht="15" customHeight="1" x14ac:dyDescent="0.2">
      <c r="A525" s="92"/>
      <c r="B525" s="92"/>
      <c r="C525" s="72" t="s">
        <v>40</v>
      </c>
      <c r="D525" s="73" t="s">
        <v>41</v>
      </c>
      <c r="E525" s="43" t="s">
        <v>42</v>
      </c>
    </row>
    <row r="526" spans="1:5" ht="15" customHeight="1" x14ac:dyDescent="0.2">
      <c r="A526" s="90"/>
      <c r="B526" s="86"/>
      <c r="C526" s="93"/>
      <c r="D526" s="94" t="s">
        <v>63</v>
      </c>
      <c r="E526" s="48">
        <v>4793.2299999999996</v>
      </c>
    </row>
    <row r="527" spans="1:5" ht="15" customHeight="1" x14ac:dyDescent="0.2">
      <c r="A527" s="90"/>
      <c r="B527" s="86"/>
      <c r="C527" s="50" t="s">
        <v>44</v>
      </c>
      <c r="D527" s="51"/>
      <c r="E527" s="52">
        <f>SUM(E526:E526)</f>
        <v>4793.2299999999996</v>
      </c>
    </row>
    <row r="528" spans="1:5" ht="15" customHeight="1" x14ac:dyDescent="0.2">
      <c r="A528" s="41"/>
      <c r="B528" s="41"/>
      <c r="C528" s="41"/>
      <c r="D528" s="41"/>
      <c r="E528" s="41"/>
    </row>
    <row r="529" spans="1:5" ht="15" customHeight="1" x14ac:dyDescent="0.25">
      <c r="A529" s="37" t="s">
        <v>17</v>
      </c>
      <c r="B529" s="38"/>
      <c r="C529" s="38"/>
      <c r="D529" s="57"/>
      <c r="E529" s="57"/>
    </row>
    <row r="530" spans="1:5" ht="15" customHeight="1" x14ac:dyDescent="0.2">
      <c r="A530" s="82" t="s">
        <v>115</v>
      </c>
      <c r="B530" s="115"/>
      <c r="C530" s="115"/>
      <c r="D530" s="115"/>
      <c r="E530" s="57" t="s">
        <v>116</v>
      </c>
    </row>
    <row r="531" spans="1:5" ht="15" customHeight="1" x14ac:dyDescent="0.2">
      <c r="A531" s="41"/>
      <c r="B531" s="97"/>
      <c r="C531" s="38"/>
      <c r="D531" s="41"/>
      <c r="E531" s="98"/>
    </row>
    <row r="532" spans="1:5" ht="15" customHeight="1" x14ac:dyDescent="0.2">
      <c r="B532" s="72" t="s">
        <v>39</v>
      </c>
      <c r="C532" s="72" t="s">
        <v>40</v>
      </c>
      <c r="D532" s="73" t="s">
        <v>41</v>
      </c>
      <c r="E532" s="74" t="s">
        <v>42</v>
      </c>
    </row>
    <row r="533" spans="1:5" ht="15" customHeight="1" x14ac:dyDescent="0.2">
      <c r="B533" s="106">
        <v>895</v>
      </c>
      <c r="C533" s="87"/>
      <c r="D533" s="88" t="s">
        <v>117</v>
      </c>
      <c r="E533" s="48">
        <v>4793.2299999999996</v>
      </c>
    </row>
    <row r="534" spans="1:5" ht="15" customHeight="1" x14ac:dyDescent="0.2">
      <c r="B534" s="106"/>
      <c r="C534" s="79" t="s">
        <v>44</v>
      </c>
      <c r="D534" s="80"/>
      <c r="E534" s="81">
        <f>SUM(E533:E533)</f>
        <v>4793.2299999999996</v>
      </c>
    </row>
    <row r="535" spans="1:5" ht="15" customHeight="1" x14ac:dyDescent="0.2"/>
    <row r="536" spans="1:5" ht="15" customHeight="1" x14ac:dyDescent="0.2"/>
    <row r="537" spans="1:5" ht="15" customHeight="1" x14ac:dyDescent="0.25">
      <c r="A537" s="35" t="s">
        <v>119</v>
      </c>
    </row>
    <row r="538" spans="1:5" ht="15" customHeight="1" x14ac:dyDescent="0.2">
      <c r="A538" s="191" t="s">
        <v>34</v>
      </c>
      <c r="B538" s="191"/>
      <c r="C538" s="191"/>
      <c r="D538" s="191"/>
      <c r="E538" s="191"/>
    </row>
    <row r="539" spans="1:5" ht="15" customHeight="1" x14ac:dyDescent="0.2">
      <c r="A539" s="192" t="s">
        <v>135</v>
      </c>
      <c r="B539" s="192"/>
      <c r="C539" s="192"/>
      <c r="D539" s="192"/>
      <c r="E539" s="192"/>
    </row>
    <row r="540" spans="1:5" ht="15" customHeight="1" x14ac:dyDescent="0.2">
      <c r="A540" s="192"/>
      <c r="B540" s="192"/>
      <c r="C540" s="192"/>
      <c r="D540" s="192"/>
      <c r="E540" s="192"/>
    </row>
    <row r="541" spans="1:5" ht="15" customHeight="1" x14ac:dyDescent="0.2">
      <c r="A541" s="192"/>
      <c r="B541" s="192"/>
      <c r="C541" s="192"/>
      <c r="D541" s="192"/>
      <c r="E541" s="192"/>
    </row>
    <row r="542" spans="1:5" ht="15" customHeight="1" x14ac:dyDescent="0.2">
      <c r="A542" s="192"/>
      <c r="B542" s="192"/>
      <c r="C542" s="192"/>
      <c r="D542" s="192"/>
      <c r="E542" s="192"/>
    </row>
    <row r="543" spans="1:5" ht="15" customHeight="1" x14ac:dyDescent="0.2">
      <c r="A543" s="192"/>
      <c r="B543" s="192"/>
      <c r="C543" s="192"/>
      <c r="D543" s="192"/>
      <c r="E543" s="192"/>
    </row>
    <row r="544" spans="1:5" ht="15" customHeight="1" x14ac:dyDescent="0.2">
      <c r="A544" s="192"/>
      <c r="B544" s="192"/>
      <c r="C544" s="192"/>
      <c r="D544" s="192"/>
      <c r="E544" s="192"/>
    </row>
    <row r="545" spans="1:5" ht="15" customHeight="1" x14ac:dyDescent="0.2">
      <c r="A545" s="192"/>
      <c r="B545" s="192"/>
      <c r="C545" s="192"/>
      <c r="D545" s="192"/>
      <c r="E545" s="192"/>
    </row>
    <row r="546" spans="1:5" ht="15" customHeight="1" x14ac:dyDescent="0.2">
      <c r="A546" s="192"/>
      <c r="B546" s="192"/>
      <c r="C546" s="192"/>
      <c r="D546" s="192"/>
      <c r="E546" s="192"/>
    </row>
    <row r="547" spans="1:5" ht="15" customHeight="1" x14ac:dyDescent="0.2">
      <c r="A547" s="192"/>
      <c r="B547" s="192"/>
      <c r="C547" s="192"/>
      <c r="D547" s="192"/>
      <c r="E547" s="192"/>
    </row>
    <row r="548" spans="1:5" ht="15" customHeight="1" x14ac:dyDescent="0.2"/>
    <row r="549" spans="1:5" ht="15" customHeight="1" x14ac:dyDescent="0.25">
      <c r="A549" s="55" t="s">
        <v>1</v>
      </c>
      <c r="B549" s="56"/>
      <c r="C549" s="56"/>
      <c r="D549" s="56"/>
      <c r="E549" s="56"/>
    </row>
    <row r="550" spans="1:5" ht="15" customHeight="1" x14ac:dyDescent="0.2">
      <c r="A550" s="82" t="s">
        <v>61</v>
      </c>
      <c r="E550" t="s">
        <v>62</v>
      </c>
    </row>
    <row r="551" spans="1:5" ht="15" customHeight="1" x14ac:dyDescent="0.25">
      <c r="B551" s="55"/>
      <c r="C551" s="56"/>
      <c r="D551" s="56"/>
      <c r="E551" s="71"/>
    </row>
    <row r="552" spans="1:5" ht="15" customHeight="1" x14ac:dyDescent="0.2">
      <c r="A552" s="92"/>
      <c r="B552" s="92"/>
      <c r="C552" s="72" t="s">
        <v>40</v>
      </c>
      <c r="D552" s="73" t="s">
        <v>41</v>
      </c>
      <c r="E552" s="43" t="s">
        <v>42</v>
      </c>
    </row>
    <row r="553" spans="1:5" ht="15" customHeight="1" x14ac:dyDescent="0.2">
      <c r="A553" s="90"/>
      <c r="B553" s="86"/>
      <c r="C553" s="93"/>
      <c r="D553" s="94" t="s">
        <v>63</v>
      </c>
      <c r="E553" s="48">
        <v>1638400.5</v>
      </c>
    </row>
    <row r="554" spans="1:5" ht="15" customHeight="1" x14ac:dyDescent="0.2">
      <c r="A554" s="90"/>
      <c r="B554" s="86"/>
      <c r="C554" s="50" t="s">
        <v>44</v>
      </c>
      <c r="D554" s="51"/>
      <c r="E554" s="52">
        <f>SUM(E553:E553)</f>
        <v>1638400.5</v>
      </c>
    </row>
    <row r="555" spans="1:5" ht="15" customHeight="1" x14ac:dyDescent="0.2">
      <c r="A555" s="41"/>
      <c r="B555" s="41"/>
      <c r="C555" s="41"/>
      <c r="D555" s="41"/>
      <c r="E555" s="41"/>
    </row>
    <row r="556" spans="1:5" ht="15" customHeight="1" x14ac:dyDescent="0.25">
      <c r="A556" s="37" t="s">
        <v>17</v>
      </c>
      <c r="B556" s="38"/>
      <c r="C556" s="38"/>
      <c r="D556" s="57"/>
      <c r="E556" s="57"/>
    </row>
    <row r="557" spans="1:5" ht="15" customHeight="1" x14ac:dyDescent="0.2">
      <c r="A557" s="82" t="s">
        <v>115</v>
      </c>
      <c r="B557" s="115"/>
      <c r="C557" s="115"/>
      <c r="D557" s="115"/>
      <c r="E557" s="57" t="s">
        <v>116</v>
      </c>
    </row>
    <row r="558" spans="1:5" ht="15" customHeight="1" x14ac:dyDescent="0.2">
      <c r="A558" s="41"/>
      <c r="B558" s="97"/>
      <c r="C558" s="38"/>
      <c r="D558" s="41"/>
      <c r="E558" s="98"/>
    </row>
    <row r="559" spans="1:5" ht="15" customHeight="1" x14ac:dyDescent="0.2">
      <c r="B559" s="72" t="s">
        <v>39</v>
      </c>
      <c r="C559" s="72" t="s">
        <v>40</v>
      </c>
      <c r="D559" s="73" t="s">
        <v>41</v>
      </c>
      <c r="E559" s="74" t="s">
        <v>42</v>
      </c>
    </row>
    <row r="560" spans="1:5" ht="15" customHeight="1" x14ac:dyDescent="0.2">
      <c r="B560" s="106">
        <v>895</v>
      </c>
      <c r="C560" s="87"/>
      <c r="D560" s="88" t="s">
        <v>117</v>
      </c>
      <c r="E560" s="48">
        <v>1638400.5</v>
      </c>
    </row>
    <row r="561" spans="1:5" ht="15" customHeight="1" x14ac:dyDescent="0.2">
      <c r="B561" s="106"/>
      <c r="C561" s="79" t="s">
        <v>44</v>
      </c>
      <c r="D561" s="80"/>
      <c r="E561" s="81">
        <f>SUM(E560:E560)</f>
        <v>1638400.5</v>
      </c>
    </row>
    <row r="562" spans="1:5" ht="15" customHeight="1" x14ac:dyDescent="0.2"/>
    <row r="563" spans="1:5" ht="15" customHeight="1" x14ac:dyDescent="0.2"/>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5" t="s">
        <v>120</v>
      </c>
    </row>
    <row r="575" spans="1:5" ht="15" customHeight="1" x14ac:dyDescent="0.2">
      <c r="A575" s="191" t="s">
        <v>34</v>
      </c>
      <c r="B575" s="191"/>
      <c r="C575" s="191"/>
      <c r="D575" s="191"/>
      <c r="E575" s="191"/>
    </row>
    <row r="576" spans="1:5" ht="15" customHeight="1" x14ac:dyDescent="0.2">
      <c r="A576" s="192" t="s">
        <v>136</v>
      </c>
      <c r="B576" s="192"/>
      <c r="C576" s="192"/>
      <c r="D576" s="192"/>
      <c r="E576" s="192"/>
    </row>
    <row r="577" spans="1:5" ht="15" customHeight="1" x14ac:dyDescent="0.2">
      <c r="A577" s="192"/>
      <c r="B577" s="192"/>
      <c r="C577" s="192"/>
      <c r="D577" s="192"/>
      <c r="E577" s="192"/>
    </row>
    <row r="578" spans="1:5" ht="15" customHeight="1" x14ac:dyDescent="0.2">
      <c r="A578" s="192"/>
      <c r="B578" s="192"/>
      <c r="C578" s="192"/>
      <c r="D578" s="192"/>
      <c r="E578" s="192"/>
    </row>
    <row r="579" spans="1:5" ht="15" customHeight="1" x14ac:dyDescent="0.2">
      <c r="A579" s="192"/>
      <c r="B579" s="192"/>
      <c r="C579" s="192"/>
      <c r="D579" s="192"/>
      <c r="E579" s="192"/>
    </row>
    <row r="580" spans="1:5" ht="15" customHeight="1" x14ac:dyDescent="0.2">
      <c r="A580" s="192"/>
      <c r="B580" s="192"/>
      <c r="C580" s="192"/>
      <c r="D580" s="192"/>
      <c r="E580" s="192"/>
    </row>
    <row r="581" spans="1:5" ht="15" customHeight="1" x14ac:dyDescent="0.2">
      <c r="A581" s="192"/>
      <c r="B581" s="192"/>
      <c r="C581" s="192"/>
      <c r="D581" s="192"/>
      <c r="E581" s="192"/>
    </row>
    <row r="582" spans="1:5" ht="15" customHeight="1" x14ac:dyDescent="0.2">
      <c r="A582" s="192"/>
      <c r="B582" s="192"/>
      <c r="C582" s="192"/>
      <c r="D582" s="192"/>
      <c r="E582" s="192"/>
    </row>
    <row r="583" spans="1:5" ht="15" customHeight="1" x14ac:dyDescent="0.2">
      <c r="A583" s="192"/>
      <c r="B583" s="192"/>
      <c r="C583" s="192"/>
      <c r="D583" s="192"/>
      <c r="E583" s="192"/>
    </row>
    <row r="584" spans="1:5" ht="15" customHeight="1" x14ac:dyDescent="0.2">
      <c r="A584" s="192"/>
      <c r="B584" s="192"/>
      <c r="C584" s="192"/>
      <c r="D584" s="192"/>
      <c r="E584" s="192"/>
    </row>
    <row r="585" spans="1:5" ht="15" customHeight="1" x14ac:dyDescent="0.2"/>
    <row r="586" spans="1:5" ht="15" customHeight="1" x14ac:dyDescent="0.25">
      <c r="A586" s="55" t="s">
        <v>1</v>
      </c>
      <c r="B586" s="56"/>
      <c r="C586" s="56"/>
      <c r="D586" s="56"/>
      <c r="E586" s="56"/>
    </row>
    <row r="587" spans="1:5" ht="15" customHeight="1" x14ac:dyDescent="0.2">
      <c r="A587" s="82" t="s">
        <v>61</v>
      </c>
      <c r="E587" t="s">
        <v>62</v>
      </c>
    </row>
    <row r="588" spans="1:5" ht="15" customHeight="1" x14ac:dyDescent="0.25">
      <c r="B588" s="55"/>
      <c r="C588" s="56"/>
      <c r="D588" s="56"/>
      <c r="E588" s="71"/>
    </row>
    <row r="589" spans="1:5" ht="15" customHeight="1" x14ac:dyDescent="0.2">
      <c r="A589" s="92"/>
      <c r="B589" s="92"/>
      <c r="C589" s="72" t="s">
        <v>40</v>
      </c>
      <c r="D589" s="73" t="s">
        <v>41</v>
      </c>
      <c r="E589" s="43" t="s">
        <v>42</v>
      </c>
    </row>
    <row r="590" spans="1:5" ht="15" customHeight="1" x14ac:dyDescent="0.2">
      <c r="A590" s="90"/>
      <c r="B590" s="86"/>
      <c r="C590" s="93"/>
      <c r="D590" s="94" t="s">
        <v>63</v>
      </c>
      <c r="E590" s="48">
        <v>10890</v>
      </c>
    </row>
    <row r="591" spans="1:5" ht="15" customHeight="1" x14ac:dyDescent="0.2">
      <c r="A591" s="90"/>
      <c r="B591" s="86"/>
      <c r="C591" s="50" t="s">
        <v>44</v>
      </c>
      <c r="D591" s="51"/>
      <c r="E591" s="52">
        <f>SUM(E590:E590)</f>
        <v>10890</v>
      </c>
    </row>
    <row r="592" spans="1:5" ht="15" customHeight="1" x14ac:dyDescent="0.2">
      <c r="A592" s="41"/>
      <c r="B592" s="41"/>
      <c r="C592" s="41"/>
      <c r="D592" s="41"/>
      <c r="E592" s="41"/>
    </row>
    <row r="593" spans="1:5" ht="15" customHeight="1" x14ac:dyDescent="0.25">
      <c r="A593" s="37" t="s">
        <v>17</v>
      </c>
      <c r="B593" s="38"/>
      <c r="C593" s="38"/>
      <c r="D593" s="57"/>
      <c r="E593" s="57"/>
    </row>
    <row r="594" spans="1:5" ht="15" customHeight="1" x14ac:dyDescent="0.2">
      <c r="A594" s="82" t="s">
        <v>115</v>
      </c>
      <c r="B594" s="115"/>
      <c r="C594" s="115"/>
      <c r="D594" s="115"/>
      <c r="E594" s="57" t="s">
        <v>116</v>
      </c>
    </row>
    <row r="595" spans="1:5" ht="15" customHeight="1" x14ac:dyDescent="0.2">
      <c r="A595" s="41"/>
      <c r="B595" s="97"/>
      <c r="C595" s="38"/>
      <c r="D595" s="41"/>
      <c r="E595" s="98"/>
    </row>
    <row r="596" spans="1:5" ht="15" customHeight="1" x14ac:dyDescent="0.2">
      <c r="B596" s="72" t="s">
        <v>39</v>
      </c>
      <c r="C596" s="72" t="s">
        <v>40</v>
      </c>
      <c r="D596" s="73" t="s">
        <v>41</v>
      </c>
      <c r="E596" s="74" t="s">
        <v>42</v>
      </c>
    </row>
    <row r="597" spans="1:5" ht="15" customHeight="1" x14ac:dyDescent="0.2">
      <c r="B597" s="106">
        <v>895</v>
      </c>
      <c r="C597" s="87"/>
      <c r="D597" s="88" t="s">
        <v>117</v>
      </c>
      <c r="E597" s="48">
        <v>10890</v>
      </c>
    </row>
    <row r="598" spans="1:5" ht="15" customHeight="1" x14ac:dyDescent="0.2">
      <c r="B598" s="106"/>
      <c r="C598" s="79" t="s">
        <v>44</v>
      </c>
      <c r="D598" s="80"/>
      <c r="E598" s="81">
        <f>SUM(E597:E597)</f>
        <v>10890</v>
      </c>
    </row>
    <row r="599" spans="1:5" ht="15" customHeight="1" x14ac:dyDescent="0.2"/>
    <row r="600" spans="1:5" ht="15" customHeight="1" x14ac:dyDescent="0.2"/>
    <row r="601" spans="1:5" ht="15" customHeight="1" x14ac:dyDescent="0.25">
      <c r="A601" s="35" t="s">
        <v>121</v>
      </c>
    </row>
    <row r="602" spans="1:5" ht="15" customHeight="1" x14ac:dyDescent="0.2">
      <c r="A602" s="191" t="s">
        <v>34</v>
      </c>
      <c r="B602" s="191"/>
      <c r="C602" s="191"/>
      <c r="D602" s="191"/>
      <c r="E602" s="191"/>
    </row>
    <row r="603" spans="1:5" ht="15" customHeight="1" x14ac:dyDescent="0.2">
      <c r="A603" s="192" t="s">
        <v>137</v>
      </c>
      <c r="B603" s="192"/>
      <c r="C603" s="192"/>
      <c r="D603" s="192"/>
      <c r="E603" s="192"/>
    </row>
    <row r="604" spans="1:5" ht="15" customHeight="1" x14ac:dyDescent="0.2">
      <c r="A604" s="192"/>
      <c r="B604" s="192"/>
      <c r="C604" s="192"/>
      <c r="D604" s="192"/>
      <c r="E604" s="192"/>
    </row>
    <row r="605" spans="1:5" ht="15" customHeight="1" x14ac:dyDescent="0.2">
      <c r="A605" s="192"/>
      <c r="B605" s="192"/>
      <c r="C605" s="192"/>
      <c r="D605" s="192"/>
      <c r="E605" s="192"/>
    </row>
    <row r="606" spans="1:5" ht="15" customHeight="1" x14ac:dyDescent="0.2">
      <c r="A606" s="192"/>
      <c r="B606" s="192"/>
      <c r="C606" s="192"/>
      <c r="D606" s="192"/>
      <c r="E606" s="192"/>
    </row>
    <row r="607" spans="1:5" ht="15" customHeight="1" x14ac:dyDescent="0.2">
      <c r="A607" s="192"/>
      <c r="B607" s="192"/>
      <c r="C607" s="192"/>
      <c r="D607" s="192"/>
      <c r="E607" s="192"/>
    </row>
    <row r="608" spans="1:5" ht="15" customHeight="1" x14ac:dyDescent="0.2">
      <c r="A608" s="192"/>
      <c r="B608" s="192"/>
      <c r="C608" s="192"/>
      <c r="D608" s="192"/>
      <c r="E608" s="192"/>
    </row>
    <row r="609" spans="1:5" ht="15" customHeight="1" x14ac:dyDescent="0.2">
      <c r="A609" s="192"/>
      <c r="B609" s="192"/>
      <c r="C609" s="192"/>
      <c r="D609" s="192"/>
      <c r="E609" s="192"/>
    </row>
    <row r="610" spans="1:5" ht="15" customHeight="1" x14ac:dyDescent="0.2">
      <c r="A610" s="192"/>
      <c r="B610" s="192"/>
      <c r="C610" s="192"/>
      <c r="D610" s="192"/>
      <c r="E610" s="192"/>
    </row>
    <row r="611" spans="1:5" ht="15" customHeight="1" x14ac:dyDescent="0.2">
      <c r="A611" s="192"/>
      <c r="B611" s="192"/>
      <c r="C611" s="192"/>
      <c r="D611" s="192"/>
      <c r="E611" s="192"/>
    </row>
    <row r="612" spans="1:5" ht="15" customHeight="1" x14ac:dyDescent="0.2">
      <c r="A612" s="91"/>
      <c r="B612" s="91"/>
      <c r="C612" s="91"/>
      <c r="D612" s="91"/>
      <c r="E612" s="91"/>
    </row>
    <row r="613" spans="1:5" ht="15" customHeight="1" x14ac:dyDescent="0.25">
      <c r="A613" s="55" t="s">
        <v>1</v>
      </c>
      <c r="B613" s="56"/>
      <c r="C613" s="56"/>
      <c r="D613" s="56"/>
      <c r="E613" s="56"/>
    </row>
    <row r="614" spans="1:5" ht="15" customHeight="1" x14ac:dyDescent="0.2">
      <c r="A614" s="82" t="s">
        <v>61</v>
      </c>
      <c r="E614" t="s">
        <v>62</v>
      </c>
    </row>
    <row r="615" spans="1:5" ht="15" customHeight="1" x14ac:dyDescent="0.25">
      <c r="B615" s="55"/>
      <c r="C615" s="56"/>
      <c r="D615" s="56"/>
      <c r="E615" s="71"/>
    </row>
    <row r="616" spans="1:5" ht="15" customHeight="1" x14ac:dyDescent="0.2">
      <c r="A616" s="92"/>
      <c r="B616" s="92"/>
      <c r="C616" s="72" t="s">
        <v>40</v>
      </c>
      <c r="D616" s="73" t="s">
        <v>41</v>
      </c>
      <c r="E616" s="43" t="s">
        <v>42</v>
      </c>
    </row>
    <row r="617" spans="1:5" ht="15" customHeight="1" x14ac:dyDescent="0.2">
      <c r="A617" s="90"/>
      <c r="B617" s="86"/>
      <c r="C617" s="93"/>
      <c r="D617" s="94" t="s">
        <v>63</v>
      </c>
      <c r="E617" s="48">
        <v>22998.52</v>
      </c>
    </row>
    <row r="618" spans="1:5" ht="15" customHeight="1" x14ac:dyDescent="0.2">
      <c r="A618" s="90"/>
      <c r="B618" s="86"/>
      <c r="C618" s="50" t="s">
        <v>44</v>
      </c>
      <c r="D618" s="51"/>
      <c r="E618" s="52">
        <f>SUM(E617:E617)</f>
        <v>22998.52</v>
      </c>
    </row>
    <row r="619" spans="1:5" ht="15" customHeight="1" x14ac:dyDescent="0.2"/>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37" t="s">
        <v>17</v>
      </c>
      <c r="B626" s="38"/>
      <c r="C626" s="38"/>
      <c r="D626" s="57"/>
      <c r="E626" s="57"/>
    </row>
    <row r="627" spans="1:5" ht="15" customHeight="1" x14ac:dyDescent="0.2">
      <c r="A627" s="39" t="s">
        <v>68</v>
      </c>
      <c r="B627" s="56"/>
      <c r="C627" s="56"/>
      <c r="D627" s="56"/>
      <c r="E627" s="58" t="s">
        <v>71</v>
      </c>
    </row>
    <row r="628" spans="1:5" ht="15" customHeight="1" x14ac:dyDescent="0.2">
      <c r="A628" s="41"/>
      <c r="B628" s="97"/>
      <c r="C628" s="38"/>
      <c r="D628" s="41"/>
      <c r="E628" s="98"/>
    </row>
    <row r="629" spans="1:5" ht="15" customHeight="1" x14ac:dyDescent="0.2">
      <c r="B629" s="92"/>
      <c r="C629" s="43" t="s">
        <v>40</v>
      </c>
      <c r="D629" s="84" t="s">
        <v>57</v>
      </c>
      <c r="E629" s="43" t="s">
        <v>42</v>
      </c>
    </row>
    <row r="630" spans="1:5" ht="15" customHeight="1" x14ac:dyDescent="0.2">
      <c r="B630" s="99"/>
      <c r="C630" s="93">
        <v>3122</v>
      </c>
      <c r="D630" s="88" t="s">
        <v>65</v>
      </c>
      <c r="E630" s="48">
        <v>22998.52</v>
      </c>
    </row>
    <row r="631" spans="1:5" ht="15" customHeight="1" x14ac:dyDescent="0.2">
      <c r="B631" s="100"/>
      <c r="C631" s="50" t="s">
        <v>44</v>
      </c>
      <c r="D631" s="101"/>
      <c r="E631" s="102">
        <f>SUM(E630:E630)</f>
        <v>22998.52</v>
      </c>
    </row>
    <row r="632" spans="1:5" ht="15" customHeight="1" x14ac:dyDescent="0.2"/>
    <row r="633" spans="1:5" ht="15" customHeight="1" x14ac:dyDescent="0.2"/>
    <row r="634" spans="1:5" ht="15" customHeight="1" x14ac:dyDescent="0.25">
      <c r="A634" s="35" t="s">
        <v>122</v>
      </c>
    </row>
    <row r="635" spans="1:5" ht="15" customHeight="1" x14ac:dyDescent="0.2">
      <c r="A635" s="194" t="s">
        <v>123</v>
      </c>
      <c r="B635" s="194"/>
      <c r="C635" s="194"/>
      <c r="D635" s="194"/>
      <c r="E635" s="194"/>
    </row>
    <row r="636" spans="1:5" ht="15" customHeight="1" x14ac:dyDescent="0.2">
      <c r="A636" s="194"/>
      <c r="B636" s="194"/>
      <c r="C636" s="194"/>
      <c r="D636" s="194"/>
      <c r="E636" s="194"/>
    </row>
    <row r="637" spans="1:5" ht="15" customHeight="1" x14ac:dyDescent="0.2">
      <c r="A637" s="192" t="s">
        <v>138</v>
      </c>
      <c r="B637" s="192"/>
      <c r="C637" s="192"/>
      <c r="D637" s="192"/>
      <c r="E637" s="192"/>
    </row>
    <row r="638" spans="1:5" ht="15" customHeight="1" x14ac:dyDescent="0.2">
      <c r="A638" s="192"/>
      <c r="B638" s="192"/>
      <c r="C638" s="192"/>
      <c r="D638" s="192"/>
      <c r="E638" s="192"/>
    </row>
    <row r="639" spans="1:5" ht="15" customHeight="1" x14ac:dyDescent="0.2">
      <c r="A639" s="192"/>
      <c r="B639" s="192"/>
      <c r="C639" s="192"/>
      <c r="D639" s="192"/>
      <c r="E639" s="192"/>
    </row>
    <row r="640" spans="1:5" ht="15" customHeight="1" x14ac:dyDescent="0.2">
      <c r="A640" s="192"/>
      <c r="B640" s="192"/>
      <c r="C640" s="192"/>
      <c r="D640" s="192"/>
      <c r="E640" s="192"/>
    </row>
    <row r="641" spans="1:5" ht="15" customHeight="1" x14ac:dyDescent="0.2">
      <c r="A641" s="192"/>
      <c r="B641" s="192"/>
      <c r="C641" s="192"/>
      <c r="D641" s="192"/>
      <c r="E641" s="192"/>
    </row>
    <row r="642" spans="1:5" ht="15" customHeight="1" x14ac:dyDescent="0.2">
      <c r="A642" s="192"/>
      <c r="B642" s="192"/>
      <c r="C642" s="192"/>
      <c r="D642" s="192"/>
      <c r="E642" s="192"/>
    </row>
    <row r="643" spans="1:5" ht="15" customHeight="1" x14ac:dyDescent="0.2">
      <c r="A643" s="192"/>
      <c r="B643" s="192"/>
      <c r="C643" s="192"/>
      <c r="D643" s="192"/>
      <c r="E643" s="192"/>
    </row>
    <row r="644" spans="1:5" ht="15" customHeight="1" x14ac:dyDescent="0.2">
      <c r="A644" s="192"/>
      <c r="B644" s="192"/>
      <c r="C644" s="192"/>
      <c r="D644" s="192"/>
      <c r="E644" s="192"/>
    </row>
    <row r="645" spans="1:5" ht="15" customHeight="1" x14ac:dyDescent="0.2">
      <c r="A645" s="192"/>
      <c r="B645" s="192"/>
      <c r="C645" s="192"/>
      <c r="D645" s="192"/>
      <c r="E645" s="192"/>
    </row>
    <row r="646" spans="1:5" ht="15" customHeight="1" x14ac:dyDescent="0.2">
      <c r="A646" s="192"/>
      <c r="B646" s="192"/>
      <c r="C646" s="192"/>
      <c r="D646" s="192"/>
      <c r="E646" s="192"/>
    </row>
    <row r="647" spans="1:5" ht="15" customHeight="1" x14ac:dyDescent="0.2">
      <c r="A647" s="192"/>
      <c r="B647" s="192"/>
      <c r="C647" s="192"/>
      <c r="D647" s="192"/>
      <c r="E647" s="192"/>
    </row>
    <row r="648" spans="1:5" ht="15" customHeight="1" x14ac:dyDescent="0.2">
      <c r="A648" s="91"/>
      <c r="B648" s="91"/>
      <c r="C648" s="91"/>
      <c r="D648" s="91"/>
      <c r="E648" s="91"/>
    </row>
    <row r="649" spans="1:5" ht="15" customHeight="1" x14ac:dyDescent="0.25">
      <c r="A649" s="55" t="s">
        <v>17</v>
      </c>
      <c r="B649" s="56"/>
      <c r="C649" s="56"/>
      <c r="D649" s="56"/>
      <c r="E649" s="57"/>
    </row>
    <row r="650" spans="1:5" ht="15" customHeight="1" x14ac:dyDescent="0.2">
      <c r="A650" s="82" t="s">
        <v>115</v>
      </c>
      <c r="B650" s="115"/>
      <c r="C650" s="115"/>
      <c r="D650" s="115"/>
      <c r="E650" s="57" t="s">
        <v>116</v>
      </c>
    </row>
    <row r="651" spans="1:5" ht="15" customHeight="1" x14ac:dyDescent="0.2">
      <c r="A651" s="82"/>
      <c r="B651" s="57"/>
      <c r="C651" s="56"/>
      <c r="D651" s="56"/>
      <c r="E651" s="71"/>
    </row>
    <row r="652" spans="1:5" ht="15" customHeight="1" x14ac:dyDescent="0.2">
      <c r="A652" s="92"/>
      <c r="B652" s="43" t="s">
        <v>39</v>
      </c>
      <c r="C652" s="72" t="s">
        <v>40</v>
      </c>
      <c r="D652" s="126" t="s">
        <v>41</v>
      </c>
      <c r="E652" s="74" t="s">
        <v>42</v>
      </c>
    </row>
    <row r="653" spans="1:5" ht="15" customHeight="1" x14ac:dyDescent="0.2">
      <c r="A653" s="92"/>
      <c r="B653" s="45">
        <v>880</v>
      </c>
      <c r="C653" s="93"/>
      <c r="D653" s="65" t="s">
        <v>81</v>
      </c>
      <c r="E653" s="89">
        <v>-5381.98</v>
      </c>
    </row>
    <row r="654" spans="1:5" ht="15" customHeight="1" x14ac:dyDescent="0.2">
      <c r="A654" s="92"/>
      <c r="B654" s="45">
        <v>883</v>
      </c>
      <c r="C654" s="93"/>
      <c r="D654" s="65" t="s">
        <v>81</v>
      </c>
      <c r="E654" s="89">
        <v>-48437.8</v>
      </c>
    </row>
    <row r="655" spans="1:5" ht="15" customHeight="1" x14ac:dyDescent="0.2">
      <c r="A655" s="92"/>
      <c r="B655" s="45">
        <v>880</v>
      </c>
      <c r="C655" s="93"/>
      <c r="D655" s="88" t="s">
        <v>117</v>
      </c>
      <c r="E655" s="89">
        <v>149.83000000000001</v>
      </c>
    </row>
    <row r="656" spans="1:5" ht="15" customHeight="1" x14ac:dyDescent="0.2">
      <c r="A656" s="104"/>
      <c r="B656" s="127"/>
      <c r="C656" s="79" t="s">
        <v>44</v>
      </c>
      <c r="D656" s="128"/>
      <c r="E656" s="129">
        <f>SUM(E653:E655)</f>
        <v>-53669.95</v>
      </c>
    </row>
    <row r="657" spans="1:5" ht="15" customHeight="1" x14ac:dyDescent="0.2"/>
    <row r="658" spans="1:5" ht="15" customHeight="1" x14ac:dyDescent="0.25">
      <c r="A658" s="55" t="s">
        <v>17</v>
      </c>
      <c r="B658" s="56"/>
      <c r="C658" s="56"/>
      <c r="D658" s="56"/>
      <c r="E658" s="56"/>
    </row>
    <row r="659" spans="1:5" ht="15" customHeight="1" x14ac:dyDescent="0.2">
      <c r="A659" s="82" t="s">
        <v>61</v>
      </c>
      <c r="B659" s="56"/>
      <c r="C659" s="56"/>
      <c r="D659" s="56"/>
      <c r="E659" s="58" t="s">
        <v>62</v>
      </c>
    </row>
    <row r="660" spans="1:5" ht="15" customHeight="1" x14ac:dyDescent="0.25">
      <c r="A660" s="55"/>
      <c r="B660" s="57"/>
      <c r="C660" s="56"/>
      <c r="D660" s="56"/>
      <c r="E660" s="71"/>
    </row>
    <row r="661" spans="1:5" ht="15" customHeight="1" x14ac:dyDescent="0.2">
      <c r="A661" s="92"/>
      <c r="B661" s="92"/>
      <c r="C661" s="72" t="s">
        <v>40</v>
      </c>
      <c r="D661" s="84" t="s">
        <v>57</v>
      </c>
      <c r="E661" s="74" t="s">
        <v>42</v>
      </c>
    </row>
    <row r="662" spans="1:5" ht="15" customHeight="1" x14ac:dyDescent="0.2">
      <c r="A662" s="90"/>
      <c r="B662" s="120"/>
      <c r="C662" s="103">
        <v>6409</v>
      </c>
      <c r="D662" s="88" t="s">
        <v>78</v>
      </c>
      <c r="E662" s="123">
        <v>53669.95</v>
      </c>
    </row>
    <row r="663" spans="1:5" ht="15" customHeight="1" x14ac:dyDescent="0.2">
      <c r="A663" s="124"/>
      <c r="B663" s="125"/>
      <c r="C663" s="79" t="s">
        <v>44</v>
      </c>
      <c r="D663" s="80"/>
      <c r="E663" s="81">
        <f>E662</f>
        <v>53669.95</v>
      </c>
    </row>
    <row r="664" spans="1:5" ht="15" customHeight="1" x14ac:dyDescent="0.2"/>
    <row r="665" spans="1:5" ht="15" customHeight="1" x14ac:dyDescent="0.2"/>
    <row r="666" spans="1:5" ht="15" customHeight="1" x14ac:dyDescent="0.2"/>
    <row r="667" spans="1:5" ht="15" customHeight="1" x14ac:dyDescent="0.2"/>
    <row r="668" spans="1:5" ht="15" customHeight="1" x14ac:dyDescent="0.2"/>
    <row r="669" spans="1:5" ht="15" customHeight="1" x14ac:dyDescent="0.2"/>
    <row r="670" spans="1:5" ht="15" customHeight="1" x14ac:dyDescent="0.2"/>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5" t="s">
        <v>124</v>
      </c>
    </row>
    <row r="679" spans="1:5" ht="15" customHeight="1" x14ac:dyDescent="0.2">
      <c r="A679" s="194" t="s">
        <v>123</v>
      </c>
      <c r="B679" s="194"/>
      <c r="C679" s="194"/>
      <c r="D679" s="194"/>
      <c r="E679" s="194"/>
    </row>
    <row r="680" spans="1:5" ht="15" customHeight="1" x14ac:dyDescent="0.2">
      <c r="A680" s="194"/>
      <c r="B680" s="194"/>
      <c r="C680" s="194"/>
      <c r="D680" s="194"/>
      <c r="E680" s="194"/>
    </row>
    <row r="681" spans="1:5" ht="15" customHeight="1" x14ac:dyDescent="0.2">
      <c r="A681" s="192" t="s">
        <v>139</v>
      </c>
      <c r="B681" s="192"/>
      <c r="C681" s="192"/>
      <c r="D681" s="192"/>
      <c r="E681" s="192"/>
    </row>
    <row r="682" spans="1:5" ht="15" customHeight="1" x14ac:dyDescent="0.2">
      <c r="A682" s="192"/>
      <c r="B682" s="192"/>
      <c r="C682" s="192"/>
      <c r="D682" s="192"/>
      <c r="E682" s="192"/>
    </row>
    <row r="683" spans="1:5" ht="15" customHeight="1" x14ac:dyDescent="0.2">
      <c r="A683" s="192"/>
      <c r="B683" s="192"/>
      <c r="C683" s="192"/>
      <c r="D683" s="192"/>
      <c r="E683" s="192"/>
    </row>
    <row r="684" spans="1:5" ht="15" customHeight="1" x14ac:dyDescent="0.2">
      <c r="A684" s="192"/>
      <c r="B684" s="192"/>
      <c r="C684" s="192"/>
      <c r="D684" s="192"/>
      <c r="E684" s="192"/>
    </row>
    <row r="685" spans="1:5" ht="15" customHeight="1" x14ac:dyDescent="0.2">
      <c r="A685" s="192"/>
      <c r="B685" s="192"/>
      <c r="C685" s="192"/>
      <c r="D685" s="192"/>
      <c r="E685" s="192"/>
    </row>
    <row r="686" spans="1:5" ht="15" customHeight="1" x14ac:dyDescent="0.2">
      <c r="A686" s="192"/>
      <c r="B686" s="192"/>
      <c r="C686" s="192"/>
      <c r="D686" s="192"/>
      <c r="E686" s="192"/>
    </row>
    <row r="687" spans="1:5" ht="15" customHeight="1" x14ac:dyDescent="0.2">
      <c r="A687" s="192"/>
      <c r="B687" s="192"/>
      <c r="C687" s="192"/>
      <c r="D687" s="192"/>
      <c r="E687" s="192"/>
    </row>
    <row r="688" spans="1:5" ht="15" customHeight="1" x14ac:dyDescent="0.2">
      <c r="A688" s="192"/>
      <c r="B688" s="192"/>
      <c r="C688" s="192"/>
      <c r="D688" s="192"/>
      <c r="E688" s="192"/>
    </row>
    <row r="689" spans="1:5" ht="15" customHeight="1" x14ac:dyDescent="0.2">
      <c r="A689" s="192"/>
      <c r="B689" s="192"/>
      <c r="C689" s="192"/>
      <c r="D689" s="192"/>
      <c r="E689" s="192"/>
    </row>
    <row r="690" spans="1:5" ht="15" customHeight="1" x14ac:dyDescent="0.2">
      <c r="A690" s="192"/>
      <c r="B690" s="192"/>
      <c r="C690" s="192"/>
      <c r="D690" s="192"/>
      <c r="E690" s="192"/>
    </row>
    <row r="691" spans="1:5" ht="15" customHeight="1" x14ac:dyDescent="0.2">
      <c r="A691" s="192"/>
      <c r="B691" s="192"/>
      <c r="C691" s="192"/>
      <c r="D691" s="192"/>
      <c r="E691" s="192"/>
    </row>
    <row r="692" spans="1:5" ht="15" customHeight="1" x14ac:dyDescent="0.2">
      <c r="A692" s="91"/>
      <c r="B692" s="91"/>
      <c r="C692" s="91"/>
      <c r="D692" s="91"/>
      <c r="E692" s="91"/>
    </row>
    <row r="693" spans="1:5" ht="15" customHeight="1" x14ac:dyDescent="0.25">
      <c r="A693" s="55" t="s">
        <v>17</v>
      </c>
      <c r="B693" s="56"/>
      <c r="C693" s="56"/>
      <c r="D693" s="56"/>
      <c r="E693" s="57"/>
    </row>
    <row r="694" spans="1:5" ht="15" customHeight="1" x14ac:dyDescent="0.2">
      <c r="A694" s="82" t="s">
        <v>115</v>
      </c>
      <c r="B694" s="115"/>
      <c r="C694" s="115"/>
      <c r="D694" s="115"/>
      <c r="E694" s="57" t="s">
        <v>116</v>
      </c>
    </row>
    <row r="695" spans="1:5" ht="15" customHeight="1" x14ac:dyDescent="0.2">
      <c r="A695" s="82"/>
      <c r="B695" s="57"/>
      <c r="C695" s="56"/>
      <c r="D695" s="56"/>
      <c r="E695" s="71"/>
    </row>
    <row r="696" spans="1:5" ht="15" customHeight="1" x14ac:dyDescent="0.2">
      <c r="A696" s="92"/>
      <c r="B696" s="43" t="s">
        <v>39</v>
      </c>
      <c r="C696" s="72" t="s">
        <v>40</v>
      </c>
      <c r="D696" s="126" t="s">
        <v>41</v>
      </c>
      <c r="E696" s="74" t="s">
        <v>42</v>
      </c>
    </row>
    <row r="697" spans="1:5" ht="15" customHeight="1" x14ac:dyDescent="0.2">
      <c r="A697" s="92"/>
      <c r="B697" s="45">
        <v>880</v>
      </c>
      <c r="C697" s="93"/>
      <c r="D697" s="65" t="s">
        <v>81</v>
      </c>
      <c r="E697" s="89">
        <v>-11238.08</v>
      </c>
    </row>
    <row r="698" spans="1:5" ht="15" customHeight="1" x14ac:dyDescent="0.2">
      <c r="A698" s="92"/>
      <c r="B698" s="45">
        <v>883</v>
      </c>
      <c r="C698" s="93"/>
      <c r="D698" s="65" t="s">
        <v>81</v>
      </c>
      <c r="E698" s="89">
        <v>-21689.279999999999</v>
      </c>
    </row>
    <row r="699" spans="1:5" ht="15" customHeight="1" x14ac:dyDescent="0.2">
      <c r="A699" s="92"/>
      <c r="B699" s="45">
        <v>880</v>
      </c>
      <c r="C699" s="93"/>
      <c r="D699" s="88" t="s">
        <v>117</v>
      </c>
      <c r="E699" s="89">
        <v>7189.8</v>
      </c>
    </row>
    <row r="700" spans="1:5" ht="15" customHeight="1" x14ac:dyDescent="0.2">
      <c r="A700" s="104"/>
      <c r="B700" s="127"/>
      <c r="C700" s="79" t="s">
        <v>44</v>
      </c>
      <c r="D700" s="128"/>
      <c r="E700" s="129">
        <f>SUM(E697:E699)</f>
        <v>-25737.56</v>
      </c>
    </row>
    <row r="701" spans="1:5" ht="15" customHeight="1" x14ac:dyDescent="0.2"/>
    <row r="702" spans="1:5" ht="15" customHeight="1" x14ac:dyDescent="0.25">
      <c r="A702" s="55" t="s">
        <v>17</v>
      </c>
      <c r="B702" s="56"/>
      <c r="C702" s="56"/>
      <c r="D702" s="56"/>
      <c r="E702" s="56"/>
    </row>
    <row r="703" spans="1:5" ht="15" customHeight="1" x14ac:dyDescent="0.2">
      <c r="A703" s="82" t="s">
        <v>61</v>
      </c>
      <c r="B703" s="56"/>
      <c r="C703" s="56"/>
      <c r="D703" s="56"/>
      <c r="E703" s="58" t="s">
        <v>62</v>
      </c>
    </row>
    <row r="704" spans="1:5" ht="15" customHeight="1" x14ac:dyDescent="0.25">
      <c r="A704" s="55"/>
      <c r="B704" s="57"/>
      <c r="C704" s="56"/>
      <c r="D704" s="56"/>
      <c r="E704" s="71"/>
    </row>
    <row r="705" spans="1:5" ht="15" customHeight="1" x14ac:dyDescent="0.2">
      <c r="A705" s="92"/>
      <c r="B705" s="92"/>
      <c r="C705" s="72" t="s">
        <v>40</v>
      </c>
      <c r="D705" s="84" t="s">
        <v>57</v>
      </c>
      <c r="E705" s="74" t="s">
        <v>42</v>
      </c>
    </row>
    <row r="706" spans="1:5" ht="15" customHeight="1" x14ac:dyDescent="0.2">
      <c r="A706" s="90"/>
      <c r="B706" s="120"/>
      <c r="C706" s="103">
        <v>6409</v>
      </c>
      <c r="D706" s="88" t="s">
        <v>78</v>
      </c>
      <c r="E706" s="123">
        <v>25737.56</v>
      </c>
    </row>
    <row r="707" spans="1:5" ht="15" customHeight="1" x14ac:dyDescent="0.2">
      <c r="A707" s="124"/>
      <c r="B707" s="125"/>
      <c r="C707" s="79" t="s">
        <v>44</v>
      </c>
      <c r="D707" s="80"/>
      <c r="E707" s="81">
        <f>E706</f>
        <v>25737.56</v>
      </c>
    </row>
    <row r="708" spans="1:5" ht="15" customHeight="1" x14ac:dyDescent="0.2"/>
    <row r="709" spans="1:5" ht="15" customHeight="1" x14ac:dyDescent="0.2"/>
    <row r="710" spans="1:5" ht="15" customHeight="1" x14ac:dyDescent="0.25">
      <c r="A710" s="35" t="s">
        <v>125</v>
      </c>
    </row>
    <row r="711" spans="1:5" ht="15" customHeight="1" x14ac:dyDescent="0.2">
      <c r="A711" s="194" t="s">
        <v>123</v>
      </c>
      <c r="B711" s="194"/>
      <c r="C711" s="194"/>
      <c r="D711" s="194"/>
      <c r="E711" s="194"/>
    </row>
    <row r="712" spans="1:5" ht="15" customHeight="1" x14ac:dyDescent="0.2">
      <c r="A712" s="194"/>
      <c r="B712" s="194"/>
      <c r="C712" s="194"/>
      <c r="D712" s="194"/>
      <c r="E712" s="194"/>
    </row>
    <row r="713" spans="1:5" ht="15" customHeight="1" x14ac:dyDescent="0.2">
      <c r="A713" s="192" t="s">
        <v>140</v>
      </c>
      <c r="B713" s="192"/>
      <c r="C713" s="192"/>
      <c r="D713" s="192"/>
      <c r="E713" s="192"/>
    </row>
    <row r="714" spans="1:5" ht="15" customHeight="1" x14ac:dyDescent="0.2">
      <c r="A714" s="192"/>
      <c r="B714" s="192"/>
      <c r="C714" s="192"/>
      <c r="D714" s="192"/>
      <c r="E714" s="192"/>
    </row>
    <row r="715" spans="1:5" ht="15" customHeight="1" x14ac:dyDescent="0.2">
      <c r="A715" s="192"/>
      <c r="B715" s="192"/>
      <c r="C715" s="192"/>
      <c r="D715" s="192"/>
      <c r="E715" s="192"/>
    </row>
    <row r="716" spans="1:5" ht="15" customHeight="1" x14ac:dyDescent="0.2">
      <c r="A716" s="192"/>
      <c r="B716" s="192"/>
      <c r="C716" s="192"/>
      <c r="D716" s="192"/>
      <c r="E716" s="192"/>
    </row>
    <row r="717" spans="1:5" ht="15" customHeight="1" x14ac:dyDescent="0.2">
      <c r="A717" s="192"/>
      <c r="B717" s="192"/>
      <c r="C717" s="192"/>
      <c r="D717" s="192"/>
      <c r="E717" s="192"/>
    </row>
    <row r="718" spans="1:5" ht="15" customHeight="1" x14ac:dyDescent="0.2">
      <c r="A718" s="192"/>
      <c r="B718" s="192"/>
      <c r="C718" s="192"/>
      <c r="D718" s="192"/>
      <c r="E718" s="192"/>
    </row>
    <row r="719" spans="1:5" ht="15" customHeight="1" x14ac:dyDescent="0.2">
      <c r="A719" s="192"/>
      <c r="B719" s="192"/>
      <c r="C719" s="192"/>
      <c r="D719" s="192"/>
      <c r="E719" s="192"/>
    </row>
    <row r="720" spans="1:5" ht="15" customHeight="1" x14ac:dyDescent="0.2">
      <c r="A720" s="192"/>
      <c r="B720" s="192"/>
      <c r="C720" s="192"/>
      <c r="D720" s="192"/>
      <c r="E720" s="192"/>
    </row>
    <row r="721" spans="1:5" ht="15" customHeight="1" x14ac:dyDescent="0.2">
      <c r="A721" s="192"/>
      <c r="B721" s="192"/>
      <c r="C721" s="192"/>
      <c r="D721" s="192"/>
      <c r="E721" s="192"/>
    </row>
    <row r="722" spans="1:5" ht="15" customHeight="1" x14ac:dyDescent="0.2">
      <c r="A722" s="192"/>
      <c r="B722" s="192"/>
      <c r="C722" s="192"/>
      <c r="D722" s="192"/>
      <c r="E722" s="192"/>
    </row>
    <row r="723" spans="1:5" ht="15" customHeight="1" x14ac:dyDescent="0.2">
      <c r="A723" s="192"/>
      <c r="B723" s="192"/>
      <c r="C723" s="192"/>
      <c r="D723" s="192"/>
      <c r="E723" s="192"/>
    </row>
    <row r="724" spans="1:5" ht="15" customHeight="1" x14ac:dyDescent="0.2">
      <c r="A724" s="91"/>
      <c r="B724" s="91"/>
      <c r="C724" s="91"/>
      <c r="D724" s="91"/>
      <c r="E724" s="91"/>
    </row>
    <row r="725" spans="1:5" ht="15" customHeight="1" x14ac:dyDescent="0.2">
      <c r="A725" s="91"/>
      <c r="B725" s="91"/>
      <c r="C725" s="91"/>
      <c r="D725" s="91"/>
      <c r="E725" s="91"/>
    </row>
    <row r="726" spans="1:5" ht="15" customHeight="1" x14ac:dyDescent="0.2">
      <c r="A726" s="91"/>
      <c r="B726" s="91"/>
      <c r="C726" s="91"/>
      <c r="D726" s="91"/>
      <c r="E726" s="91"/>
    </row>
    <row r="727" spans="1:5" ht="15" customHeight="1" x14ac:dyDescent="0.2">
      <c r="A727" s="91"/>
      <c r="B727" s="91"/>
      <c r="C727" s="91"/>
      <c r="D727" s="91"/>
      <c r="E727" s="91"/>
    </row>
    <row r="728" spans="1:5" ht="15" customHeight="1" x14ac:dyDescent="0.2">
      <c r="A728" s="91"/>
      <c r="B728" s="91"/>
      <c r="C728" s="91"/>
      <c r="D728" s="91"/>
      <c r="E728" s="91"/>
    </row>
    <row r="729" spans="1:5" ht="15" customHeight="1" x14ac:dyDescent="0.2">
      <c r="A729" s="91"/>
      <c r="B729" s="91"/>
      <c r="C729" s="91"/>
      <c r="D729" s="91"/>
      <c r="E729" s="91"/>
    </row>
    <row r="730" spans="1:5" ht="15" customHeight="1" x14ac:dyDescent="0.25">
      <c r="A730" s="55" t="s">
        <v>17</v>
      </c>
      <c r="B730" s="56"/>
      <c r="C730" s="56"/>
      <c r="D730" s="56"/>
      <c r="E730" s="57"/>
    </row>
    <row r="731" spans="1:5" ht="15" customHeight="1" x14ac:dyDescent="0.2">
      <c r="A731" s="82" t="s">
        <v>115</v>
      </c>
      <c r="B731" s="115"/>
      <c r="C731" s="115"/>
      <c r="D731" s="115"/>
      <c r="E731" s="57" t="s">
        <v>116</v>
      </c>
    </row>
    <row r="732" spans="1:5" ht="15" customHeight="1" x14ac:dyDescent="0.2">
      <c r="A732" s="82"/>
      <c r="B732" s="57"/>
      <c r="C732" s="56"/>
      <c r="D732" s="56"/>
      <c r="E732" s="71"/>
    </row>
    <row r="733" spans="1:5" ht="15" customHeight="1" x14ac:dyDescent="0.2">
      <c r="A733" s="92"/>
      <c r="B733" s="43" t="s">
        <v>39</v>
      </c>
      <c r="C733" s="72" t="s">
        <v>40</v>
      </c>
      <c r="D733" s="126" t="s">
        <v>41</v>
      </c>
      <c r="E733" s="74" t="s">
        <v>42</v>
      </c>
    </row>
    <row r="734" spans="1:5" ht="15" customHeight="1" x14ac:dyDescent="0.2">
      <c r="A734" s="92"/>
      <c r="B734" s="45">
        <v>883</v>
      </c>
      <c r="C734" s="93"/>
      <c r="D734" s="65" t="s">
        <v>81</v>
      </c>
      <c r="E734" s="89">
        <v>-10890</v>
      </c>
    </row>
    <row r="735" spans="1:5" ht="15" customHeight="1" x14ac:dyDescent="0.2">
      <c r="A735" s="92"/>
      <c r="B735" s="45">
        <v>880</v>
      </c>
      <c r="C735" s="93"/>
      <c r="D735" s="88" t="s">
        <v>117</v>
      </c>
      <c r="E735" s="89">
        <v>-134602.29999999999</v>
      </c>
    </row>
    <row r="736" spans="1:5" ht="15" customHeight="1" x14ac:dyDescent="0.2">
      <c r="A736" s="92"/>
      <c r="B736" s="45">
        <v>880</v>
      </c>
      <c r="C736" s="93"/>
      <c r="D736" s="65" t="s">
        <v>81</v>
      </c>
      <c r="E736" s="89">
        <v>132724.88</v>
      </c>
    </row>
    <row r="737" spans="1:5" ht="15" customHeight="1" x14ac:dyDescent="0.2">
      <c r="A737" s="104"/>
      <c r="B737" s="127"/>
      <c r="C737" s="79" t="s">
        <v>44</v>
      </c>
      <c r="D737" s="128"/>
      <c r="E737" s="129">
        <f>SUM(E734:E736)</f>
        <v>-12767.419999999984</v>
      </c>
    </row>
    <row r="738" spans="1:5" ht="15" customHeight="1" x14ac:dyDescent="0.2"/>
    <row r="739" spans="1:5" ht="15" customHeight="1" x14ac:dyDescent="0.25">
      <c r="A739" s="55" t="s">
        <v>17</v>
      </c>
      <c r="B739" s="56"/>
      <c r="C739" s="56"/>
      <c r="D739" s="56"/>
      <c r="E739" s="56"/>
    </row>
    <row r="740" spans="1:5" ht="15" customHeight="1" x14ac:dyDescent="0.2">
      <c r="A740" s="82" t="s">
        <v>61</v>
      </c>
      <c r="B740" s="56"/>
      <c r="C740" s="56"/>
      <c r="D740" s="56"/>
      <c r="E740" s="58" t="s">
        <v>62</v>
      </c>
    </row>
    <row r="741" spans="1:5" ht="15" customHeight="1" x14ac:dyDescent="0.25">
      <c r="A741" s="55"/>
      <c r="B741" s="57"/>
      <c r="C741" s="56"/>
      <c r="D741" s="56"/>
      <c r="E741" s="71"/>
    </row>
    <row r="742" spans="1:5" ht="15" customHeight="1" x14ac:dyDescent="0.2">
      <c r="A742" s="92"/>
      <c r="B742" s="92"/>
      <c r="C742" s="72" t="s">
        <v>40</v>
      </c>
      <c r="D742" s="84" t="s">
        <v>57</v>
      </c>
      <c r="E742" s="74" t="s">
        <v>42</v>
      </c>
    </row>
    <row r="743" spans="1:5" ht="15" customHeight="1" x14ac:dyDescent="0.2">
      <c r="A743" s="90"/>
      <c r="B743" s="120"/>
      <c r="C743" s="103">
        <v>6409</v>
      </c>
      <c r="D743" s="88" t="s">
        <v>78</v>
      </c>
      <c r="E743" s="123">
        <v>12767.42</v>
      </c>
    </row>
    <row r="744" spans="1:5" ht="15" customHeight="1" x14ac:dyDescent="0.2">
      <c r="A744" s="124"/>
      <c r="B744" s="125"/>
      <c r="C744" s="79" t="s">
        <v>44</v>
      </c>
      <c r="D744" s="80"/>
      <c r="E744" s="81">
        <f>E743</f>
        <v>12767.42</v>
      </c>
    </row>
    <row r="745" spans="1:5" ht="15" customHeight="1" x14ac:dyDescent="0.2"/>
    <row r="746" spans="1:5" ht="15" customHeight="1" x14ac:dyDescent="0.2"/>
    <row r="747" spans="1:5" ht="15" customHeight="1" x14ac:dyDescent="0.2"/>
    <row r="748" spans="1:5" ht="15" customHeight="1" x14ac:dyDescent="0.2"/>
    <row r="749" spans="1:5" ht="15" customHeight="1" x14ac:dyDescent="0.2"/>
    <row r="750" spans="1:5" ht="15" customHeight="1" x14ac:dyDescent="0.2"/>
    <row r="751" spans="1:5" ht="15" customHeight="1" x14ac:dyDescent="0.2"/>
    <row r="752" spans="1:5"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sheetData>
  <mergeCells count="57">
    <mergeCell ref="A681:E691"/>
    <mergeCell ref="A711:E712"/>
    <mergeCell ref="A713:E723"/>
    <mergeCell ref="A576:E584"/>
    <mergeCell ref="A602:E602"/>
    <mergeCell ref="A603:E611"/>
    <mergeCell ref="A635:E636"/>
    <mergeCell ref="A637:E647"/>
    <mergeCell ref="A679:E680"/>
    <mergeCell ref="A575:E575"/>
    <mergeCell ref="A403:E408"/>
    <mergeCell ref="A427:E428"/>
    <mergeCell ref="A429:E436"/>
    <mergeCell ref="A454:E455"/>
    <mergeCell ref="A456:E462"/>
    <mergeCell ref="A485:E485"/>
    <mergeCell ref="A486:E493"/>
    <mergeCell ref="A511:E511"/>
    <mergeCell ref="A512:E519"/>
    <mergeCell ref="A538:E538"/>
    <mergeCell ref="A539:E547"/>
    <mergeCell ref="A401:E402"/>
    <mergeCell ref="A265:E272"/>
    <mergeCell ref="A290:E291"/>
    <mergeCell ref="A292:E296"/>
    <mergeCell ref="A315:E316"/>
    <mergeCell ref="A317:E322"/>
    <mergeCell ref="A334:E335"/>
    <mergeCell ref="A336:E342"/>
    <mergeCell ref="A354:E355"/>
    <mergeCell ref="A356:E361"/>
    <mergeCell ref="A382:E383"/>
    <mergeCell ref="A384:E389"/>
    <mergeCell ref="A263:E264"/>
    <mergeCell ref="A108:E115"/>
    <mergeCell ref="A133:E133"/>
    <mergeCell ref="A134:E140"/>
    <mergeCell ref="A159:E159"/>
    <mergeCell ref="A160:E166"/>
    <mergeCell ref="A184:E184"/>
    <mergeCell ref="A185:E192"/>
    <mergeCell ref="A211:E211"/>
    <mergeCell ref="A212:E218"/>
    <mergeCell ref="A236:E236"/>
    <mergeCell ref="A237:E244"/>
    <mergeCell ref="A107:E107"/>
    <mergeCell ref="A2:E2"/>
    <mergeCell ref="A3:E3"/>
    <mergeCell ref="A4:E8"/>
    <mergeCell ref="A24:E24"/>
    <mergeCell ref="A25:E25"/>
    <mergeCell ref="A26:E31"/>
    <mergeCell ref="A54:E54"/>
    <mergeCell ref="A55:E55"/>
    <mergeCell ref="A56:E63"/>
    <mergeCell ref="A82:E82"/>
    <mergeCell ref="A83:E90"/>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391/18 - 417/18 schválené Radou Olomouckého kraje 25.6.2018</oddHeader>
    <oddFooter xml:space="preserve">&amp;L&amp;"Arial,Kurzíva"Zastupitelstvo OK 17.9.2018
7.1. - Rozpočet Olomouckého kraje 2018 - rozpočtové změny 
Příloha č.1: Rozpočtové změny č. 391/18 - 417/18 schválené Radou Olomouckého kraje 25.6.2018&amp;R&amp;"Arial,Kurzíva"Strana &amp;P (celkem 117)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4"/>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4.5703125" style="130" bestFit="1" customWidth="1"/>
  </cols>
  <sheetData>
    <row r="1" spans="1:5" ht="15" customHeight="1" x14ac:dyDescent="0.25">
      <c r="A1" s="35" t="s">
        <v>141</v>
      </c>
    </row>
    <row r="2" spans="1:5" ht="15" customHeight="1" x14ac:dyDescent="0.2">
      <c r="A2" s="191" t="s">
        <v>34</v>
      </c>
      <c r="B2" s="191"/>
      <c r="C2" s="191"/>
      <c r="D2" s="191"/>
      <c r="E2" s="191"/>
    </row>
    <row r="3" spans="1:5" ht="15" customHeight="1" x14ac:dyDescent="0.2">
      <c r="A3" s="193" t="s">
        <v>142</v>
      </c>
      <c r="B3" s="193"/>
      <c r="C3" s="193"/>
      <c r="D3" s="193"/>
      <c r="E3" s="193"/>
    </row>
    <row r="4" spans="1:5" ht="15" customHeight="1" x14ac:dyDescent="0.2">
      <c r="A4" s="193"/>
      <c r="B4" s="193"/>
      <c r="C4" s="193"/>
      <c r="D4" s="193"/>
      <c r="E4" s="193"/>
    </row>
    <row r="5" spans="1:5" ht="15" customHeight="1" x14ac:dyDescent="0.2">
      <c r="A5" s="193"/>
      <c r="B5" s="193"/>
      <c r="C5" s="193"/>
      <c r="D5" s="193"/>
      <c r="E5" s="193"/>
    </row>
    <row r="6" spans="1:5" ht="15" customHeight="1" x14ac:dyDescent="0.2">
      <c r="A6" s="193"/>
      <c r="B6" s="193"/>
      <c r="C6" s="193"/>
      <c r="D6" s="193"/>
      <c r="E6" s="193"/>
    </row>
    <row r="7" spans="1:5" ht="15" customHeight="1" x14ac:dyDescent="0.2">
      <c r="A7" s="193"/>
      <c r="B7" s="193"/>
      <c r="C7" s="193"/>
      <c r="D7" s="193"/>
      <c r="E7" s="193"/>
    </row>
    <row r="8" spans="1:5" ht="15" customHeight="1" x14ac:dyDescent="0.2">
      <c r="A8" s="193"/>
      <c r="B8" s="193"/>
      <c r="C8" s="193"/>
      <c r="D8" s="193"/>
      <c r="E8" s="193"/>
    </row>
    <row r="9" spans="1:5" ht="15" customHeight="1" x14ac:dyDescent="0.2">
      <c r="A9" s="193"/>
      <c r="B9" s="193"/>
      <c r="C9" s="193"/>
      <c r="D9" s="193"/>
      <c r="E9" s="193"/>
    </row>
    <row r="10" spans="1:5" ht="15" customHeight="1" x14ac:dyDescent="0.2">
      <c r="A10" s="193"/>
      <c r="B10" s="193"/>
      <c r="C10" s="193"/>
      <c r="D10" s="193"/>
      <c r="E10" s="193"/>
    </row>
    <row r="11" spans="1:5" ht="15" customHeight="1" x14ac:dyDescent="0.2">
      <c r="A11" s="193"/>
      <c r="B11" s="193"/>
      <c r="C11" s="193"/>
      <c r="D11" s="193"/>
      <c r="E11" s="193"/>
    </row>
    <row r="12" spans="1:5" ht="15" customHeight="1" x14ac:dyDescent="0.2">
      <c r="A12" s="131"/>
      <c r="B12" s="131"/>
      <c r="C12" s="131"/>
      <c r="D12" s="131"/>
      <c r="E12" s="36"/>
    </row>
    <row r="13" spans="1:5" ht="15" customHeight="1" x14ac:dyDescent="0.25">
      <c r="A13" s="37" t="s">
        <v>1</v>
      </c>
      <c r="B13" s="38"/>
      <c r="C13" s="38"/>
      <c r="D13" s="38"/>
      <c r="E13" s="38"/>
    </row>
    <row r="14" spans="1:5" ht="15" customHeight="1" x14ac:dyDescent="0.2">
      <c r="A14" s="39" t="s">
        <v>61</v>
      </c>
      <c r="B14" s="38"/>
      <c r="C14" s="38"/>
      <c r="D14" s="38"/>
      <c r="E14" s="40" t="s">
        <v>62</v>
      </c>
    </row>
    <row r="15" spans="1:5" ht="15" customHeight="1" x14ac:dyDescent="0.25">
      <c r="A15" s="37"/>
      <c r="B15" s="97"/>
      <c r="C15" s="41"/>
      <c r="D15" s="41"/>
      <c r="E15" s="42"/>
    </row>
    <row r="16" spans="1:5" ht="15" customHeight="1" x14ac:dyDescent="0.2">
      <c r="A16" s="83"/>
      <c r="B16" s="83"/>
      <c r="C16" s="43" t="s">
        <v>40</v>
      </c>
      <c r="D16" s="44" t="s">
        <v>41</v>
      </c>
      <c r="E16" s="43" t="s">
        <v>42</v>
      </c>
    </row>
    <row r="17" spans="1:5" ht="15" customHeight="1" x14ac:dyDescent="0.2">
      <c r="A17" s="90"/>
      <c r="B17" s="120"/>
      <c r="C17" s="93"/>
      <c r="D17" s="132" t="s">
        <v>143</v>
      </c>
      <c r="E17" s="133">
        <v>257595474.06999999</v>
      </c>
    </row>
    <row r="18" spans="1:5" ht="15" customHeight="1" x14ac:dyDescent="0.2">
      <c r="A18" s="111"/>
      <c r="B18" s="134"/>
      <c r="C18" s="50" t="s">
        <v>44</v>
      </c>
      <c r="D18" s="51"/>
      <c r="E18" s="52">
        <f>SUM(E17:E17)</f>
        <v>257595474.06999999</v>
      </c>
    </row>
    <row r="19" spans="1:5" ht="15" customHeight="1" x14ac:dyDescent="0.2">
      <c r="A19" s="131"/>
      <c r="B19" s="131"/>
      <c r="C19" s="131"/>
      <c r="D19" s="131"/>
      <c r="E19" s="36"/>
    </row>
    <row r="20" spans="1:5" ht="15" customHeight="1" x14ac:dyDescent="0.25">
      <c r="A20" s="37" t="s">
        <v>1</v>
      </c>
      <c r="B20" s="38"/>
      <c r="C20" s="38"/>
      <c r="D20" s="38"/>
      <c r="E20" s="38"/>
    </row>
    <row r="21" spans="1:5" ht="15" customHeight="1" x14ac:dyDescent="0.2">
      <c r="A21" s="105" t="s">
        <v>112</v>
      </c>
      <c r="B21" s="109"/>
      <c r="C21" s="56"/>
      <c r="D21" s="56"/>
      <c r="E21" s="58" t="s">
        <v>113</v>
      </c>
    </row>
    <row r="22" spans="1:5" ht="15" customHeight="1" x14ac:dyDescent="0.2">
      <c r="A22" s="41"/>
      <c r="B22" s="41"/>
      <c r="C22" s="41"/>
      <c r="D22" s="41"/>
      <c r="E22" s="41"/>
    </row>
    <row r="23" spans="1:5" ht="15" customHeight="1" x14ac:dyDescent="0.2">
      <c r="A23" s="41"/>
      <c r="B23" s="41"/>
      <c r="C23" s="43" t="s">
        <v>40</v>
      </c>
      <c r="D23" s="44" t="s">
        <v>41</v>
      </c>
      <c r="E23" s="135" t="s">
        <v>42</v>
      </c>
    </row>
    <row r="24" spans="1:5" ht="15" customHeight="1" x14ac:dyDescent="0.2">
      <c r="A24" s="41"/>
      <c r="B24" s="41"/>
      <c r="C24" s="93">
        <v>6402</v>
      </c>
      <c r="D24" s="88" t="s">
        <v>144</v>
      </c>
      <c r="E24" s="133">
        <v>39850</v>
      </c>
    </row>
    <row r="25" spans="1:5" ht="15" customHeight="1" x14ac:dyDescent="0.2">
      <c r="A25" s="41"/>
      <c r="B25" s="41"/>
      <c r="C25" s="50" t="s">
        <v>44</v>
      </c>
      <c r="D25" s="51"/>
      <c r="E25" s="52">
        <f>SUM(E24:E24)</f>
        <v>39850</v>
      </c>
    </row>
    <row r="26" spans="1:5" ht="15" customHeight="1" x14ac:dyDescent="0.2">
      <c r="A26" s="131"/>
      <c r="B26" s="131"/>
      <c r="C26" s="131"/>
      <c r="D26" s="131"/>
      <c r="E26" s="36"/>
    </row>
    <row r="27" spans="1:5" ht="15" customHeight="1" x14ac:dyDescent="0.25">
      <c r="A27" s="37" t="s">
        <v>1</v>
      </c>
      <c r="B27" s="38"/>
      <c r="C27" s="38"/>
      <c r="D27" s="38"/>
      <c r="E27" s="38"/>
    </row>
    <row r="28" spans="1:5" ht="15" customHeight="1" x14ac:dyDescent="0.2">
      <c r="A28" s="69" t="s">
        <v>52</v>
      </c>
      <c r="B28" s="38"/>
      <c r="C28" s="38"/>
      <c r="D28" s="38"/>
      <c r="E28" s="40" t="s">
        <v>145</v>
      </c>
    </row>
    <row r="29" spans="1:5" ht="15" customHeight="1" x14ac:dyDescent="0.2">
      <c r="A29" s="41"/>
      <c r="B29" s="41"/>
      <c r="C29" s="41"/>
      <c r="D29" s="41"/>
      <c r="E29" s="41"/>
    </row>
    <row r="30" spans="1:5" ht="15" customHeight="1" x14ac:dyDescent="0.2">
      <c r="A30" s="41"/>
      <c r="B30" s="41"/>
      <c r="C30" s="43" t="s">
        <v>40</v>
      </c>
      <c r="D30" s="44" t="s">
        <v>41</v>
      </c>
      <c r="E30" s="135" t="s">
        <v>42</v>
      </c>
    </row>
    <row r="31" spans="1:5" ht="15" customHeight="1" x14ac:dyDescent="0.2">
      <c r="A31" s="41"/>
      <c r="B31" s="41"/>
      <c r="C31" s="93">
        <v>6402</v>
      </c>
      <c r="D31" s="88" t="s">
        <v>146</v>
      </c>
      <c r="E31" s="133">
        <v>97112</v>
      </c>
    </row>
    <row r="32" spans="1:5" ht="15" customHeight="1" x14ac:dyDescent="0.2">
      <c r="A32" s="41"/>
      <c r="B32" s="41"/>
      <c r="C32" s="93">
        <v>6402</v>
      </c>
      <c r="D32" s="88" t="s">
        <v>144</v>
      </c>
      <c r="E32" s="133">
        <v>0.5</v>
      </c>
    </row>
    <row r="33" spans="1:5" ht="15" customHeight="1" x14ac:dyDescent="0.2">
      <c r="A33" s="41"/>
      <c r="B33" s="41"/>
      <c r="C33" s="50" t="s">
        <v>44</v>
      </c>
      <c r="D33" s="51"/>
      <c r="E33" s="52">
        <f>SUM(E31:E32)</f>
        <v>97112.5</v>
      </c>
    </row>
    <row r="34" spans="1:5" ht="15" customHeight="1" x14ac:dyDescent="0.2">
      <c r="A34" s="41"/>
      <c r="B34" s="41"/>
      <c r="C34" s="41"/>
      <c r="D34" s="41"/>
      <c r="E34" s="41"/>
    </row>
    <row r="35" spans="1:5" ht="15" customHeight="1" x14ac:dyDescent="0.25">
      <c r="A35" s="37" t="s">
        <v>1</v>
      </c>
      <c r="B35" s="41"/>
      <c r="C35" s="41"/>
      <c r="D35" s="41"/>
      <c r="E35" s="41"/>
    </row>
    <row r="36" spans="1:5" ht="15" customHeight="1" x14ac:dyDescent="0.2">
      <c r="A36" s="82" t="s">
        <v>147</v>
      </c>
      <c r="B36" s="56"/>
      <c r="C36" s="56"/>
      <c r="D36" s="56"/>
      <c r="E36" s="40" t="s">
        <v>148</v>
      </c>
    </row>
    <row r="37" spans="1:5" ht="15" customHeight="1" x14ac:dyDescent="0.2">
      <c r="A37" s="41"/>
      <c r="B37" s="41"/>
      <c r="C37" s="41"/>
      <c r="D37" s="41"/>
      <c r="E37" s="41"/>
    </row>
    <row r="38" spans="1:5" ht="15" customHeight="1" x14ac:dyDescent="0.2">
      <c r="A38" s="41"/>
      <c r="B38" s="41"/>
      <c r="C38" s="43" t="s">
        <v>40</v>
      </c>
      <c r="D38" s="44" t="s">
        <v>41</v>
      </c>
      <c r="E38" s="135" t="s">
        <v>42</v>
      </c>
    </row>
    <row r="39" spans="1:5" ht="15" customHeight="1" x14ac:dyDescent="0.2">
      <c r="A39" s="41"/>
      <c r="B39" s="41"/>
      <c r="C39" s="93">
        <v>6402</v>
      </c>
      <c r="D39" s="88" t="s">
        <v>146</v>
      </c>
      <c r="E39" s="133">
        <v>536</v>
      </c>
    </row>
    <row r="40" spans="1:5" ht="15" customHeight="1" x14ac:dyDescent="0.2">
      <c r="A40" s="41"/>
      <c r="B40" s="41"/>
      <c r="C40" s="93">
        <v>6402</v>
      </c>
      <c r="D40" s="88" t="s">
        <v>144</v>
      </c>
      <c r="E40" s="133">
        <v>252256.11</v>
      </c>
    </row>
    <row r="41" spans="1:5" ht="15" customHeight="1" x14ac:dyDescent="0.2">
      <c r="A41" s="41"/>
      <c r="B41" s="41"/>
      <c r="C41" s="50" t="s">
        <v>44</v>
      </c>
      <c r="D41" s="51"/>
      <c r="E41" s="52">
        <f>SUM(E39:E40)</f>
        <v>252792.11</v>
      </c>
    </row>
    <row r="42" spans="1:5" ht="15" customHeight="1" x14ac:dyDescent="0.2">
      <c r="A42" s="41"/>
      <c r="B42" s="41"/>
      <c r="C42" s="41"/>
      <c r="D42" s="41"/>
      <c r="E42" s="41"/>
    </row>
    <row r="43" spans="1:5" ht="15" customHeight="1" x14ac:dyDescent="0.25">
      <c r="A43" s="37" t="s">
        <v>1</v>
      </c>
      <c r="B43" s="38"/>
      <c r="C43" s="38"/>
      <c r="D43" s="38"/>
      <c r="E43" s="38"/>
    </row>
    <row r="44" spans="1:5" ht="15" customHeight="1" x14ac:dyDescent="0.2">
      <c r="A44" s="105" t="s">
        <v>37</v>
      </c>
      <c r="B44" s="38"/>
      <c r="C44" s="38"/>
      <c r="D44" s="38"/>
      <c r="E44" s="40" t="s">
        <v>38</v>
      </c>
    </row>
    <row r="45" spans="1:5" ht="15" customHeight="1" x14ac:dyDescent="0.2">
      <c r="A45" s="41"/>
      <c r="B45" s="41"/>
      <c r="C45" s="41"/>
      <c r="D45" s="41"/>
      <c r="E45" s="41"/>
    </row>
    <row r="46" spans="1:5" ht="15" customHeight="1" x14ac:dyDescent="0.2">
      <c r="A46" s="41"/>
      <c r="B46" s="41"/>
      <c r="C46" s="43" t="s">
        <v>40</v>
      </c>
      <c r="D46" s="44" t="s">
        <v>41</v>
      </c>
      <c r="E46" s="135" t="s">
        <v>42</v>
      </c>
    </row>
    <row r="47" spans="1:5" ht="15" customHeight="1" x14ac:dyDescent="0.2">
      <c r="A47" s="41"/>
      <c r="B47" s="41"/>
      <c r="C47" s="93">
        <v>6402</v>
      </c>
      <c r="D47" s="88" t="s">
        <v>144</v>
      </c>
      <c r="E47" s="133">
        <v>21750</v>
      </c>
    </row>
    <row r="48" spans="1:5" ht="15" customHeight="1" x14ac:dyDescent="0.2">
      <c r="A48" s="41"/>
      <c r="B48" s="41"/>
      <c r="C48" s="93">
        <v>6402</v>
      </c>
      <c r="D48" s="88" t="s">
        <v>144</v>
      </c>
      <c r="E48" s="133">
        <v>511903.96</v>
      </c>
    </row>
    <row r="49" spans="1:5" ht="15" customHeight="1" x14ac:dyDescent="0.2">
      <c r="A49" s="41"/>
      <c r="B49" s="41"/>
      <c r="C49" s="50" t="s">
        <v>44</v>
      </c>
      <c r="D49" s="51"/>
      <c r="E49" s="52">
        <f>SUM(E47:E48)</f>
        <v>533653.96</v>
      </c>
    </row>
    <row r="50" spans="1:5" ht="15" customHeight="1" x14ac:dyDescent="0.2">
      <c r="A50" s="131"/>
      <c r="B50" s="131"/>
      <c r="C50" s="131"/>
      <c r="D50" s="131"/>
      <c r="E50" s="36"/>
    </row>
    <row r="51" spans="1:5" ht="15" customHeight="1" x14ac:dyDescent="0.2">
      <c r="A51" s="131"/>
      <c r="B51" s="131"/>
      <c r="C51" s="131"/>
      <c r="D51" s="131"/>
      <c r="E51" s="36"/>
    </row>
    <row r="52" spans="1:5" ht="15" customHeight="1" x14ac:dyDescent="0.2">
      <c r="A52" s="131"/>
      <c r="B52" s="131"/>
      <c r="C52" s="131"/>
      <c r="D52" s="131"/>
      <c r="E52" s="36"/>
    </row>
    <row r="53" spans="1:5" ht="15" customHeight="1" x14ac:dyDescent="0.25">
      <c r="A53" s="37" t="s">
        <v>1</v>
      </c>
      <c r="B53" s="41"/>
      <c r="C53" s="95"/>
      <c r="D53" s="38"/>
      <c r="E53" s="96"/>
    </row>
    <row r="54" spans="1:5" ht="15" customHeight="1" x14ac:dyDescent="0.2">
      <c r="A54" s="39" t="s">
        <v>149</v>
      </c>
      <c r="B54" s="41"/>
      <c r="C54" s="41"/>
      <c r="D54" s="41"/>
      <c r="E54" s="41" t="s">
        <v>150</v>
      </c>
    </row>
    <row r="55" spans="1:5" ht="15" customHeight="1" x14ac:dyDescent="0.2">
      <c r="A55" s="41"/>
      <c r="B55" s="41"/>
      <c r="C55" s="41"/>
      <c r="D55" s="41"/>
      <c r="E55" s="41"/>
    </row>
    <row r="56" spans="1:5" ht="15" customHeight="1" x14ac:dyDescent="0.2">
      <c r="A56" s="41"/>
      <c r="B56" s="41"/>
      <c r="C56" s="43" t="s">
        <v>40</v>
      </c>
      <c r="D56" s="44" t="s">
        <v>41</v>
      </c>
      <c r="E56" s="135" t="s">
        <v>42</v>
      </c>
    </row>
    <row r="57" spans="1:5" ht="15" customHeight="1" x14ac:dyDescent="0.2">
      <c r="A57" s="41"/>
      <c r="B57" s="41"/>
      <c r="C57" s="93">
        <v>6402</v>
      </c>
      <c r="D57" s="88" t="s">
        <v>146</v>
      </c>
      <c r="E57" s="133">
        <f>17773.75+114000+10698</f>
        <v>142471.75</v>
      </c>
    </row>
    <row r="58" spans="1:5" ht="15" customHeight="1" x14ac:dyDescent="0.2">
      <c r="A58" s="41"/>
      <c r="B58" s="41"/>
      <c r="C58" s="93">
        <v>6402</v>
      </c>
      <c r="D58" s="88" t="s">
        <v>144</v>
      </c>
      <c r="E58" s="133">
        <f>30000+459+4508</f>
        <v>34967</v>
      </c>
    </row>
    <row r="59" spans="1:5" ht="15" customHeight="1" x14ac:dyDescent="0.2">
      <c r="A59" s="41"/>
      <c r="B59" s="41"/>
      <c r="C59" s="50" t="s">
        <v>44</v>
      </c>
      <c r="D59" s="51"/>
      <c r="E59" s="52">
        <f>SUM(E57:E58)</f>
        <v>177438.75</v>
      </c>
    </row>
    <row r="60" spans="1:5" ht="15" customHeight="1" x14ac:dyDescent="0.2">
      <c r="A60" s="41"/>
      <c r="B60" s="41"/>
      <c r="C60" s="41"/>
      <c r="D60" s="41"/>
      <c r="E60" s="41"/>
    </row>
    <row r="61" spans="1:5" ht="15" customHeight="1" x14ac:dyDescent="0.25">
      <c r="A61" s="37" t="s">
        <v>1</v>
      </c>
      <c r="B61" s="38"/>
      <c r="C61" s="38"/>
      <c r="D61" s="38"/>
      <c r="E61" s="38"/>
    </row>
    <row r="62" spans="1:5" ht="15" customHeight="1" x14ac:dyDescent="0.2">
      <c r="A62" s="39" t="s">
        <v>79</v>
      </c>
      <c r="B62" s="38"/>
      <c r="C62" s="38"/>
      <c r="D62" s="38"/>
      <c r="E62" s="40" t="s">
        <v>80</v>
      </c>
    </row>
    <row r="63" spans="1:5" ht="15" customHeight="1" x14ac:dyDescent="0.2">
      <c r="A63" s="41"/>
      <c r="B63" s="41"/>
      <c r="C63" s="41"/>
      <c r="D63" s="41"/>
      <c r="E63" s="41"/>
    </row>
    <row r="64" spans="1:5" ht="15" customHeight="1" x14ac:dyDescent="0.2">
      <c r="A64" s="41"/>
      <c r="B64" s="41"/>
      <c r="C64" s="43" t="s">
        <v>40</v>
      </c>
      <c r="D64" s="44" t="s">
        <v>41</v>
      </c>
      <c r="E64" s="135" t="s">
        <v>42</v>
      </c>
    </row>
    <row r="65" spans="1:5" ht="15" customHeight="1" x14ac:dyDescent="0.2">
      <c r="A65" s="41"/>
      <c r="B65" s="41"/>
      <c r="C65" s="93">
        <v>6402</v>
      </c>
      <c r="D65" s="88" t="s">
        <v>146</v>
      </c>
      <c r="E65" s="133">
        <v>1121793.57</v>
      </c>
    </row>
    <row r="66" spans="1:5" ht="15" customHeight="1" x14ac:dyDescent="0.2">
      <c r="A66" s="41"/>
      <c r="B66" s="41"/>
      <c r="C66" s="50" t="s">
        <v>44</v>
      </c>
      <c r="D66" s="51"/>
      <c r="E66" s="52">
        <f>SUM(E65:E65)</f>
        <v>1121793.57</v>
      </c>
    </row>
    <row r="67" spans="1:5" ht="15" customHeight="1" x14ac:dyDescent="0.2">
      <c r="A67" s="41"/>
      <c r="B67" s="41"/>
      <c r="C67" s="95"/>
      <c r="D67" s="38"/>
      <c r="E67" s="96"/>
    </row>
    <row r="68" spans="1:5" ht="15" customHeight="1" x14ac:dyDescent="0.25">
      <c r="A68" s="37" t="s">
        <v>1</v>
      </c>
      <c r="B68" s="38"/>
      <c r="C68" s="38"/>
      <c r="D68" s="38"/>
      <c r="E68" s="38"/>
    </row>
    <row r="69" spans="1:5" ht="15" customHeight="1" x14ac:dyDescent="0.2">
      <c r="A69" s="105" t="s">
        <v>106</v>
      </c>
      <c r="B69" s="38"/>
      <c r="C69" s="38"/>
      <c r="D69" s="38"/>
      <c r="E69" s="40" t="s">
        <v>107</v>
      </c>
    </row>
    <row r="70" spans="1:5" ht="15" customHeight="1" x14ac:dyDescent="0.2">
      <c r="A70" s="41"/>
      <c r="B70" s="41"/>
      <c r="C70" s="41"/>
      <c r="D70" s="41"/>
      <c r="E70" s="41"/>
    </row>
    <row r="71" spans="1:5" ht="15" customHeight="1" x14ac:dyDescent="0.2">
      <c r="A71" s="41"/>
      <c r="B71" s="41"/>
      <c r="C71" s="43" t="s">
        <v>40</v>
      </c>
      <c r="D71" s="44" t="s">
        <v>41</v>
      </c>
      <c r="E71" s="135" t="s">
        <v>42</v>
      </c>
    </row>
    <row r="72" spans="1:5" ht="15" customHeight="1" x14ac:dyDescent="0.2">
      <c r="A72" s="41"/>
      <c r="B72" s="41"/>
      <c r="C72" s="93">
        <v>6402</v>
      </c>
      <c r="D72" s="88" t="s">
        <v>144</v>
      </c>
      <c r="E72" s="133">
        <v>47395.4</v>
      </c>
    </row>
    <row r="73" spans="1:5" ht="15" customHeight="1" x14ac:dyDescent="0.2">
      <c r="A73" s="41"/>
      <c r="B73" s="41"/>
      <c r="C73" s="50" t="s">
        <v>44</v>
      </c>
      <c r="D73" s="51"/>
      <c r="E73" s="52">
        <f>SUM(E72:E72)</f>
        <v>47395.4</v>
      </c>
    </row>
    <row r="74" spans="1:5" ht="15" customHeight="1" x14ac:dyDescent="0.2">
      <c r="A74" s="131"/>
      <c r="B74" s="131"/>
      <c r="C74" s="131"/>
      <c r="D74" s="131"/>
      <c r="E74" s="36"/>
    </row>
    <row r="75" spans="1:5" ht="15" customHeight="1" x14ac:dyDescent="0.25">
      <c r="A75" s="37" t="s">
        <v>1</v>
      </c>
      <c r="B75" s="38"/>
      <c r="C75" s="38"/>
      <c r="D75" s="38"/>
      <c r="E75" s="38"/>
    </row>
    <row r="76" spans="1:5" ht="15" customHeight="1" x14ac:dyDescent="0.2">
      <c r="A76" s="39" t="s">
        <v>151</v>
      </c>
      <c r="B76" s="41"/>
      <c r="C76" s="41"/>
      <c r="D76" s="41"/>
      <c r="E76" s="41" t="s">
        <v>152</v>
      </c>
    </row>
    <row r="77" spans="1:5" ht="15" customHeight="1" x14ac:dyDescent="0.2">
      <c r="A77" s="41"/>
      <c r="B77" s="41"/>
      <c r="C77" s="41"/>
      <c r="D77" s="41"/>
      <c r="E77" s="41"/>
    </row>
    <row r="78" spans="1:5" ht="15" customHeight="1" x14ac:dyDescent="0.2">
      <c r="A78" s="41"/>
      <c r="B78" s="41"/>
      <c r="C78" s="43" t="s">
        <v>40</v>
      </c>
      <c r="D78" s="44" t="s">
        <v>41</v>
      </c>
      <c r="E78" s="135" t="s">
        <v>42</v>
      </c>
    </row>
    <row r="79" spans="1:5" ht="15" customHeight="1" x14ac:dyDescent="0.2">
      <c r="A79" s="41"/>
      <c r="B79" s="41"/>
      <c r="C79" s="93">
        <v>6402</v>
      </c>
      <c r="D79" s="88" t="s">
        <v>144</v>
      </c>
      <c r="E79" s="133">
        <v>519924.06</v>
      </c>
    </row>
    <row r="80" spans="1:5" ht="15" customHeight="1" x14ac:dyDescent="0.2">
      <c r="A80" s="41"/>
      <c r="B80" s="41"/>
      <c r="C80" s="50" t="s">
        <v>44</v>
      </c>
      <c r="D80" s="51"/>
      <c r="E80" s="52">
        <f>SUM(E79:E79)</f>
        <v>519924.06</v>
      </c>
    </row>
    <row r="81" spans="1:7" ht="15" customHeight="1" x14ac:dyDescent="0.2">
      <c r="A81" s="131"/>
      <c r="B81" s="131"/>
      <c r="C81" s="131"/>
      <c r="D81" s="131"/>
      <c r="E81" s="36"/>
    </row>
    <row r="82" spans="1:7" ht="15" customHeight="1" x14ac:dyDescent="0.25">
      <c r="A82" s="55" t="s">
        <v>1</v>
      </c>
      <c r="B82" s="56"/>
      <c r="C82" s="56"/>
      <c r="D82" s="56"/>
      <c r="E82" s="38"/>
    </row>
    <row r="83" spans="1:7" ht="15" customHeight="1" x14ac:dyDescent="0.2">
      <c r="A83" s="105" t="s">
        <v>115</v>
      </c>
      <c r="B83" s="54"/>
      <c r="C83" s="54"/>
      <c r="D83" s="54"/>
      <c r="E83" s="41" t="s">
        <v>116</v>
      </c>
    </row>
    <row r="84" spans="1:7" ht="15" customHeight="1" x14ac:dyDescent="0.25">
      <c r="A84" s="57"/>
      <c r="B84" s="55"/>
      <c r="C84" s="56"/>
      <c r="D84" s="56"/>
      <c r="E84" s="42"/>
    </row>
    <row r="85" spans="1:7" ht="15" customHeight="1" x14ac:dyDescent="0.2">
      <c r="B85" s="83"/>
      <c r="C85" s="72" t="s">
        <v>40</v>
      </c>
      <c r="D85" s="73" t="s">
        <v>41</v>
      </c>
      <c r="E85" s="135" t="s">
        <v>42</v>
      </c>
    </row>
    <row r="86" spans="1:7" ht="15" customHeight="1" x14ac:dyDescent="0.2">
      <c r="B86" s="122"/>
      <c r="C86" s="93">
        <v>6402</v>
      </c>
      <c r="D86" s="88" t="s">
        <v>144</v>
      </c>
      <c r="E86" s="136">
        <v>25346909.370000001</v>
      </c>
    </row>
    <row r="87" spans="1:7" ht="15" customHeight="1" x14ac:dyDescent="0.2">
      <c r="B87" s="122"/>
      <c r="C87" s="79" t="s">
        <v>44</v>
      </c>
      <c r="D87" s="80"/>
      <c r="E87" s="52">
        <f>SUM(E86:E86)</f>
        <v>25346909.370000001</v>
      </c>
      <c r="G87" s="130">
        <f>+E25+E33+E41+E49+E59+E66+E73+E80+E87</f>
        <v>28136869.719999999</v>
      </c>
    </row>
    <row r="88" spans="1:7" ht="15" customHeight="1" x14ac:dyDescent="0.2">
      <c r="A88" s="131"/>
      <c r="B88" s="131"/>
      <c r="C88" s="131"/>
      <c r="D88" s="131"/>
      <c r="E88" s="36"/>
      <c r="G88" s="130">
        <f>+E18+G87</f>
        <v>285732343.78999996</v>
      </c>
    </row>
    <row r="89" spans="1:7" ht="15" customHeight="1" x14ac:dyDescent="0.25">
      <c r="A89" s="55" t="s">
        <v>1</v>
      </c>
      <c r="B89" s="137"/>
      <c r="C89" s="131"/>
      <c r="D89" s="131"/>
      <c r="E89" s="131"/>
    </row>
    <row r="90" spans="1:7" ht="15" customHeight="1" x14ac:dyDescent="0.2">
      <c r="A90" s="82" t="s">
        <v>115</v>
      </c>
      <c r="B90" s="115"/>
      <c r="C90" s="115"/>
      <c r="D90" s="115"/>
      <c r="E90" s="57" t="s">
        <v>116</v>
      </c>
    </row>
    <row r="91" spans="1:7" ht="15" customHeight="1" x14ac:dyDescent="0.2">
      <c r="A91" s="115"/>
      <c r="B91" s="138"/>
      <c r="C91" s="115"/>
      <c r="D91" s="115"/>
      <c r="E91" s="71"/>
    </row>
    <row r="92" spans="1:7" ht="15" customHeight="1" x14ac:dyDescent="0.2">
      <c r="B92" s="72" t="s">
        <v>39</v>
      </c>
      <c r="C92" s="139" t="s">
        <v>40</v>
      </c>
      <c r="D92" s="73" t="s">
        <v>41</v>
      </c>
      <c r="E92" s="43" t="s">
        <v>42</v>
      </c>
    </row>
    <row r="93" spans="1:7" ht="15" customHeight="1" x14ac:dyDescent="0.2">
      <c r="B93" s="140">
        <v>302</v>
      </c>
      <c r="C93" s="141">
        <v>6172</v>
      </c>
      <c r="D93" s="94" t="s">
        <v>153</v>
      </c>
      <c r="E93" s="142">
        <f>4026000+2086000</f>
        <v>6112000</v>
      </c>
    </row>
    <row r="94" spans="1:7" ht="15" customHeight="1" x14ac:dyDescent="0.2">
      <c r="B94" s="64"/>
      <c r="C94" s="50" t="s">
        <v>44</v>
      </c>
      <c r="D94" s="101"/>
      <c r="E94" s="102">
        <f>SUM(E93:E93)</f>
        <v>6112000</v>
      </c>
      <c r="G94" s="130">
        <f>+G88+E94</f>
        <v>291844343.78999996</v>
      </c>
    </row>
    <row r="95" spans="1:7" ht="15" customHeight="1" x14ac:dyDescent="0.2">
      <c r="A95" s="131"/>
      <c r="B95" s="131"/>
      <c r="C95" s="131"/>
      <c r="D95" s="131"/>
      <c r="E95" s="36"/>
    </row>
    <row r="96" spans="1:7" ht="15" customHeight="1" x14ac:dyDescent="0.25">
      <c r="A96" s="37" t="s">
        <v>17</v>
      </c>
      <c r="B96" s="38"/>
      <c r="C96" s="38"/>
      <c r="D96" s="38"/>
      <c r="E96" s="38"/>
    </row>
    <row r="97" spans="1:7" ht="15" customHeight="1" x14ac:dyDescent="0.2">
      <c r="A97" s="39" t="s">
        <v>61</v>
      </c>
      <c r="B97" s="38"/>
      <c r="C97" s="38"/>
      <c r="D97" s="38"/>
      <c r="E97" s="40" t="s">
        <v>62</v>
      </c>
    </row>
    <row r="98" spans="1:7" ht="15" customHeight="1" x14ac:dyDescent="0.25">
      <c r="A98" s="41"/>
      <c r="B98" s="37"/>
      <c r="C98" s="38"/>
      <c r="D98" s="38"/>
      <c r="E98" s="42"/>
    </row>
    <row r="99" spans="1:7" ht="15" customHeight="1" x14ac:dyDescent="0.2">
      <c r="A99" s="83"/>
      <c r="B99" s="92"/>
      <c r="C99" s="43" t="s">
        <v>40</v>
      </c>
      <c r="D99" s="84" t="s">
        <v>57</v>
      </c>
      <c r="E99" s="43" t="s">
        <v>42</v>
      </c>
    </row>
    <row r="100" spans="1:7" ht="15" customHeight="1" x14ac:dyDescent="0.2">
      <c r="A100" s="90"/>
      <c r="B100" s="86"/>
      <c r="C100" s="103">
        <v>6409</v>
      </c>
      <c r="D100" s="88" t="s">
        <v>78</v>
      </c>
      <c r="E100" s="48">
        <v>50000000</v>
      </c>
    </row>
    <row r="101" spans="1:7" ht="15" customHeight="1" x14ac:dyDescent="0.2">
      <c r="A101" s="90"/>
      <c r="B101" s="86"/>
      <c r="C101" s="103">
        <v>6409</v>
      </c>
      <c r="D101" s="88" t="s">
        <v>78</v>
      </c>
      <c r="E101" s="48">
        <v>1000000</v>
      </c>
    </row>
    <row r="102" spans="1:7" ht="15" customHeight="1" x14ac:dyDescent="0.2">
      <c r="A102" s="90"/>
      <c r="B102" s="86"/>
      <c r="C102" s="103">
        <v>6409</v>
      </c>
      <c r="D102" s="88" t="s">
        <v>78</v>
      </c>
      <c r="E102" s="48">
        <f>94308066.8-10704277</f>
        <v>83603789.799999997</v>
      </c>
      <c r="G102" s="130">
        <f>+E102+10704277</f>
        <v>94308066.799999997</v>
      </c>
    </row>
    <row r="103" spans="1:7" ht="15" customHeight="1" x14ac:dyDescent="0.2">
      <c r="A103" s="111"/>
      <c r="B103" s="121"/>
      <c r="C103" s="50" t="s">
        <v>44</v>
      </c>
      <c r="D103" s="101"/>
      <c r="E103" s="102">
        <f>SUM(E100:E102)</f>
        <v>134603789.80000001</v>
      </c>
    </row>
    <row r="104" spans="1:7" ht="15" customHeight="1" x14ac:dyDescent="0.2"/>
    <row r="105" spans="1:7" ht="15" customHeight="1" x14ac:dyDescent="0.2"/>
    <row r="106" spans="1:7" ht="15" customHeight="1" x14ac:dyDescent="0.25">
      <c r="A106" s="37" t="s">
        <v>17</v>
      </c>
      <c r="B106" s="38"/>
      <c r="C106" s="38"/>
      <c r="D106" s="57"/>
      <c r="E106" s="57"/>
    </row>
    <row r="107" spans="1:7" ht="15" customHeight="1" x14ac:dyDescent="0.2">
      <c r="A107" s="39" t="s">
        <v>154</v>
      </c>
      <c r="B107" s="38"/>
      <c r="C107" s="38"/>
      <c r="D107" s="38"/>
      <c r="E107" s="40" t="s">
        <v>155</v>
      </c>
    </row>
    <row r="108" spans="1:7" ht="15" customHeight="1" x14ac:dyDescent="0.2">
      <c r="A108" s="41"/>
      <c r="B108" s="97"/>
      <c r="C108" s="38"/>
      <c r="D108" s="41"/>
      <c r="E108" s="98"/>
    </row>
    <row r="109" spans="1:7" ht="15" customHeight="1" x14ac:dyDescent="0.2">
      <c r="C109" s="43" t="s">
        <v>40</v>
      </c>
      <c r="D109" s="84" t="s">
        <v>57</v>
      </c>
      <c r="E109" s="43" t="s">
        <v>42</v>
      </c>
    </row>
    <row r="110" spans="1:7" ht="15" customHeight="1" x14ac:dyDescent="0.2">
      <c r="C110" s="93">
        <v>6172</v>
      </c>
      <c r="D110" s="88" t="s">
        <v>65</v>
      </c>
      <c r="E110" s="48">
        <v>1150500</v>
      </c>
    </row>
    <row r="111" spans="1:7" ht="15" customHeight="1" x14ac:dyDescent="0.2">
      <c r="C111" s="50" t="s">
        <v>44</v>
      </c>
      <c r="D111" s="101"/>
      <c r="E111" s="102">
        <f>SUM(E110:E110)</f>
        <v>1150500</v>
      </c>
    </row>
    <row r="112" spans="1:7" ht="15" customHeight="1" x14ac:dyDescent="0.2"/>
    <row r="113" spans="1:7" ht="15" customHeight="1" x14ac:dyDescent="0.25">
      <c r="A113" s="55" t="s">
        <v>17</v>
      </c>
      <c r="B113" s="56"/>
      <c r="C113" s="56"/>
      <c r="D113" s="56"/>
      <c r="E113" s="38"/>
    </row>
    <row r="114" spans="1:7" ht="15" customHeight="1" x14ac:dyDescent="0.2">
      <c r="A114" s="82" t="s">
        <v>55</v>
      </c>
      <c r="B114" s="143"/>
      <c r="C114" s="143"/>
      <c r="D114" s="143"/>
      <c r="E114" s="143" t="s">
        <v>56</v>
      </c>
    </row>
    <row r="115" spans="1:7" ht="15" customHeight="1" x14ac:dyDescent="0.25">
      <c r="A115" s="55"/>
      <c r="B115" s="57"/>
      <c r="C115" s="56"/>
      <c r="D115" s="56"/>
      <c r="E115" s="42"/>
    </row>
    <row r="116" spans="1:7" ht="15" customHeight="1" x14ac:dyDescent="0.2">
      <c r="A116" s="83"/>
      <c r="B116" s="83"/>
      <c r="C116" s="72" t="s">
        <v>40</v>
      </c>
      <c r="D116" s="84" t="s">
        <v>57</v>
      </c>
      <c r="E116" s="135" t="s">
        <v>42</v>
      </c>
    </row>
    <row r="117" spans="1:7" ht="15" customHeight="1" x14ac:dyDescent="0.2">
      <c r="A117" s="85"/>
      <c r="B117" s="86"/>
      <c r="C117" s="87">
        <v>6172</v>
      </c>
      <c r="D117" s="88" t="s">
        <v>58</v>
      </c>
      <c r="E117" s="48">
        <f>2000000+583000+214000+20000</f>
        <v>2817000</v>
      </c>
    </row>
    <row r="118" spans="1:7" ht="15" customHeight="1" x14ac:dyDescent="0.2">
      <c r="A118" s="85"/>
      <c r="B118" s="86"/>
      <c r="C118" s="144">
        <v>6172</v>
      </c>
      <c r="D118" s="88" t="s">
        <v>59</v>
      </c>
      <c r="E118" s="48">
        <f>1800000+1200000+300000+182000+52000</f>
        <v>3534000</v>
      </c>
      <c r="G118" s="130">
        <f>SUM(E117:E118)</f>
        <v>6351000</v>
      </c>
    </row>
    <row r="119" spans="1:7" ht="15" customHeight="1" x14ac:dyDescent="0.2">
      <c r="A119" s="90"/>
      <c r="B119" s="86"/>
      <c r="C119" s="79" t="s">
        <v>44</v>
      </c>
      <c r="D119" s="80"/>
      <c r="E119" s="52">
        <f>SUM(E117:E118)</f>
        <v>6351000</v>
      </c>
    </row>
    <row r="120" spans="1:7" ht="15" customHeight="1" x14ac:dyDescent="0.2"/>
    <row r="121" spans="1:7" ht="15" customHeight="1" x14ac:dyDescent="0.25">
      <c r="A121" s="37" t="s">
        <v>17</v>
      </c>
      <c r="B121" s="143"/>
      <c r="C121" s="143"/>
      <c r="D121" s="143"/>
      <c r="E121" s="143"/>
    </row>
    <row r="122" spans="1:7" ht="15" customHeight="1" x14ac:dyDescent="0.2">
      <c r="A122" s="82" t="s">
        <v>20</v>
      </c>
      <c r="B122" s="109"/>
      <c r="C122" s="56"/>
      <c r="D122" s="56"/>
      <c r="E122" s="58" t="s">
        <v>156</v>
      </c>
    </row>
    <row r="123" spans="1:7" ht="15" customHeight="1" x14ac:dyDescent="0.2">
      <c r="A123" s="143"/>
      <c r="B123" s="143"/>
      <c r="C123" s="143"/>
      <c r="D123" s="143"/>
      <c r="E123" s="143"/>
    </row>
    <row r="124" spans="1:7" ht="15" customHeight="1" x14ac:dyDescent="0.2">
      <c r="A124" s="143"/>
      <c r="B124" s="143"/>
      <c r="C124" s="72" t="s">
        <v>40</v>
      </c>
      <c r="D124" s="73" t="s">
        <v>41</v>
      </c>
      <c r="E124" s="74" t="s">
        <v>157</v>
      </c>
    </row>
    <row r="125" spans="1:7" ht="15" customHeight="1" x14ac:dyDescent="0.2">
      <c r="A125" s="143"/>
      <c r="B125" s="143"/>
      <c r="C125" s="144">
        <v>6172</v>
      </c>
      <c r="D125" s="88" t="s">
        <v>59</v>
      </c>
      <c r="E125" s="107">
        <v>183000</v>
      </c>
    </row>
    <row r="126" spans="1:7" ht="15" customHeight="1" x14ac:dyDescent="0.2">
      <c r="A126" s="143"/>
      <c r="B126" s="143"/>
      <c r="C126" s="79" t="s">
        <v>44</v>
      </c>
      <c r="D126" s="80"/>
      <c r="E126" s="81">
        <f>SUM(E125:E125)</f>
        <v>183000</v>
      </c>
      <c r="G126" s="130">
        <f>+E117+E125</f>
        <v>3000000</v>
      </c>
    </row>
    <row r="127" spans="1:7" ht="15" customHeight="1" x14ac:dyDescent="0.2">
      <c r="G127" s="130">
        <f>SUM(E119,E126)</f>
        <v>6534000</v>
      </c>
    </row>
    <row r="128" spans="1:7" ht="15" customHeight="1" x14ac:dyDescent="0.25">
      <c r="A128" s="55" t="s">
        <v>17</v>
      </c>
      <c r="B128" s="109"/>
      <c r="C128" s="56"/>
      <c r="D128" s="56"/>
      <c r="E128" s="57"/>
    </row>
    <row r="129" spans="1:5" ht="15" customHeight="1" x14ac:dyDescent="0.2">
      <c r="A129" s="39" t="s">
        <v>101</v>
      </c>
      <c r="B129" s="109"/>
      <c r="C129" s="56"/>
      <c r="D129" s="56"/>
      <c r="E129" s="58" t="s">
        <v>102</v>
      </c>
    </row>
    <row r="130" spans="1:5" ht="15" customHeight="1" x14ac:dyDescent="0.2">
      <c r="A130" s="82"/>
      <c r="B130" s="109"/>
      <c r="C130" s="56"/>
      <c r="D130" s="56"/>
      <c r="E130" s="58"/>
    </row>
    <row r="131" spans="1:5" ht="15" customHeight="1" x14ac:dyDescent="0.2">
      <c r="B131" s="83"/>
      <c r="C131" s="43" t="s">
        <v>40</v>
      </c>
      <c r="D131" s="110" t="s">
        <v>57</v>
      </c>
      <c r="E131" s="43" t="s">
        <v>42</v>
      </c>
    </row>
    <row r="132" spans="1:5" ht="15" customHeight="1" x14ac:dyDescent="0.2">
      <c r="B132" s="90"/>
      <c r="C132" s="43">
        <v>6172</v>
      </c>
      <c r="D132" s="88" t="s">
        <v>59</v>
      </c>
      <c r="E132" s="48">
        <f>1600000+727154.8+1103352</f>
        <v>3430506.8</v>
      </c>
    </row>
    <row r="133" spans="1:5" ht="15" customHeight="1" x14ac:dyDescent="0.2">
      <c r="B133" s="90"/>
      <c r="C133" s="43">
        <v>6172</v>
      </c>
      <c r="D133" s="88" t="s">
        <v>65</v>
      </c>
      <c r="E133" s="48">
        <v>1900000</v>
      </c>
    </row>
    <row r="134" spans="1:5" ht="15" customHeight="1" x14ac:dyDescent="0.2">
      <c r="B134" s="111"/>
      <c r="C134" s="50" t="s">
        <v>44</v>
      </c>
      <c r="D134" s="51"/>
      <c r="E134" s="52">
        <f>SUM(E132:E133)</f>
        <v>5330506.8</v>
      </c>
    </row>
    <row r="135" spans="1:5" ht="15" customHeight="1" x14ac:dyDescent="0.2"/>
    <row r="136" spans="1:5" ht="15" customHeight="1" x14ac:dyDescent="0.25">
      <c r="A136" s="55" t="s">
        <v>17</v>
      </c>
      <c r="B136" s="56"/>
      <c r="C136" s="56"/>
      <c r="D136" s="56"/>
      <c r="E136" s="56"/>
    </row>
    <row r="137" spans="1:5" ht="15" customHeight="1" x14ac:dyDescent="0.2">
      <c r="A137" s="69" t="s">
        <v>52</v>
      </c>
      <c r="B137" s="56"/>
      <c r="C137" s="56"/>
      <c r="D137" s="56"/>
      <c r="E137" s="58" t="s">
        <v>145</v>
      </c>
    </row>
    <row r="138" spans="1:5" ht="15" customHeight="1" x14ac:dyDescent="0.2">
      <c r="A138" s="112"/>
      <c r="B138" s="117"/>
      <c r="C138" s="56"/>
      <c r="D138" s="56"/>
      <c r="E138" s="71"/>
    </row>
    <row r="139" spans="1:5" ht="15" customHeight="1" x14ac:dyDescent="0.2">
      <c r="A139" s="92"/>
      <c r="B139" s="92"/>
      <c r="C139" s="72" t="s">
        <v>40</v>
      </c>
      <c r="D139" s="73" t="s">
        <v>57</v>
      </c>
      <c r="E139" s="43" t="s">
        <v>42</v>
      </c>
    </row>
    <row r="140" spans="1:5" ht="15" customHeight="1" x14ac:dyDescent="0.2">
      <c r="A140" s="90"/>
      <c r="B140" s="125"/>
      <c r="C140" s="93">
        <v>3639</v>
      </c>
      <c r="D140" s="88" t="s">
        <v>59</v>
      </c>
      <c r="E140" s="48">
        <v>230000</v>
      </c>
    </row>
    <row r="141" spans="1:5" ht="15" customHeight="1" x14ac:dyDescent="0.2">
      <c r="C141" s="79" t="s">
        <v>44</v>
      </c>
      <c r="D141" s="80"/>
      <c r="E141" s="81">
        <f>SUM(E140:E140)</f>
        <v>230000</v>
      </c>
    </row>
    <row r="142" spans="1:5" ht="15" customHeight="1" x14ac:dyDescent="0.2"/>
    <row r="143" spans="1:5" ht="15" customHeight="1" x14ac:dyDescent="0.25">
      <c r="A143" s="37" t="s">
        <v>17</v>
      </c>
      <c r="B143" s="38"/>
      <c r="C143" s="38"/>
      <c r="D143" s="38"/>
      <c r="E143" s="38"/>
    </row>
    <row r="144" spans="1:5" ht="15" customHeight="1" x14ac:dyDescent="0.2">
      <c r="A144" s="39" t="s">
        <v>147</v>
      </c>
      <c r="B144" s="38"/>
      <c r="C144" s="38"/>
      <c r="D144" s="38"/>
      <c r="E144" s="40" t="s">
        <v>148</v>
      </c>
    </row>
    <row r="145" spans="1:5" ht="15" customHeight="1" x14ac:dyDescent="0.25">
      <c r="A145" s="37"/>
      <c r="B145" s="41"/>
      <c r="C145" s="38"/>
      <c r="D145" s="38"/>
      <c r="E145" s="42"/>
    </row>
    <row r="146" spans="1:5" ht="15" customHeight="1" x14ac:dyDescent="0.2">
      <c r="A146" s="83"/>
      <c r="B146" s="83"/>
      <c r="C146" s="43" t="s">
        <v>40</v>
      </c>
      <c r="D146" s="145" t="s">
        <v>57</v>
      </c>
      <c r="E146" s="43" t="s">
        <v>42</v>
      </c>
    </row>
    <row r="147" spans="1:5" ht="15" customHeight="1" x14ac:dyDescent="0.2">
      <c r="A147" s="90"/>
      <c r="B147" s="146"/>
      <c r="C147" s="93">
        <v>2369</v>
      </c>
      <c r="D147" s="88" t="s">
        <v>59</v>
      </c>
      <c r="E147" s="133">
        <v>500000</v>
      </c>
    </row>
    <row r="148" spans="1:5" ht="15" customHeight="1" x14ac:dyDescent="0.2">
      <c r="A148" s="90"/>
      <c r="B148" s="146"/>
      <c r="C148" s="93">
        <v>3729</v>
      </c>
      <c r="D148" s="88" t="s">
        <v>158</v>
      </c>
      <c r="E148" s="133">
        <v>6600000</v>
      </c>
    </row>
    <row r="149" spans="1:5" ht="15" customHeight="1" x14ac:dyDescent="0.2">
      <c r="A149" s="38"/>
      <c r="B149" s="146"/>
      <c r="C149" s="50" t="s">
        <v>44</v>
      </c>
      <c r="D149" s="51"/>
      <c r="E149" s="52">
        <f>SUM(E147:E148)</f>
        <v>7100000</v>
      </c>
    </row>
    <row r="150" spans="1:5" ht="15" customHeight="1" x14ac:dyDescent="0.2"/>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55" t="s">
        <v>17</v>
      </c>
      <c r="B158" s="56"/>
      <c r="C158" s="56"/>
      <c r="D158" s="56"/>
      <c r="E158" s="56"/>
    </row>
    <row r="159" spans="1:5" ht="15" customHeight="1" x14ac:dyDescent="0.2">
      <c r="A159" s="82" t="s">
        <v>151</v>
      </c>
      <c r="B159" s="115"/>
      <c r="C159" s="115"/>
      <c r="D159" s="115"/>
      <c r="E159" s="115" t="s">
        <v>152</v>
      </c>
    </row>
    <row r="160" spans="1:5" ht="15" customHeight="1" x14ac:dyDescent="0.2"/>
    <row r="161" spans="1:7" ht="15" customHeight="1" x14ac:dyDescent="0.2">
      <c r="C161" s="72" t="s">
        <v>40</v>
      </c>
      <c r="D161" s="73" t="s">
        <v>41</v>
      </c>
      <c r="E161" s="74" t="s">
        <v>157</v>
      </c>
    </row>
    <row r="162" spans="1:7" ht="15" customHeight="1" x14ac:dyDescent="0.2">
      <c r="C162" s="144">
        <v>3599</v>
      </c>
      <c r="D162" s="88" t="s">
        <v>59</v>
      </c>
      <c r="E162" s="107">
        <v>2272000</v>
      </c>
    </row>
    <row r="163" spans="1:7" ht="15" customHeight="1" x14ac:dyDescent="0.2">
      <c r="C163" s="144">
        <v>3549</v>
      </c>
      <c r="D163" s="94" t="s">
        <v>111</v>
      </c>
      <c r="E163" s="107">
        <v>3500000</v>
      </c>
    </row>
    <row r="164" spans="1:7" ht="15" customHeight="1" x14ac:dyDescent="0.2">
      <c r="C164" s="144">
        <v>3591</v>
      </c>
      <c r="D164" s="94" t="s">
        <v>111</v>
      </c>
      <c r="E164" s="107">
        <v>500000</v>
      </c>
    </row>
    <row r="165" spans="1:7" ht="15" customHeight="1" x14ac:dyDescent="0.2">
      <c r="C165" s="144">
        <v>3543</v>
      </c>
      <c r="D165" s="94" t="s">
        <v>111</v>
      </c>
      <c r="E165" s="107">
        <v>1500000</v>
      </c>
    </row>
    <row r="166" spans="1:7" ht="15" customHeight="1" x14ac:dyDescent="0.2">
      <c r="C166" s="79" t="s">
        <v>44</v>
      </c>
      <c r="D166" s="80"/>
      <c r="E166" s="81">
        <f>SUM(E162:E165)</f>
        <v>7772000</v>
      </c>
    </row>
    <row r="167" spans="1:7" ht="15" customHeight="1" x14ac:dyDescent="0.2"/>
    <row r="168" spans="1:7" ht="15" customHeight="1" x14ac:dyDescent="0.25">
      <c r="A168" s="55" t="s">
        <v>17</v>
      </c>
      <c r="B168" s="56"/>
      <c r="C168" s="56"/>
      <c r="D168" s="56"/>
      <c r="E168" s="56"/>
    </row>
    <row r="169" spans="1:7" ht="15" customHeight="1" x14ac:dyDescent="0.2">
      <c r="A169" s="39" t="s">
        <v>68</v>
      </c>
      <c r="B169" s="56"/>
      <c r="C169" s="56"/>
      <c r="D169" s="56"/>
      <c r="E169" s="58" t="s">
        <v>85</v>
      </c>
    </row>
    <row r="170" spans="1:7" ht="15" customHeight="1" x14ac:dyDescent="0.2">
      <c r="A170" s="112"/>
      <c r="B170" s="117"/>
      <c r="C170" s="56"/>
      <c r="D170" s="56"/>
      <c r="E170" s="71"/>
    </row>
    <row r="171" spans="1:7" ht="15" customHeight="1" x14ac:dyDescent="0.25">
      <c r="A171" s="35"/>
      <c r="B171" s="72" t="s">
        <v>94</v>
      </c>
      <c r="C171" s="72" t="s">
        <v>40</v>
      </c>
      <c r="D171" s="73" t="s">
        <v>57</v>
      </c>
      <c r="E171" s="43" t="s">
        <v>42</v>
      </c>
    </row>
    <row r="172" spans="1:7" ht="15" customHeight="1" x14ac:dyDescent="0.25">
      <c r="A172" s="35"/>
      <c r="B172" s="45">
        <v>10</v>
      </c>
      <c r="C172" s="93"/>
      <c r="D172" s="88" t="s">
        <v>65</v>
      </c>
      <c r="E172" s="89">
        <f>2520491+8443000+4557332.86</f>
        <v>15520823.859999999</v>
      </c>
    </row>
    <row r="173" spans="1:7" ht="15" customHeight="1" x14ac:dyDescent="0.25">
      <c r="A173" s="35"/>
      <c r="B173" s="45">
        <v>10</v>
      </c>
      <c r="C173" s="93"/>
      <c r="D173" s="88" t="s">
        <v>59</v>
      </c>
      <c r="E173" s="89">
        <f>1600000+3363470.52</f>
        <v>4963470.5199999996</v>
      </c>
      <c r="G173" s="130">
        <f>+E172+E173</f>
        <v>20484294.379999999</v>
      </c>
    </row>
    <row r="174" spans="1:7" ht="15" customHeight="1" x14ac:dyDescent="0.25">
      <c r="A174" s="35"/>
      <c r="B174" s="45">
        <v>10</v>
      </c>
      <c r="C174" s="93"/>
      <c r="D174" s="88" t="s">
        <v>65</v>
      </c>
      <c r="E174" s="89">
        <v>2200000</v>
      </c>
    </row>
    <row r="175" spans="1:7" ht="15" customHeight="1" x14ac:dyDescent="0.25">
      <c r="A175" s="35"/>
      <c r="B175" s="45">
        <v>11</v>
      </c>
      <c r="C175" s="93"/>
      <c r="D175" s="88" t="s">
        <v>59</v>
      </c>
      <c r="E175" s="89">
        <v>314909.99</v>
      </c>
    </row>
    <row r="176" spans="1:7" ht="15" customHeight="1" x14ac:dyDescent="0.25">
      <c r="A176" s="35"/>
      <c r="B176" s="45">
        <v>11</v>
      </c>
      <c r="C176" s="93"/>
      <c r="D176" s="88" t="s">
        <v>65</v>
      </c>
      <c r="E176" s="89">
        <v>1575855.99</v>
      </c>
      <c r="G176" s="130">
        <f>SUM(E175:E176)</f>
        <v>1890765.98</v>
      </c>
    </row>
    <row r="177" spans="1:7" ht="15" customHeight="1" x14ac:dyDescent="0.25">
      <c r="A177" s="35"/>
      <c r="B177" s="45">
        <v>12</v>
      </c>
      <c r="C177" s="93"/>
      <c r="D177" s="88" t="s">
        <v>65</v>
      </c>
      <c r="E177" s="89">
        <f>2437758.56+7369717.53+624923.47</f>
        <v>10432399.560000001</v>
      </c>
    </row>
    <row r="178" spans="1:7" ht="15" customHeight="1" x14ac:dyDescent="0.25">
      <c r="A178" s="35"/>
      <c r="B178" s="45">
        <v>13</v>
      </c>
      <c r="C178" s="93"/>
      <c r="D178" s="88" t="s">
        <v>65</v>
      </c>
      <c r="E178" s="89">
        <v>309160</v>
      </c>
    </row>
    <row r="179" spans="1:7" ht="15" customHeight="1" x14ac:dyDescent="0.25">
      <c r="A179" s="35"/>
      <c r="B179" s="45">
        <v>14</v>
      </c>
      <c r="C179" s="93"/>
      <c r="D179" s="88" t="s">
        <v>59</v>
      </c>
      <c r="E179" s="89">
        <v>352175.74</v>
      </c>
    </row>
    <row r="180" spans="1:7" ht="15" customHeight="1" x14ac:dyDescent="0.25">
      <c r="A180" s="35"/>
      <c r="B180" s="45">
        <v>14</v>
      </c>
      <c r="C180" s="93"/>
      <c r="D180" s="88" t="s">
        <v>65</v>
      </c>
      <c r="E180" s="89">
        <f>103775+8723711.24</f>
        <v>8827486.2400000002</v>
      </c>
      <c r="G180" s="130">
        <f>SUM(E179:E180)</f>
        <v>9179661.9800000004</v>
      </c>
    </row>
    <row r="181" spans="1:7" ht="15" customHeight="1" x14ac:dyDescent="0.25">
      <c r="A181" s="35"/>
      <c r="B181" s="106"/>
      <c r="C181" s="79" t="s">
        <v>44</v>
      </c>
      <c r="D181" s="80"/>
      <c r="E181" s="81">
        <f>SUM(E172:E180)</f>
        <v>44496281.899999999</v>
      </c>
    </row>
    <row r="182" spans="1:7" ht="15" customHeight="1" x14ac:dyDescent="0.2"/>
    <row r="183" spans="1:7" ht="15" customHeight="1" x14ac:dyDescent="0.25">
      <c r="A183" s="37" t="s">
        <v>17</v>
      </c>
      <c r="B183" s="38"/>
      <c r="C183" s="38"/>
      <c r="D183" s="57"/>
      <c r="E183" s="57"/>
    </row>
    <row r="184" spans="1:7" ht="15" customHeight="1" x14ac:dyDescent="0.2">
      <c r="A184" s="39" t="s">
        <v>68</v>
      </c>
      <c r="B184" s="38"/>
      <c r="C184" s="38"/>
      <c r="D184" s="38"/>
      <c r="E184" s="40" t="s">
        <v>71</v>
      </c>
    </row>
    <row r="185" spans="1:7" ht="15" customHeight="1" x14ac:dyDescent="0.25">
      <c r="A185" s="147"/>
      <c r="B185" s="148"/>
      <c r="C185" s="38"/>
      <c r="D185" s="41"/>
      <c r="E185" s="98"/>
    </row>
    <row r="186" spans="1:7" ht="15" customHeight="1" x14ac:dyDescent="0.2">
      <c r="A186" s="83"/>
      <c r="B186" s="92"/>
      <c r="C186" s="43" t="s">
        <v>40</v>
      </c>
      <c r="D186" s="84" t="s">
        <v>57</v>
      </c>
      <c r="E186" s="74" t="s">
        <v>42</v>
      </c>
    </row>
    <row r="187" spans="1:7" ht="15" customHeight="1" x14ac:dyDescent="0.2">
      <c r="A187" s="90"/>
      <c r="B187" s="90"/>
      <c r="C187" s="93">
        <v>3122</v>
      </c>
      <c r="D187" s="88" t="s">
        <v>65</v>
      </c>
      <c r="E187" s="48">
        <v>1069585</v>
      </c>
    </row>
    <row r="188" spans="1:7" ht="15" customHeight="1" x14ac:dyDescent="0.2">
      <c r="A188" s="90"/>
      <c r="B188" s="90"/>
      <c r="C188" s="93">
        <v>3533</v>
      </c>
      <c r="D188" s="88" t="s">
        <v>65</v>
      </c>
      <c r="E188" s="48">
        <v>2029170</v>
      </c>
    </row>
    <row r="189" spans="1:7" ht="15" customHeight="1" x14ac:dyDescent="0.2">
      <c r="A189" s="111"/>
      <c r="B189" s="121"/>
      <c r="C189" s="50" t="s">
        <v>44</v>
      </c>
      <c r="D189" s="101"/>
      <c r="E189" s="102">
        <f>SUM(E187:E188)</f>
        <v>3098755</v>
      </c>
      <c r="G189" s="130">
        <f>+E181+E189</f>
        <v>47595036.899999999</v>
      </c>
    </row>
    <row r="190" spans="1:7" ht="15" customHeight="1" x14ac:dyDescent="0.2"/>
    <row r="191" spans="1:7" ht="15" customHeight="1" x14ac:dyDescent="0.25">
      <c r="A191" s="55" t="s">
        <v>17</v>
      </c>
      <c r="B191" s="56"/>
      <c r="C191" s="56"/>
      <c r="D191" s="56"/>
      <c r="E191" s="57"/>
    </row>
    <row r="192" spans="1:7" ht="15" customHeight="1" x14ac:dyDescent="0.2">
      <c r="A192" s="82" t="s">
        <v>112</v>
      </c>
      <c r="B192" s="56"/>
      <c r="C192" s="56"/>
      <c r="D192" s="56"/>
      <c r="E192" s="58" t="s">
        <v>113</v>
      </c>
    </row>
    <row r="193" spans="1:7" ht="15" customHeight="1" x14ac:dyDescent="0.2">
      <c r="A193" s="82"/>
      <c r="B193" s="57"/>
      <c r="C193" s="56"/>
      <c r="D193" s="56"/>
      <c r="E193" s="71"/>
    </row>
    <row r="194" spans="1:7" ht="15" customHeight="1" x14ac:dyDescent="0.2">
      <c r="A194" s="92"/>
      <c r="B194" s="92"/>
      <c r="C194" s="72" t="s">
        <v>40</v>
      </c>
      <c r="D194" s="84" t="s">
        <v>57</v>
      </c>
      <c r="E194" s="43" t="s">
        <v>42</v>
      </c>
    </row>
    <row r="195" spans="1:7" ht="15" customHeight="1" x14ac:dyDescent="0.2">
      <c r="A195" s="122"/>
      <c r="B195" s="120"/>
      <c r="C195" s="87">
        <v>5273</v>
      </c>
      <c r="D195" s="88" t="s">
        <v>78</v>
      </c>
      <c r="E195" s="89">
        <v>1800000</v>
      </c>
    </row>
    <row r="196" spans="1:7" ht="15" customHeight="1" x14ac:dyDescent="0.2">
      <c r="A196" s="122"/>
      <c r="B196" s="120"/>
      <c r="C196" s="93">
        <v>5511</v>
      </c>
      <c r="D196" s="88" t="s">
        <v>159</v>
      </c>
      <c r="E196" s="118">
        <v>37500</v>
      </c>
    </row>
    <row r="197" spans="1:7" ht="15" customHeight="1" x14ac:dyDescent="0.2">
      <c r="A197" s="122"/>
      <c r="B197" s="120"/>
      <c r="C197" s="93">
        <v>5511</v>
      </c>
      <c r="D197" s="108" t="s">
        <v>160</v>
      </c>
      <c r="E197" s="118">
        <v>3107500</v>
      </c>
      <c r="G197" s="130">
        <f>SUM(E196:E197)</f>
        <v>3145000</v>
      </c>
    </row>
    <row r="198" spans="1:7" ht="15" customHeight="1" x14ac:dyDescent="0.2">
      <c r="A198" s="122"/>
      <c r="B198" s="120"/>
      <c r="C198" s="87">
        <v>3341</v>
      </c>
      <c r="D198" s="88" t="s">
        <v>59</v>
      </c>
      <c r="E198" s="89">
        <v>629200</v>
      </c>
    </row>
    <row r="199" spans="1:7" ht="15" customHeight="1" x14ac:dyDescent="0.2">
      <c r="A199" s="122"/>
      <c r="B199" s="120"/>
      <c r="C199" s="87">
        <v>6113</v>
      </c>
      <c r="D199" s="88" t="s">
        <v>59</v>
      </c>
      <c r="E199" s="89">
        <v>2000000</v>
      </c>
    </row>
    <row r="200" spans="1:7" ht="15" customHeight="1" x14ac:dyDescent="0.2">
      <c r="A200" s="104"/>
      <c r="B200" s="104"/>
      <c r="C200" s="79" t="s">
        <v>44</v>
      </c>
      <c r="D200" s="108"/>
      <c r="E200" s="81">
        <f>SUM(E195:E199)</f>
        <v>7574200</v>
      </c>
    </row>
    <row r="201" spans="1:7" ht="15" customHeight="1" x14ac:dyDescent="0.2"/>
    <row r="202" spans="1:7" ht="15" customHeight="1" x14ac:dyDescent="0.25">
      <c r="A202" s="55" t="s">
        <v>17</v>
      </c>
      <c r="B202" s="56"/>
      <c r="C202" s="56"/>
      <c r="D202" s="56"/>
      <c r="E202" s="57"/>
    </row>
    <row r="203" spans="1:7" ht="15" customHeight="1" x14ac:dyDescent="0.2">
      <c r="A203" s="82" t="s">
        <v>115</v>
      </c>
      <c r="B203" s="115"/>
      <c r="C203" s="115"/>
      <c r="D203" s="115"/>
      <c r="E203" s="57" t="s">
        <v>116</v>
      </c>
    </row>
    <row r="204" spans="1:7" ht="15" customHeight="1" x14ac:dyDescent="0.2"/>
    <row r="205" spans="1:7" ht="15" customHeight="1" x14ac:dyDescent="0.2">
      <c r="C205" s="43" t="s">
        <v>40</v>
      </c>
      <c r="D205" s="84" t="s">
        <v>57</v>
      </c>
      <c r="E205" s="43" t="s">
        <v>42</v>
      </c>
    </row>
    <row r="206" spans="1:7" ht="15" customHeight="1" x14ac:dyDescent="0.2">
      <c r="C206" s="93">
        <v>6172</v>
      </c>
      <c r="D206" s="88" t="s">
        <v>59</v>
      </c>
      <c r="E206" s="48">
        <v>450000</v>
      </c>
    </row>
    <row r="207" spans="1:7" ht="15" customHeight="1" x14ac:dyDescent="0.2">
      <c r="C207" s="50" t="s">
        <v>44</v>
      </c>
      <c r="D207" s="101"/>
      <c r="E207" s="102">
        <f>SUM(E206:E206)</f>
        <v>450000</v>
      </c>
    </row>
    <row r="208" spans="1:7" ht="15" customHeight="1" x14ac:dyDescent="0.2"/>
    <row r="209" spans="2:7" ht="15" customHeight="1" x14ac:dyDescent="0.2">
      <c r="B209" s="43" t="s">
        <v>39</v>
      </c>
      <c r="C209" s="72" t="s">
        <v>40</v>
      </c>
      <c r="D209" s="126" t="s">
        <v>41</v>
      </c>
      <c r="E209" s="74" t="s">
        <v>42</v>
      </c>
    </row>
    <row r="210" spans="2:7" ht="15" customHeight="1" x14ac:dyDescent="0.2">
      <c r="B210" s="45">
        <v>307</v>
      </c>
      <c r="C210" s="93"/>
      <c r="D210" s="65" t="s">
        <v>81</v>
      </c>
      <c r="E210" s="48">
        <f>6450708.29+459000+51000</f>
        <v>6960708.29</v>
      </c>
    </row>
    <row r="211" spans="2:7" ht="15" customHeight="1" x14ac:dyDescent="0.2">
      <c r="B211" s="45">
        <v>883</v>
      </c>
      <c r="C211" s="93"/>
      <c r="D211" s="88" t="s">
        <v>117</v>
      </c>
      <c r="E211" s="48">
        <f>1665999+1197000+1660000+418001.4+6300000</f>
        <v>11241000.4</v>
      </c>
    </row>
    <row r="212" spans="2:7" ht="15" customHeight="1" x14ac:dyDescent="0.2">
      <c r="B212" s="45">
        <v>880</v>
      </c>
      <c r="C212" s="93"/>
      <c r="D212" s="88" t="s">
        <v>117</v>
      </c>
      <c r="E212" s="48">
        <f>185111+133000+184444+46444.6+700000</f>
        <v>1248999.6000000001</v>
      </c>
      <c r="G212" s="130">
        <f>SUM(E210:E212)</f>
        <v>19450708.290000003</v>
      </c>
    </row>
    <row r="213" spans="2:7" ht="15" customHeight="1" x14ac:dyDescent="0.2">
      <c r="B213" s="45">
        <v>302</v>
      </c>
      <c r="C213" s="93"/>
      <c r="D213" s="65" t="s">
        <v>81</v>
      </c>
      <c r="E213" s="48">
        <v>6112000</v>
      </c>
    </row>
    <row r="214" spans="2:7" ht="15" customHeight="1" x14ac:dyDescent="0.2">
      <c r="B214" s="45">
        <v>10</v>
      </c>
      <c r="C214" s="93"/>
      <c r="D214" s="65" t="s">
        <v>81</v>
      </c>
      <c r="E214" s="48">
        <v>1120325</v>
      </c>
    </row>
    <row r="215" spans="2:7" ht="15" customHeight="1" x14ac:dyDescent="0.2">
      <c r="B215" s="45">
        <v>10</v>
      </c>
      <c r="C215" s="93"/>
      <c r="D215" s="88" t="s">
        <v>117</v>
      </c>
      <c r="E215" s="48">
        <v>7210000</v>
      </c>
    </row>
    <row r="216" spans="2:7" ht="15" customHeight="1" x14ac:dyDescent="0.2">
      <c r="B216" s="45">
        <v>11</v>
      </c>
      <c r="C216" s="93"/>
      <c r="D216" s="88" t="s">
        <v>117</v>
      </c>
      <c r="E216" s="48">
        <v>760000</v>
      </c>
    </row>
    <row r="217" spans="2:7" ht="15" customHeight="1" x14ac:dyDescent="0.2">
      <c r="B217" s="45">
        <v>14</v>
      </c>
      <c r="C217" s="93"/>
      <c r="D217" s="88" t="s">
        <v>117</v>
      </c>
      <c r="E217" s="48">
        <v>2277000</v>
      </c>
    </row>
    <row r="218" spans="2:7" ht="15" customHeight="1" x14ac:dyDescent="0.2">
      <c r="B218" s="45" t="s">
        <v>161</v>
      </c>
      <c r="C218" s="93"/>
      <c r="D218" s="65" t="s">
        <v>81</v>
      </c>
      <c r="E218" s="48">
        <v>615000</v>
      </c>
    </row>
    <row r="219" spans="2:7" ht="15" customHeight="1" x14ac:dyDescent="0.2">
      <c r="B219" s="45" t="s">
        <v>162</v>
      </c>
      <c r="C219" s="93"/>
      <c r="D219" s="65" t="s">
        <v>81</v>
      </c>
      <c r="E219" s="48">
        <v>1707000</v>
      </c>
    </row>
    <row r="220" spans="2:7" ht="15" customHeight="1" x14ac:dyDescent="0.2">
      <c r="B220" s="45">
        <v>302</v>
      </c>
      <c r="C220" s="93"/>
      <c r="D220" s="65" t="s">
        <v>81</v>
      </c>
      <c r="E220" s="48">
        <v>679000</v>
      </c>
    </row>
    <row r="221" spans="2:7" ht="15" customHeight="1" x14ac:dyDescent="0.2">
      <c r="B221" s="45">
        <v>303</v>
      </c>
      <c r="C221" s="93"/>
      <c r="D221" s="65" t="s">
        <v>81</v>
      </c>
      <c r="E221" s="48">
        <v>21036000</v>
      </c>
    </row>
    <row r="222" spans="2:7" ht="15" customHeight="1" x14ac:dyDescent="0.2">
      <c r="B222" s="45">
        <v>307</v>
      </c>
      <c r="C222" s="93"/>
      <c r="D222" s="65" t="s">
        <v>81</v>
      </c>
      <c r="E222" s="48">
        <v>1700000</v>
      </c>
      <c r="G222" s="130">
        <f>SUM(E214:E222,E207)</f>
        <v>37554325</v>
      </c>
    </row>
    <row r="223" spans="2:7" ht="15" customHeight="1" x14ac:dyDescent="0.2">
      <c r="B223" s="127"/>
      <c r="C223" s="79" t="s">
        <v>44</v>
      </c>
      <c r="D223" s="128"/>
      <c r="E223" s="129">
        <f>SUM(E210:E222)</f>
        <v>62667033.290000007</v>
      </c>
      <c r="G223" s="130">
        <f>SUM(E210:E212,E214:E222,E207)</f>
        <v>57005033.290000007</v>
      </c>
    </row>
    <row r="224" spans="2:7" ht="15" customHeight="1" x14ac:dyDescent="0.2">
      <c r="G224" s="130">
        <v>57005033.289999999</v>
      </c>
    </row>
    <row r="225" spans="1:7" ht="15" customHeight="1" x14ac:dyDescent="0.25">
      <c r="A225" s="55" t="s">
        <v>17</v>
      </c>
      <c r="B225" s="56"/>
      <c r="C225" s="56"/>
      <c r="D225" s="56"/>
      <c r="E225" s="57"/>
      <c r="G225" s="130">
        <f>+E207+E223</f>
        <v>63117033.290000007</v>
      </c>
    </row>
    <row r="226" spans="1:7" ht="15" customHeight="1" x14ac:dyDescent="0.2">
      <c r="A226" s="82" t="s">
        <v>149</v>
      </c>
      <c r="B226" s="115"/>
      <c r="C226" s="115"/>
      <c r="D226" s="115"/>
      <c r="E226" s="115" t="s">
        <v>150</v>
      </c>
    </row>
    <row r="227" spans="1:7" ht="15" customHeight="1" x14ac:dyDescent="0.2">
      <c r="A227" s="57"/>
      <c r="B227" s="149"/>
      <c r="C227" s="56"/>
      <c r="E227" s="150"/>
    </row>
    <row r="228" spans="1:7" ht="15" customHeight="1" x14ac:dyDescent="0.2">
      <c r="B228" s="92"/>
      <c r="C228" s="72" t="s">
        <v>40</v>
      </c>
      <c r="D228" s="151" t="s">
        <v>57</v>
      </c>
      <c r="E228" s="74" t="s">
        <v>42</v>
      </c>
    </row>
    <row r="229" spans="1:7" ht="15" customHeight="1" x14ac:dyDescent="0.2">
      <c r="B229" s="90"/>
      <c r="C229" s="87">
        <v>4339</v>
      </c>
      <c r="D229" s="88" t="s">
        <v>59</v>
      </c>
      <c r="E229" s="107">
        <v>20000</v>
      </c>
    </row>
    <row r="230" spans="1:7" ht="15" customHeight="1" x14ac:dyDescent="0.2">
      <c r="B230" s="90"/>
      <c r="C230" s="87">
        <v>4349</v>
      </c>
      <c r="D230" s="88" t="s">
        <v>59</v>
      </c>
      <c r="E230" s="107">
        <v>40000</v>
      </c>
    </row>
    <row r="231" spans="1:7" ht="15" customHeight="1" x14ac:dyDescent="0.2">
      <c r="B231" s="90"/>
      <c r="C231" s="87">
        <v>4399</v>
      </c>
      <c r="D231" s="88" t="s">
        <v>59</v>
      </c>
      <c r="E231" s="107">
        <v>73000</v>
      </c>
    </row>
    <row r="232" spans="1:7" ht="15" customHeight="1" x14ac:dyDescent="0.2">
      <c r="B232" s="111"/>
      <c r="C232" s="50" t="s">
        <v>44</v>
      </c>
      <c r="D232" s="51"/>
      <c r="E232" s="52">
        <f>SUM(E229:E231)</f>
        <v>133000</v>
      </c>
      <c r="G232" s="130">
        <f>SUM(E232,G223,E200,E189,E181,E166,E149,E141,E134,E126,E119,E111,E103,E239)</f>
        <v>285732343.79000002</v>
      </c>
    </row>
    <row r="233" spans="1:7" ht="15" customHeight="1" x14ac:dyDescent="0.2"/>
    <row r="234" spans="1:7" ht="15" customHeight="1" x14ac:dyDescent="0.25">
      <c r="A234" s="55" t="s">
        <v>17</v>
      </c>
      <c r="B234" s="56"/>
      <c r="C234" s="56"/>
      <c r="D234" s="56"/>
      <c r="E234" s="56"/>
    </row>
    <row r="235" spans="1:7" ht="15" customHeight="1" x14ac:dyDescent="0.2">
      <c r="A235" s="39" t="s">
        <v>68</v>
      </c>
      <c r="B235" s="56"/>
      <c r="C235" s="56"/>
      <c r="D235" s="56"/>
      <c r="E235" s="58" t="s">
        <v>85</v>
      </c>
    </row>
    <row r="236" spans="1:7" ht="15" customHeight="1" x14ac:dyDescent="0.2">
      <c r="A236" s="112"/>
      <c r="B236" s="117"/>
      <c r="C236" s="56"/>
      <c r="D236" s="56"/>
      <c r="E236" s="71"/>
    </row>
    <row r="237" spans="1:7" ht="15" customHeight="1" x14ac:dyDescent="0.25">
      <c r="A237" s="35"/>
      <c r="B237" s="72" t="s">
        <v>94</v>
      </c>
      <c r="C237" s="72" t="s">
        <v>40</v>
      </c>
      <c r="D237" s="73" t="s">
        <v>57</v>
      </c>
      <c r="E237" s="43" t="s">
        <v>42</v>
      </c>
    </row>
    <row r="238" spans="1:7" ht="15" customHeight="1" x14ac:dyDescent="0.25">
      <c r="A238" s="35"/>
      <c r="B238" s="45">
        <v>15</v>
      </c>
      <c r="C238" s="93"/>
      <c r="D238" s="88" t="s">
        <v>65</v>
      </c>
      <c r="E238" s="89">
        <v>10704277</v>
      </c>
    </row>
    <row r="239" spans="1:7" ht="15" customHeight="1" x14ac:dyDescent="0.25">
      <c r="A239" s="35"/>
      <c r="B239" s="106"/>
      <c r="C239" s="79" t="s">
        <v>44</v>
      </c>
      <c r="D239" s="80"/>
      <c r="E239" s="81">
        <f>SUM(E238:E238)</f>
        <v>10704277</v>
      </c>
    </row>
    <row r="240" spans="1:7" ht="15" customHeight="1" x14ac:dyDescent="0.2"/>
    <row r="241" spans="1:5" ht="15" customHeight="1" x14ac:dyDescent="0.2"/>
    <row r="242" spans="1:5" ht="15" customHeight="1" x14ac:dyDescent="0.25">
      <c r="A242" s="35" t="s">
        <v>163</v>
      </c>
    </row>
    <row r="243" spans="1:5" ht="15" customHeight="1" x14ac:dyDescent="0.2">
      <c r="A243" s="191" t="s">
        <v>34</v>
      </c>
      <c r="B243" s="191"/>
      <c r="C243" s="191"/>
      <c r="D243" s="191"/>
      <c r="E243" s="191"/>
    </row>
    <row r="244" spans="1:5" ht="15" customHeight="1" x14ac:dyDescent="0.2">
      <c r="A244" s="192" t="s">
        <v>164</v>
      </c>
      <c r="B244" s="192"/>
      <c r="C244" s="192"/>
      <c r="D244" s="192"/>
      <c r="E244" s="192"/>
    </row>
    <row r="245" spans="1:5" ht="15" customHeight="1" x14ac:dyDescent="0.2">
      <c r="A245" s="192"/>
      <c r="B245" s="192"/>
      <c r="C245" s="192"/>
      <c r="D245" s="192"/>
      <c r="E245" s="192"/>
    </row>
    <row r="246" spans="1:5" ht="15" customHeight="1" x14ac:dyDescent="0.2">
      <c r="A246" s="192"/>
      <c r="B246" s="192"/>
      <c r="C246" s="192"/>
      <c r="D246" s="192"/>
      <c r="E246" s="192"/>
    </row>
    <row r="247" spans="1:5" ht="15" customHeight="1" x14ac:dyDescent="0.2">
      <c r="A247" s="192"/>
      <c r="B247" s="192"/>
      <c r="C247" s="192"/>
      <c r="D247" s="192"/>
      <c r="E247" s="192"/>
    </row>
    <row r="248" spans="1:5" ht="15" customHeight="1" x14ac:dyDescent="0.2">
      <c r="A248" s="192"/>
      <c r="B248" s="192"/>
      <c r="C248" s="192"/>
      <c r="D248" s="192"/>
      <c r="E248" s="192"/>
    </row>
    <row r="249" spans="1:5" ht="15" customHeight="1" x14ac:dyDescent="0.2">
      <c r="A249" s="192"/>
      <c r="B249" s="192"/>
      <c r="C249" s="192"/>
      <c r="D249" s="192"/>
      <c r="E249" s="192"/>
    </row>
    <row r="250" spans="1:5" ht="15" customHeight="1" x14ac:dyDescent="0.2">
      <c r="A250" s="192"/>
      <c r="B250" s="192"/>
      <c r="C250" s="192"/>
      <c r="D250" s="192"/>
      <c r="E250" s="192"/>
    </row>
    <row r="251" spans="1:5" ht="15" customHeight="1" x14ac:dyDescent="0.2">
      <c r="A251" s="192"/>
      <c r="B251" s="192"/>
      <c r="C251" s="192"/>
      <c r="D251" s="192"/>
      <c r="E251" s="192"/>
    </row>
    <row r="252" spans="1:5" ht="15" customHeight="1" x14ac:dyDescent="0.2">
      <c r="A252" s="192"/>
      <c r="B252" s="192"/>
      <c r="C252" s="192"/>
      <c r="D252" s="192"/>
      <c r="E252" s="192"/>
    </row>
    <row r="253" spans="1:5" ht="15" customHeight="1" x14ac:dyDescent="0.2">
      <c r="A253" s="131"/>
      <c r="B253" s="131"/>
      <c r="C253" s="131"/>
      <c r="D253" s="131"/>
      <c r="E253" s="131"/>
    </row>
    <row r="254" spans="1:5" ht="15" customHeight="1" x14ac:dyDescent="0.25">
      <c r="A254" s="55" t="s">
        <v>1</v>
      </c>
      <c r="B254" s="56"/>
      <c r="C254" s="56"/>
      <c r="D254" s="56"/>
      <c r="E254" s="56"/>
    </row>
    <row r="255" spans="1:5" ht="15" customHeight="1" x14ac:dyDescent="0.2">
      <c r="A255" s="82" t="s">
        <v>20</v>
      </c>
      <c r="B255" s="56"/>
      <c r="C255" s="56"/>
      <c r="D255" s="56"/>
      <c r="E255" s="58" t="s">
        <v>156</v>
      </c>
    </row>
    <row r="256" spans="1:5" ht="15" customHeight="1" x14ac:dyDescent="0.25">
      <c r="A256" s="55"/>
      <c r="B256" s="149"/>
      <c r="C256" s="57"/>
      <c r="D256" s="57"/>
      <c r="E256" s="71"/>
    </row>
    <row r="257" spans="1:5" ht="15" customHeight="1" x14ac:dyDescent="0.2">
      <c r="A257" s="152"/>
      <c r="B257" s="92"/>
      <c r="C257" s="72" t="s">
        <v>40</v>
      </c>
      <c r="D257" s="73" t="s">
        <v>41</v>
      </c>
      <c r="E257" s="43" t="s">
        <v>42</v>
      </c>
    </row>
    <row r="258" spans="1:5" ht="15" customHeight="1" x14ac:dyDescent="0.2">
      <c r="A258" s="122"/>
      <c r="B258" s="120"/>
      <c r="C258" s="87"/>
      <c r="D258" s="153" t="s">
        <v>143</v>
      </c>
      <c r="E258" s="142">
        <v>1580231.29</v>
      </c>
    </row>
    <row r="259" spans="1:5" ht="15" customHeight="1" x14ac:dyDescent="0.2">
      <c r="A259" s="122"/>
      <c r="B259" s="125"/>
      <c r="C259" s="79" t="s">
        <v>44</v>
      </c>
      <c r="D259" s="80"/>
      <c r="E259" s="81">
        <f>SUM(E258:E258)</f>
        <v>1580231.29</v>
      </c>
    </row>
    <row r="260" spans="1:5" ht="15" customHeight="1" x14ac:dyDescent="0.2">
      <c r="A260" s="122"/>
    </row>
    <row r="261" spans="1:5" ht="15" customHeight="1" x14ac:dyDescent="0.2">
      <c r="A261" s="122"/>
    </row>
    <row r="262" spans="1:5" ht="15" customHeight="1" x14ac:dyDescent="0.25">
      <c r="A262" s="55" t="s">
        <v>17</v>
      </c>
      <c r="B262" s="56"/>
      <c r="C262" s="56"/>
      <c r="D262" s="56"/>
      <c r="E262" s="56"/>
    </row>
    <row r="263" spans="1:5" ht="15" customHeight="1" x14ac:dyDescent="0.2">
      <c r="A263" s="82" t="s">
        <v>20</v>
      </c>
      <c r="B263" s="56"/>
      <c r="C263" s="56"/>
      <c r="D263" s="56"/>
      <c r="E263" s="58" t="s">
        <v>156</v>
      </c>
    </row>
    <row r="264" spans="1:5" ht="15" customHeight="1" x14ac:dyDescent="0.25">
      <c r="A264" s="55"/>
      <c r="B264" s="57"/>
      <c r="C264" s="56"/>
      <c r="D264" s="56"/>
      <c r="E264" s="71"/>
    </row>
    <row r="265" spans="1:5" ht="15" customHeight="1" x14ac:dyDescent="0.2">
      <c r="A265" s="86"/>
      <c r="B265" s="92"/>
      <c r="C265" s="72" t="s">
        <v>40</v>
      </c>
      <c r="D265" s="84" t="s">
        <v>57</v>
      </c>
      <c r="E265" s="43" t="s">
        <v>42</v>
      </c>
    </row>
    <row r="266" spans="1:5" ht="15" customHeight="1" x14ac:dyDescent="0.2">
      <c r="A266" s="86"/>
      <c r="B266" s="120"/>
      <c r="C266" s="93">
        <v>6172</v>
      </c>
      <c r="D266" s="88" t="s">
        <v>59</v>
      </c>
      <c r="E266" s="133">
        <f>970231.29+350000+200000</f>
        <v>1520231.29</v>
      </c>
    </row>
    <row r="267" spans="1:5" ht="15" customHeight="1" x14ac:dyDescent="0.2">
      <c r="A267" s="86"/>
      <c r="B267" s="120"/>
      <c r="C267" s="93">
        <v>6172</v>
      </c>
      <c r="D267" s="88" t="s">
        <v>165</v>
      </c>
      <c r="E267" s="133">
        <v>60000</v>
      </c>
    </row>
    <row r="268" spans="1:5" ht="15" customHeight="1" x14ac:dyDescent="0.2">
      <c r="A268" s="56"/>
      <c r="B268" s="125"/>
      <c r="C268" s="79" t="s">
        <v>44</v>
      </c>
      <c r="D268" s="80"/>
      <c r="E268" s="81">
        <f>SUM(E266:E267)</f>
        <v>1580231.29</v>
      </c>
    </row>
    <row r="269" spans="1:5" ht="15" customHeight="1" x14ac:dyDescent="0.2"/>
    <row r="270" spans="1:5" ht="15" customHeight="1" x14ac:dyDescent="0.2"/>
    <row r="271" spans="1:5" ht="15" customHeight="1" x14ac:dyDescent="0.25">
      <c r="A271" s="35" t="s">
        <v>166</v>
      </c>
    </row>
    <row r="272" spans="1:5" ht="15" customHeight="1" x14ac:dyDescent="0.2">
      <c r="A272" s="191" t="s">
        <v>34</v>
      </c>
      <c r="B272" s="191"/>
      <c r="C272" s="191"/>
      <c r="D272" s="191"/>
      <c r="E272" s="191"/>
    </row>
    <row r="273" spans="1:5" ht="15" customHeight="1" x14ac:dyDescent="0.2">
      <c r="A273" s="191" t="s">
        <v>35</v>
      </c>
      <c r="B273" s="191"/>
      <c r="C273" s="191"/>
      <c r="D273" s="191"/>
      <c r="E273" s="191"/>
    </row>
    <row r="274" spans="1:5" ht="15" customHeight="1" x14ac:dyDescent="0.2">
      <c r="A274" s="192" t="s">
        <v>167</v>
      </c>
      <c r="B274" s="192"/>
      <c r="C274" s="192"/>
      <c r="D274" s="192"/>
      <c r="E274" s="192"/>
    </row>
    <row r="275" spans="1:5" ht="15" customHeight="1" x14ac:dyDescent="0.2">
      <c r="A275" s="192"/>
      <c r="B275" s="192"/>
      <c r="C275" s="192"/>
      <c r="D275" s="192"/>
      <c r="E275" s="192"/>
    </row>
    <row r="276" spans="1:5" ht="15" customHeight="1" x14ac:dyDescent="0.2">
      <c r="A276" s="192"/>
      <c r="B276" s="192"/>
      <c r="C276" s="192"/>
      <c r="D276" s="192"/>
      <c r="E276" s="192"/>
    </row>
    <row r="277" spans="1:5" ht="15" customHeight="1" x14ac:dyDescent="0.2">
      <c r="A277" s="192"/>
      <c r="B277" s="192"/>
      <c r="C277" s="192"/>
      <c r="D277" s="192"/>
      <c r="E277" s="192"/>
    </row>
    <row r="278" spans="1:5" ht="15" customHeight="1" x14ac:dyDescent="0.2">
      <c r="A278" s="192"/>
      <c r="B278" s="192"/>
      <c r="C278" s="192"/>
      <c r="D278" s="192"/>
      <c r="E278" s="192"/>
    </row>
    <row r="279" spans="1:5" ht="15" customHeight="1" x14ac:dyDescent="0.2">
      <c r="A279" s="36"/>
      <c r="B279" s="36"/>
      <c r="C279" s="36"/>
      <c r="D279" s="36"/>
      <c r="E279" s="36"/>
    </row>
    <row r="280" spans="1:5" ht="15" customHeight="1" x14ac:dyDescent="0.25">
      <c r="A280" s="37" t="s">
        <v>1</v>
      </c>
      <c r="B280" s="38"/>
      <c r="C280" s="38"/>
      <c r="D280" s="38"/>
      <c r="E280" s="38"/>
    </row>
    <row r="281" spans="1:5" ht="15" customHeight="1" x14ac:dyDescent="0.2">
      <c r="A281" s="39" t="s">
        <v>37</v>
      </c>
      <c r="B281" s="38"/>
      <c r="C281" s="38"/>
      <c r="D281" s="38"/>
      <c r="E281" s="40" t="s">
        <v>38</v>
      </c>
    </row>
    <row r="282" spans="1:5" ht="15" customHeight="1" x14ac:dyDescent="0.25">
      <c r="A282" s="41"/>
      <c r="B282" s="37"/>
      <c r="C282" s="38"/>
      <c r="D282" s="38"/>
      <c r="E282" s="42"/>
    </row>
    <row r="283" spans="1:5" ht="15" customHeight="1" x14ac:dyDescent="0.2">
      <c r="B283" s="43" t="s">
        <v>39</v>
      </c>
      <c r="C283" s="43" t="s">
        <v>40</v>
      </c>
      <c r="D283" s="44" t="s">
        <v>41</v>
      </c>
      <c r="E283" s="72" t="s">
        <v>42</v>
      </c>
    </row>
    <row r="284" spans="1:5" ht="15" customHeight="1" x14ac:dyDescent="0.2">
      <c r="B284" s="45">
        <v>33155</v>
      </c>
      <c r="C284" s="46"/>
      <c r="D284" s="47" t="s">
        <v>43</v>
      </c>
      <c r="E284" s="48">
        <v>81298000</v>
      </c>
    </row>
    <row r="285" spans="1:5" ht="15" customHeight="1" x14ac:dyDescent="0.2">
      <c r="B285" s="49"/>
      <c r="C285" s="50" t="s">
        <v>44</v>
      </c>
      <c r="D285" s="51"/>
      <c r="E285" s="52">
        <f>SUM(E284:E284)</f>
        <v>81298000</v>
      </c>
    </row>
    <row r="286" spans="1:5" ht="15" customHeight="1" x14ac:dyDescent="0.25">
      <c r="A286" s="53"/>
      <c r="B286" s="54"/>
      <c r="C286" s="54"/>
      <c r="D286" s="54"/>
      <c r="E286" s="54"/>
    </row>
    <row r="287" spans="1:5" ht="15" customHeight="1" x14ac:dyDescent="0.25">
      <c r="A287" s="55" t="s">
        <v>17</v>
      </c>
      <c r="B287" s="56"/>
      <c r="C287" s="56"/>
      <c r="D287" s="56"/>
      <c r="E287" s="57"/>
    </row>
    <row r="288" spans="1:5" ht="15" customHeight="1" x14ac:dyDescent="0.2">
      <c r="A288" s="39" t="s">
        <v>37</v>
      </c>
      <c r="B288" s="56"/>
      <c r="C288" s="56"/>
      <c r="D288" s="56"/>
      <c r="E288" s="40" t="s">
        <v>38</v>
      </c>
    </row>
    <row r="289" spans="1:5" ht="15" customHeight="1" x14ac:dyDescent="0.2"/>
    <row r="290" spans="1:5" ht="15" customHeight="1" x14ac:dyDescent="0.2">
      <c r="A290" s="59" t="s">
        <v>45</v>
      </c>
      <c r="E290" s="60">
        <v>81298000</v>
      </c>
    </row>
    <row r="291" spans="1:5" ht="15" customHeight="1" x14ac:dyDescent="0.2"/>
    <row r="292" spans="1:5" ht="15" customHeight="1" x14ac:dyDescent="0.2"/>
    <row r="293" spans="1:5" ht="15" customHeight="1" x14ac:dyDescent="0.25">
      <c r="A293" s="35" t="s">
        <v>168</v>
      </c>
    </row>
    <row r="294" spans="1:5" ht="15" customHeight="1" x14ac:dyDescent="0.2">
      <c r="A294" s="191" t="s">
        <v>34</v>
      </c>
      <c r="B294" s="191"/>
      <c r="C294" s="191"/>
      <c r="D294" s="191"/>
      <c r="E294" s="191"/>
    </row>
    <row r="295" spans="1:5" ht="15" customHeight="1" x14ac:dyDescent="0.2">
      <c r="A295" s="191" t="s">
        <v>35</v>
      </c>
      <c r="B295" s="191"/>
      <c r="C295" s="191"/>
      <c r="D295" s="191"/>
      <c r="E295" s="191"/>
    </row>
    <row r="296" spans="1:5" ht="15" customHeight="1" x14ac:dyDescent="0.2">
      <c r="A296" s="192" t="s">
        <v>169</v>
      </c>
      <c r="B296" s="192"/>
      <c r="C296" s="192"/>
      <c r="D296" s="192"/>
      <c r="E296" s="192"/>
    </row>
    <row r="297" spans="1:5" ht="15" customHeight="1" x14ac:dyDescent="0.2">
      <c r="A297" s="192"/>
      <c r="B297" s="192"/>
      <c r="C297" s="192"/>
      <c r="D297" s="192"/>
      <c r="E297" s="192"/>
    </row>
    <row r="298" spans="1:5" ht="15" customHeight="1" x14ac:dyDescent="0.2">
      <c r="A298" s="192"/>
      <c r="B298" s="192"/>
      <c r="C298" s="192"/>
      <c r="D298" s="192"/>
      <c r="E298" s="192"/>
    </row>
    <row r="299" spans="1:5" ht="15" customHeight="1" x14ac:dyDescent="0.2">
      <c r="A299" s="192"/>
      <c r="B299" s="192"/>
      <c r="C299" s="192"/>
      <c r="D299" s="192"/>
      <c r="E299" s="192"/>
    </row>
    <row r="300" spans="1:5" ht="15" customHeight="1" x14ac:dyDescent="0.2">
      <c r="A300" s="192"/>
      <c r="B300" s="192"/>
      <c r="C300" s="192"/>
      <c r="D300" s="192"/>
      <c r="E300" s="192"/>
    </row>
    <row r="301" spans="1:5" ht="15" customHeight="1" x14ac:dyDescent="0.2">
      <c r="A301" s="192"/>
      <c r="B301" s="192"/>
      <c r="C301" s="192"/>
      <c r="D301" s="192"/>
      <c r="E301" s="192"/>
    </row>
    <row r="302" spans="1:5" ht="15" customHeight="1" x14ac:dyDescent="0.2">
      <c r="A302" s="36"/>
      <c r="B302" s="36"/>
      <c r="C302" s="36"/>
      <c r="D302" s="36"/>
      <c r="E302" s="36"/>
    </row>
    <row r="303" spans="1:5" ht="15" customHeight="1" x14ac:dyDescent="0.25">
      <c r="A303" s="37" t="s">
        <v>1</v>
      </c>
      <c r="B303" s="38"/>
      <c r="C303" s="38"/>
      <c r="D303" s="38"/>
      <c r="E303" s="38"/>
    </row>
    <row r="304" spans="1:5" ht="15" customHeight="1" x14ac:dyDescent="0.2">
      <c r="A304" s="39" t="s">
        <v>37</v>
      </c>
      <c r="B304" s="56"/>
      <c r="C304" s="56"/>
      <c r="D304" s="56"/>
      <c r="E304" s="58" t="s">
        <v>38</v>
      </c>
    </row>
    <row r="305" spans="1:5" ht="15" customHeight="1" x14ac:dyDescent="0.25">
      <c r="A305" s="61"/>
      <c r="B305" s="37"/>
      <c r="C305" s="38"/>
      <c r="D305" s="38"/>
      <c r="E305" s="42"/>
    </row>
    <row r="306" spans="1:5" ht="15" customHeight="1" x14ac:dyDescent="0.2">
      <c r="B306" s="43" t="s">
        <v>39</v>
      </c>
      <c r="C306" s="43" t="s">
        <v>40</v>
      </c>
      <c r="D306" s="44" t="s">
        <v>41</v>
      </c>
      <c r="E306" s="43" t="s">
        <v>42</v>
      </c>
    </row>
    <row r="307" spans="1:5" ht="15" customHeight="1" x14ac:dyDescent="0.2">
      <c r="B307" s="62">
        <v>103533063</v>
      </c>
      <c r="C307" s="63"/>
      <c r="D307" s="47" t="s">
        <v>43</v>
      </c>
      <c r="E307" s="48">
        <v>447126.86</v>
      </c>
    </row>
    <row r="308" spans="1:5" ht="15" customHeight="1" x14ac:dyDescent="0.2">
      <c r="B308" s="62">
        <v>103133063</v>
      </c>
      <c r="C308" s="63"/>
      <c r="D308" s="47" t="s">
        <v>43</v>
      </c>
      <c r="E308" s="48">
        <v>78904.740000000005</v>
      </c>
    </row>
    <row r="309" spans="1:5" ht="15" customHeight="1" x14ac:dyDescent="0.2">
      <c r="B309" s="64"/>
      <c r="C309" s="50" t="s">
        <v>44</v>
      </c>
      <c r="D309" s="51"/>
      <c r="E309" s="52">
        <f>SUM(E307:E308)</f>
        <v>526031.6</v>
      </c>
    </row>
    <row r="310" spans="1:5" ht="15" customHeight="1" x14ac:dyDescent="0.25">
      <c r="A310" s="53"/>
      <c r="B310" s="54"/>
      <c r="C310" s="54"/>
      <c r="D310" s="54"/>
      <c r="E310" s="54"/>
    </row>
    <row r="311" spans="1:5" ht="15" customHeight="1" x14ac:dyDescent="0.25">
      <c r="A311" s="53"/>
      <c r="B311" s="54"/>
      <c r="C311" s="54"/>
      <c r="D311" s="54"/>
      <c r="E311" s="54"/>
    </row>
    <row r="312" spans="1:5" ht="15" customHeight="1" x14ac:dyDescent="0.25">
      <c r="A312" s="53"/>
      <c r="B312" s="54"/>
      <c r="C312" s="54"/>
      <c r="D312" s="54"/>
      <c r="E312" s="54"/>
    </row>
    <row r="313" spans="1:5" ht="15" customHeight="1" x14ac:dyDescent="0.25">
      <c r="A313" s="37" t="s">
        <v>17</v>
      </c>
      <c r="B313" s="38"/>
      <c r="C313" s="38"/>
      <c r="D313" s="38"/>
      <c r="E313" s="61"/>
    </row>
    <row r="314" spans="1:5" ht="15" customHeight="1" x14ac:dyDescent="0.2">
      <c r="A314" s="39" t="s">
        <v>37</v>
      </c>
      <c r="B314" s="56"/>
      <c r="C314" s="56"/>
      <c r="D314" s="56"/>
      <c r="E314" s="58" t="s">
        <v>38</v>
      </c>
    </row>
    <row r="315" spans="1:5" ht="15" customHeight="1" x14ac:dyDescent="0.25">
      <c r="A315" s="61"/>
      <c r="B315" s="37"/>
      <c r="C315" s="38"/>
      <c r="D315" s="38"/>
      <c r="E315" s="42"/>
    </row>
    <row r="316" spans="1:5" ht="15" customHeight="1" x14ac:dyDescent="0.2">
      <c r="B316" s="43" t="s">
        <v>39</v>
      </c>
      <c r="C316" s="43" t="s">
        <v>40</v>
      </c>
      <c r="D316" s="44" t="s">
        <v>41</v>
      </c>
      <c r="E316" s="43" t="s">
        <v>42</v>
      </c>
    </row>
    <row r="317" spans="1:5" ht="15" customHeight="1" x14ac:dyDescent="0.2">
      <c r="B317" s="62">
        <v>103533063</v>
      </c>
      <c r="C317" s="63"/>
      <c r="D317" s="65" t="s">
        <v>48</v>
      </c>
      <c r="E317" s="48">
        <v>447126.86</v>
      </c>
    </row>
    <row r="318" spans="1:5" ht="15" customHeight="1" x14ac:dyDescent="0.2">
      <c r="B318" s="62">
        <v>103133063</v>
      </c>
      <c r="C318" s="63"/>
      <c r="D318" s="65" t="s">
        <v>48</v>
      </c>
      <c r="E318" s="48">
        <v>78904.740000000005</v>
      </c>
    </row>
    <row r="319" spans="1:5" ht="15" customHeight="1" x14ac:dyDescent="0.2">
      <c r="B319" s="64"/>
      <c r="C319" s="50" t="s">
        <v>44</v>
      </c>
      <c r="D319" s="51"/>
      <c r="E319" s="52">
        <f>SUM(E317:E318)</f>
        <v>526031.6</v>
      </c>
    </row>
    <row r="320" spans="1:5" ht="15" customHeight="1" x14ac:dyDescent="0.2"/>
    <row r="321" spans="1:5" ht="15" customHeight="1" x14ac:dyDescent="0.2"/>
    <row r="322" spans="1:5" ht="15" customHeight="1" x14ac:dyDescent="0.25">
      <c r="A322" s="35" t="s">
        <v>170</v>
      </c>
    </row>
    <row r="323" spans="1:5" ht="15" customHeight="1" x14ac:dyDescent="0.2">
      <c r="A323" s="191" t="s">
        <v>34</v>
      </c>
      <c r="B323" s="191"/>
      <c r="C323" s="191"/>
      <c r="D323" s="191"/>
      <c r="E323" s="191"/>
    </row>
    <row r="324" spans="1:5" ht="15" customHeight="1" x14ac:dyDescent="0.2">
      <c r="A324" s="191" t="s">
        <v>171</v>
      </c>
      <c r="B324" s="191"/>
      <c r="C324" s="191"/>
      <c r="D324" s="191"/>
      <c r="E324" s="191"/>
    </row>
    <row r="325" spans="1:5" ht="15" customHeight="1" x14ac:dyDescent="0.2">
      <c r="A325" s="192" t="s">
        <v>172</v>
      </c>
      <c r="B325" s="192"/>
      <c r="C325" s="192"/>
      <c r="D325" s="192"/>
      <c r="E325" s="192"/>
    </row>
    <row r="326" spans="1:5" ht="15" customHeight="1" x14ac:dyDescent="0.2">
      <c r="A326" s="192"/>
      <c r="B326" s="192"/>
      <c r="C326" s="192"/>
      <c r="D326" s="192"/>
      <c r="E326" s="192"/>
    </row>
    <row r="327" spans="1:5" ht="15" customHeight="1" x14ac:dyDescent="0.2">
      <c r="A327" s="192"/>
      <c r="B327" s="192"/>
      <c r="C327" s="192"/>
      <c r="D327" s="192"/>
      <c r="E327" s="192"/>
    </row>
    <row r="328" spans="1:5" ht="15" customHeight="1" x14ac:dyDescent="0.2">
      <c r="A328" s="192"/>
      <c r="B328" s="192"/>
      <c r="C328" s="192"/>
      <c r="D328" s="192"/>
      <c r="E328" s="192"/>
    </row>
    <row r="329" spans="1:5" ht="15" customHeight="1" x14ac:dyDescent="0.2">
      <c r="A329" s="192"/>
      <c r="B329" s="192"/>
      <c r="C329" s="192"/>
      <c r="D329" s="192"/>
      <c r="E329" s="192"/>
    </row>
    <row r="330" spans="1:5" ht="15" customHeight="1" x14ac:dyDescent="0.2">
      <c r="A330" s="192"/>
      <c r="B330" s="192"/>
      <c r="C330" s="192"/>
      <c r="D330" s="192"/>
      <c r="E330" s="192"/>
    </row>
    <row r="331" spans="1:5" ht="15" customHeight="1" x14ac:dyDescent="0.2">
      <c r="A331" s="192"/>
      <c r="B331" s="192"/>
      <c r="C331" s="192"/>
      <c r="D331" s="192"/>
      <c r="E331" s="192"/>
    </row>
    <row r="332" spans="1:5" ht="15" customHeight="1" x14ac:dyDescent="0.2">
      <c r="A332" s="36"/>
      <c r="B332" s="36"/>
      <c r="C332" s="36"/>
      <c r="D332" s="36"/>
      <c r="E332" s="36"/>
    </row>
    <row r="333" spans="1:5" ht="15" customHeight="1" x14ac:dyDescent="0.25">
      <c r="A333" s="37" t="s">
        <v>1</v>
      </c>
      <c r="B333" s="38"/>
      <c r="C333" s="38"/>
      <c r="D333" s="38"/>
      <c r="E333" s="38"/>
    </row>
    <row r="334" spans="1:5" ht="15" customHeight="1" x14ac:dyDescent="0.2">
      <c r="A334" s="82" t="s">
        <v>61</v>
      </c>
      <c r="B334" s="56"/>
      <c r="C334" s="56"/>
      <c r="D334" s="56"/>
      <c r="E334" s="58" t="s">
        <v>62</v>
      </c>
    </row>
    <row r="335" spans="1:5" ht="15" customHeight="1" x14ac:dyDescent="0.25">
      <c r="A335" s="41"/>
      <c r="B335" s="37"/>
      <c r="C335" s="38"/>
      <c r="D335" s="38"/>
      <c r="E335" s="42"/>
    </row>
    <row r="336" spans="1:5" ht="15" customHeight="1" x14ac:dyDescent="0.2">
      <c r="B336" s="43" t="s">
        <v>39</v>
      </c>
      <c r="C336" s="43" t="s">
        <v>40</v>
      </c>
      <c r="D336" s="44" t="s">
        <v>41</v>
      </c>
      <c r="E336" s="74" t="s">
        <v>42</v>
      </c>
    </row>
    <row r="337" spans="1:5" ht="15" customHeight="1" x14ac:dyDescent="0.2">
      <c r="B337" s="45">
        <v>35018</v>
      </c>
      <c r="C337" s="46"/>
      <c r="D337" s="47" t="s">
        <v>43</v>
      </c>
      <c r="E337" s="48">
        <v>2927780</v>
      </c>
    </row>
    <row r="338" spans="1:5" ht="15" customHeight="1" x14ac:dyDescent="0.2">
      <c r="B338" s="49"/>
      <c r="C338" s="50" t="s">
        <v>44</v>
      </c>
      <c r="D338" s="51"/>
      <c r="E338" s="52">
        <f>SUM(E337:E337)</f>
        <v>2927780</v>
      </c>
    </row>
    <row r="339" spans="1:5" ht="15" customHeight="1" x14ac:dyDescent="0.2"/>
    <row r="340" spans="1:5" ht="15" customHeight="1" x14ac:dyDescent="0.25">
      <c r="A340" s="37" t="s">
        <v>17</v>
      </c>
      <c r="B340" s="38"/>
      <c r="C340" s="38"/>
      <c r="D340" s="38"/>
      <c r="E340" s="41"/>
    </row>
    <row r="341" spans="1:5" ht="15" customHeight="1" x14ac:dyDescent="0.2">
      <c r="A341" s="82" t="s">
        <v>151</v>
      </c>
      <c r="B341" s="154"/>
      <c r="E341" t="s">
        <v>152</v>
      </c>
    </row>
    <row r="342" spans="1:5" ht="15" customHeight="1" x14ac:dyDescent="0.25">
      <c r="A342" s="41"/>
      <c r="B342" s="37"/>
      <c r="C342" s="38"/>
      <c r="D342" s="38"/>
      <c r="E342" s="42"/>
    </row>
    <row r="343" spans="1:5" ht="15" customHeight="1" x14ac:dyDescent="0.2">
      <c r="B343" s="43" t="s">
        <v>39</v>
      </c>
      <c r="C343" s="43" t="s">
        <v>40</v>
      </c>
      <c r="D343" s="44" t="s">
        <v>41</v>
      </c>
      <c r="E343" s="43" t="s">
        <v>42</v>
      </c>
    </row>
    <row r="344" spans="1:5" ht="15" customHeight="1" x14ac:dyDescent="0.2">
      <c r="B344" s="155">
        <v>35018</v>
      </c>
      <c r="C344" s="63"/>
      <c r="D344" s="47" t="s">
        <v>48</v>
      </c>
      <c r="E344" s="48">
        <v>2927780</v>
      </c>
    </row>
    <row r="345" spans="1:5" ht="15" customHeight="1" x14ac:dyDescent="0.2">
      <c r="B345" s="64"/>
      <c r="C345" s="50" t="s">
        <v>44</v>
      </c>
      <c r="D345" s="51"/>
      <c r="E345" s="52">
        <f>SUM(E344:E344)</f>
        <v>2927780</v>
      </c>
    </row>
    <row r="346" spans="1:5" ht="15" customHeight="1" x14ac:dyDescent="0.2"/>
    <row r="347" spans="1:5" ht="15" customHeight="1" x14ac:dyDescent="0.2"/>
    <row r="348" spans="1:5" ht="15" customHeight="1" x14ac:dyDescent="0.25">
      <c r="A348" s="35" t="s">
        <v>173</v>
      </c>
    </row>
    <row r="349" spans="1:5" ht="15" customHeight="1" x14ac:dyDescent="0.2">
      <c r="A349" s="191" t="s">
        <v>34</v>
      </c>
      <c r="B349" s="191"/>
      <c r="C349" s="191"/>
      <c r="D349" s="191"/>
      <c r="E349" s="191"/>
    </row>
    <row r="350" spans="1:5" ht="15" customHeight="1" x14ac:dyDescent="0.2">
      <c r="A350" s="191" t="s">
        <v>174</v>
      </c>
      <c r="B350" s="191"/>
      <c r="C350" s="191"/>
      <c r="D350" s="191"/>
      <c r="E350" s="191"/>
    </row>
    <row r="351" spans="1:5" ht="15" customHeight="1" x14ac:dyDescent="0.2">
      <c r="A351" s="192" t="s">
        <v>175</v>
      </c>
      <c r="B351" s="192"/>
      <c r="C351" s="192"/>
      <c r="D351" s="192"/>
      <c r="E351" s="192"/>
    </row>
    <row r="352" spans="1:5" ht="15" customHeight="1" x14ac:dyDescent="0.2">
      <c r="A352" s="192"/>
      <c r="B352" s="192"/>
      <c r="C352" s="192"/>
      <c r="D352" s="192"/>
      <c r="E352" s="192"/>
    </row>
    <row r="353" spans="1:5" ht="15" customHeight="1" x14ac:dyDescent="0.2">
      <c r="A353" s="192"/>
      <c r="B353" s="192"/>
      <c r="C353" s="192"/>
      <c r="D353" s="192"/>
      <c r="E353" s="192"/>
    </row>
    <row r="354" spans="1:5" ht="15" customHeight="1" x14ac:dyDescent="0.2">
      <c r="A354" s="192"/>
      <c r="B354" s="192"/>
      <c r="C354" s="192"/>
      <c r="D354" s="192"/>
      <c r="E354" s="192"/>
    </row>
    <row r="355" spans="1:5" ht="15" customHeight="1" x14ac:dyDescent="0.2">
      <c r="A355" s="192"/>
      <c r="B355" s="192"/>
      <c r="C355" s="192"/>
      <c r="D355" s="192"/>
      <c r="E355" s="192"/>
    </row>
    <row r="356" spans="1:5" ht="15" customHeight="1" x14ac:dyDescent="0.2">
      <c r="A356" s="192"/>
      <c r="B356" s="192"/>
      <c r="C356" s="192"/>
      <c r="D356" s="192"/>
      <c r="E356" s="192"/>
    </row>
    <row r="357" spans="1:5" ht="15" customHeight="1" x14ac:dyDescent="0.2">
      <c r="A357" s="66"/>
      <c r="B357" s="66"/>
      <c r="C357" s="66"/>
      <c r="D357" s="66"/>
      <c r="E357" s="66"/>
    </row>
    <row r="358" spans="1:5" ht="15" customHeight="1" x14ac:dyDescent="0.25">
      <c r="A358" s="37" t="s">
        <v>1</v>
      </c>
      <c r="B358" s="38"/>
      <c r="C358" s="38"/>
      <c r="D358" s="38"/>
      <c r="E358" s="38"/>
    </row>
    <row r="359" spans="1:5" ht="15" customHeight="1" x14ac:dyDescent="0.2">
      <c r="A359" s="82" t="s">
        <v>61</v>
      </c>
      <c r="B359" s="38"/>
      <c r="C359" s="38"/>
      <c r="D359" s="38"/>
      <c r="E359" s="40" t="s">
        <v>62</v>
      </c>
    </row>
    <row r="360" spans="1:5" ht="15" customHeight="1" x14ac:dyDescent="0.25">
      <c r="A360" s="57"/>
      <c r="B360" s="55"/>
      <c r="C360" s="56"/>
      <c r="D360" s="56"/>
      <c r="E360" s="71"/>
    </row>
    <row r="361" spans="1:5" ht="15" customHeight="1" x14ac:dyDescent="0.2">
      <c r="B361" s="72" t="s">
        <v>39</v>
      </c>
      <c r="C361" s="72" t="s">
        <v>40</v>
      </c>
      <c r="D361" s="73" t="s">
        <v>41</v>
      </c>
      <c r="E361" s="74" t="s">
        <v>42</v>
      </c>
    </row>
    <row r="362" spans="1:5" ht="15" customHeight="1" x14ac:dyDescent="0.2">
      <c r="B362" s="156">
        <v>98278</v>
      </c>
      <c r="C362" s="46"/>
      <c r="D362" s="47" t="s">
        <v>176</v>
      </c>
      <c r="E362" s="48">
        <v>70307</v>
      </c>
    </row>
    <row r="363" spans="1:5" ht="15" customHeight="1" x14ac:dyDescent="0.2">
      <c r="B363" s="78"/>
      <c r="C363" s="79" t="s">
        <v>44</v>
      </c>
      <c r="D363" s="80"/>
      <c r="E363" s="81">
        <f>SUM(E362:E362)</f>
        <v>70307</v>
      </c>
    </row>
    <row r="364" spans="1:5" ht="15" customHeight="1" x14ac:dyDescent="0.25">
      <c r="A364" s="53"/>
      <c r="B364" s="54"/>
      <c r="C364" s="54"/>
      <c r="D364" s="54"/>
      <c r="E364" s="54"/>
    </row>
    <row r="365" spans="1:5" ht="15" customHeight="1" x14ac:dyDescent="0.25">
      <c r="A365" s="53"/>
      <c r="B365" s="54"/>
      <c r="C365" s="54"/>
      <c r="D365" s="54"/>
      <c r="E365" s="54"/>
    </row>
    <row r="366" spans="1:5" ht="15" customHeight="1" x14ac:dyDescent="0.25">
      <c r="A366" s="37" t="s">
        <v>17</v>
      </c>
      <c r="B366" s="38"/>
      <c r="C366" s="38"/>
    </row>
    <row r="367" spans="1:5" ht="15" customHeight="1" x14ac:dyDescent="0.2">
      <c r="A367" s="82" t="s">
        <v>147</v>
      </c>
      <c r="B367" s="56"/>
      <c r="C367" s="56"/>
      <c r="D367" s="56"/>
      <c r="E367" s="58" t="s">
        <v>148</v>
      </c>
    </row>
    <row r="368" spans="1:5" ht="15" customHeight="1" x14ac:dyDescent="0.2">
      <c r="A368" s="41"/>
      <c r="B368" s="97"/>
      <c r="C368" s="38"/>
      <c r="D368" s="54"/>
      <c r="E368" s="98"/>
    </row>
    <row r="369" spans="1:5" ht="15" customHeight="1" x14ac:dyDescent="0.2">
      <c r="C369" s="43" t="s">
        <v>40</v>
      </c>
      <c r="D369" s="110" t="s">
        <v>57</v>
      </c>
      <c r="E369" s="74" t="s">
        <v>42</v>
      </c>
    </row>
    <row r="370" spans="1:5" ht="15" customHeight="1" x14ac:dyDescent="0.2">
      <c r="C370" s="93">
        <v>3769</v>
      </c>
      <c r="D370" s="88" t="s">
        <v>59</v>
      </c>
      <c r="E370" s="48">
        <v>70307</v>
      </c>
    </row>
    <row r="371" spans="1:5" ht="15" customHeight="1" x14ac:dyDescent="0.2">
      <c r="C371" s="50" t="s">
        <v>44</v>
      </c>
      <c r="D371" s="101"/>
      <c r="E371" s="102">
        <f>SUM(E370:E370)</f>
        <v>70307</v>
      </c>
    </row>
    <row r="372" spans="1:5" ht="15" customHeight="1" x14ac:dyDescent="0.2"/>
    <row r="373" spans="1:5" ht="15" customHeight="1" x14ac:dyDescent="0.2"/>
    <row r="374" spans="1:5" ht="15" customHeight="1" x14ac:dyDescent="0.25">
      <c r="A374" s="35" t="s">
        <v>177</v>
      </c>
    </row>
    <row r="375" spans="1:5" ht="15" customHeight="1" x14ac:dyDescent="0.2">
      <c r="A375" s="191" t="s">
        <v>34</v>
      </c>
      <c r="B375" s="191"/>
      <c r="C375" s="191"/>
      <c r="D375" s="191"/>
      <c r="E375" s="191"/>
    </row>
    <row r="376" spans="1:5" ht="15" customHeight="1" x14ac:dyDescent="0.2">
      <c r="A376" s="191" t="s">
        <v>178</v>
      </c>
      <c r="B376" s="191"/>
      <c r="C376" s="191"/>
      <c r="D376" s="191"/>
      <c r="E376" s="191"/>
    </row>
    <row r="377" spans="1:5" ht="15" customHeight="1" x14ac:dyDescent="0.2">
      <c r="A377" s="193" t="s">
        <v>179</v>
      </c>
      <c r="B377" s="193"/>
      <c r="C377" s="193"/>
      <c r="D377" s="193"/>
      <c r="E377" s="193"/>
    </row>
    <row r="378" spans="1:5" ht="15" customHeight="1" x14ac:dyDescent="0.2">
      <c r="A378" s="193"/>
      <c r="B378" s="193"/>
      <c r="C378" s="193"/>
      <c r="D378" s="193"/>
      <c r="E378" s="193"/>
    </row>
    <row r="379" spans="1:5" ht="15" customHeight="1" x14ac:dyDescent="0.2">
      <c r="A379" s="193"/>
      <c r="B379" s="193"/>
      <c r="C379" s="193"/>
      <c r="D379" s="193"/>
      <c r="E379" s="193"/>
    </row>
    <row r="380" spans="1:5" ht="15" customHeight="1" x14ac:dyDescent="0.2">
      <c r="A380" s="193"/>
      <c r="B380" s="193"/>
      <c r="C380" s="193"/>
      <c r="D380" s="193"/>
      <c r="E380" s="193"/>
    </row>
    <row r="381" spans="1:5" ht="15" customHeight="1" x14ac:dyDescent="0.2">
      <c r="A381" s="193"/>
      <c r="B381" s="193"/>
      <c r="C381" s="193"/>
      <c r="D381" s="193"/>
      <c r="E381" s="193"/>
    </row>
    <row r="382" spans="1:5" ht="15" customHeight="1" x14ac:dyDescent="0.2">
      <c r="A382" s="131"/>
      <c r="B382" s="131"/>
      <c r="C382" s="131"/>
      <c r="D382" s="131"/>
      <c r="E382" s="131"/>
    </row>
    <row r="383" spans="1:5" ht="15" customHeight="1" x14ac:dyDescent="0.25">
      <c r="A383" s="55" t="s">
        <v>1</v>
      </c>
      <c r="B383" s="56"/>
      <c r="C383" s="56"/>
      <c r="D383" s="56"/>
      <c r="E383" s="56"/>
    </row>
    <row r="384" spans="1:5" ht="15" customHeight="1" x14ac:dyDescent="0.2">
      <c r="A384" s="39" t="s">
        <v>37</v>
      </c>
      <c r="B384" s="38"/>
      <c r="C384" s="38"/>
      <c r="D384" s="38"/>
      <c r="E384" s="40" t="s">
        <v>38</v>
      </c>
    </row>
    <row r="385" spans="1:5" ht="15" customHeight="1" x14ac:dyDescent="0.25">
      <c r="B385" s="55"/>
      <c r="C385" s="56"/>
      <c r="D385" s="56"/>
      <c r="E385" s="71"/>
    </row>
    <row r="386" spans="1:5" ht="15" customHeight="1" x14ac:dyDescent="0.2">
      <c r="B386" s="43" t="s">
        <v>39</v>
      </c>
      <c r="C386" s="72" t="s">
        <v>40</v>
      </c>
      <c r="D386" s="73" t="s">
        <v>41</v>
      </c>
      <c r="E386" s="74" t="s">
        <v>42</v>
      </c>
    </row>
    <row r="387" spans="1:5" ht="15" customHeight="1" x14ac:dyDescent="0.2">
      <c r="B387" s="45">
        <v>34070</v>
      </c>
      <c r="C387" s="76"/>
      <c r="D387" s="47" t="s">
        <v>43</v>
      </c>
      <c r="E387" s="107">
        <v>15000</v>
      </c>
    </row>
    <row r="388" spans="1:5" ht="15" customHeight="1" x14ac:dyDescent="0.2">
      <c r="B388" s="49"/>
      <c r="C388" s="79" t="s">
        <v>44</v>
      </c>
      <c r="D388" s="80"/>
      <c r="E388" s="81">
        <f>SUM(E387:E387)</f>
        <v>15000</v>
      </c>
    </row>
    <row r="389" spans="1:5" ht="15" customHeight="1" x14ac:dyDescent="0.2">
      <c r="A389" s="57"/>
      <c r="B389" s="57"/>
      <c r="C389" s="57"/>
      <c r="D389" s="57"/>
    </row>
    <row r="390" spans="1:5" ht="15" customHeight="1" x14ac:dyDescent="0.25">
      <c r="A390" s="55" t="s">
        <v>17</v>
      </c>
      <c r="B390" s="56"/>
      <c r="C390" s="56"/>
      <c r="D390" s="56"/>
      <c r="E390" s="56"/>
    </row>
    <row r="391" spans="1:5" ht="15" customHeight="1" x14ac:dyDescent="0.2">
      <c r="A391" s="39" t="s">
        <v>37</v>
      </c>
      <c r="B391" s="38"/>
      <c r="C391" s="38"/>
      <c r="D391" s="38"/>
      <c r="E391" s="40" t="s">
        <v>38</v>
      </c>
    </row>
    <row r="392" spans="1:5" ht="15" customHeight="1" x14ac:dyDescent="0.2">
      <c r="A392" s="57"/>
      <c r="B392" s="149"/>
      <c r="C392" s="56"/>
      <c r="E392" s="150"/>
    </row>
    <row r="393" spans="1:5" ht="15" customHeight="1" x14ac:dyDescent="0.2">
      <c r="B393" s="72" t="s">
        <v>39</v>
      </c>
      <c r="C393" s="72" t="s">
        <v>40</v>
      </c>
      <c r="D393" s="126" t="s">
        <v>41</v>
      </c>
      <c r="E393" s="74" t="s">
        <v>42</v>
      </c>
    </row>
    <row r="394" spans="1:5" ht="15" customHeight="1" x14ac:dyDescent="0.2">
      <c r="B394" s="157">
        <v>34070</v>
      </c>
      <c r="C394" s="93"/>
      <c r="D394" s="65" t="s">
        <v>48</v>
      </c>
      <c r="E394" s="158">
        <v>15000</v>
      </c>
    </row>
    <row r="395" spans="1:5" ht="15" customHeight="1" x14ac:dyDescent="0.2">
      <c r="B395" s="159"/>
      <c r="C395" s="79" t="s">
        <v>44</v>
      </c>
      <c r="D395" s="128"/>
      <c r="E395" s="129">
        <f>SUM(E394:E394)</f>
        <v>15000</v>
      </c>
    </row>
    <row r="396" spans="1:5" ht="15" customHeight="1" x14ac:dyDescent="0.2"/>
    <row r="397" spans="1:5" ht="15" customHeight="1" x14ac:dyDescent="0.2"/>
    <row r="398" spans="1:5" ht="15" customHeight="1" x14ac:dyDescent="0.25">
      <c r="A398" s="35" t="s">
        <v>180</v>
      </c>
    </row>
    <row r="399" spans="1:5" ht="15" customHeight="1" x14ac:dyDescent="0.2">
      <c r="A399" s="191" t="s">
        <v>34</v>
      </c>
      <c r="B399" s="191"/>
      <c r="C399" s="191"/>
      <c r="D399" s="191"/>
      <c r="E399" s="191"/>
    </row>
    <row r="400" spans="1:5" ht="15" customHeight="1" x14ac:dyDescent="0.2">
      <c r="A400" s="191" t="s">
        <v>178</v>
      </c>
      <c r="B400" s="191"/>
      <c r="C400" s="191"/>
      <c r="D400" s="191"/>
      <c r="E400" s="191"/>
    </row>
    <row r="401" spans="1:5" ht="15" customHeight="1" x14ac:dyDescent="0.2">
      <c r="A401" s="193" t="s">
        <v>181</v>
      </c>
      <c r="B401" s="193"/>
      <c r="C401" s="193"/>
      <c r="D401" s="193"/>
      <c r="E401" s="193"/>
    </row>
    <row r="402" spans="1:5" ht="15" customHeight="1" x14ac:dyDescent="0.2">
      <c r="A402" s="193"/>
      <c r="B402" s="193"/>
      <c r="C402" s="193"/>
      <c r="D402" s="193"/>
      <c r="E402" s="193"/>
    </row>
    <row r="403" spans="1:5" ht="15" customHeight="1" x14ac:dyDescent="0.2">
      <c r="A403" s="193"/>
      <c r="B403" s="193"/>
      <c r="C403" s="193"/>
      <c r="D403" s="193"/>
      <c r="E403" s="193"/>
    </row>
    <row r="404" spans="1:5" ht="15" customHeight="1" x14ac:dyDescent="0.2">
      <c r="A404" s="193"/>
      <c r="B404" s="193"/>
      <c r="C404" s="193"/>
      <c r="D404" s="193"/>
      <c r="E404" s="193"/>
    </row>
    <row r="405" spans="1:5" ht="15" customHeight="1" x14ac:dyDescent="0.2">
      <c r="A405" s="193"/>
      <c r="B405" s="193"/>
      <c r="C405" s="193"/>
      <c r="D405" s="193"/>
      <c r="E405" s="193"/>
    </row>
    <row r="406" spans="1:5" ht="15" customHeight="1" x14ac:dyDescent="0.2">
      <c r="A406" s="193"/>
      <c r="B406" s="193"/>
      <c r="C406" s="193"/>
      <c r="D406" s="193"/>
      <c r="E406" s="193"/>
    </row>
    <row r="407" spans="1:5" ht="15" customHeight="1" x14ac:dyDescent="0.2">
      <c r="A407" s="193"/>
      <c r="B407" s="193"/>
      <c r="C407" s="193"/>
      <c r="D407" s="193"/>
      <c r="E407" s="193"/>
    </row>
    <row r="408" spans="1:5" ht="15" customHeight="1" x14ac:dyDescent="0.2">
      <c r="A408" s="131"/>
      <c r="B408" s="131"/>
      <c r="C408" s="131"/>
      <c r="D408" s="131"/>
      <c r="E408" s="131"/>
    </row>
    <row r="409" spans="1:5" ht="15" customHeight="1" x14ac:dyDescent="0.25">
      <c r="A409" s="55" t="s">
        <v>1</v>
      </c>
      <c r="B409" s="56"/>
      <c r="C409" s="56"/>
      <c r="D409" s="56"/>
      <c r="E409" s="56"/>
    </row>
    <row r="410" spans="1:5" ht="15" customHeight="1" x14ac:dyDescent="0.2">
      <c r="A410" s="82" t="s">
        <v>61</v>
      </c>
      <c r="B410" s="109"/>
      <c r="C410" s="56"/>
      <c r="D410" s="56"/>
      <c r="E410" s="58" t="s">
        <v>62</v>
      </c>
    </row>
    <row r="411" spans="1:5" ht="15" customHeight="1" x14ac:dyDescent="0.25">
      <c r="B411" s="55"/>
      <c r="C411" s="56"/>
      <c r="D411" s="56"/>
      <c r="E411" s="71"/>
    </row>
    <row r="412" spans="1:5" ht="15" customHeight="1" x14ac:dyDescent="0.2">
      <c r="B412" s="43" t="s">
        <v>39</v>
      </c>
      <c r="C412" s="72" t="s">
        <v>40</v>
      </c>
      <c r="D412" s="73" t="s">
        <v>41</v>
      </c>
      <c r="E412" s="74" t="s">
        <v>42</v>
      </c>
    </row>
    <row r="413" spans="1:5" ht="15" customHeight="1" x14ac:dyDescent="0.2">
      <c r="B413" s="45">
        <v>34940</v>
      </c>
      <c r="C413" s="76"/>
      <c r="D413" s="94" t="s">
        <v>182</v>
      </c>
      <c r="E413" s="107">
        <v>76000</v>
      </c>
    </row>
    <row r="414" spans="1:5" ht="15" customHeight="1" x14ac:dyDescent="0.2">
      <c r="B414" s="49"/>
      <c r="C414" s="79" t="s">
        <v>44</v>
      </c>
      <c r="D414" s="80"/>
      <c r="E414" s="81">
        <f>SUM(E413:E413)</f>
        <v>76000</v>
      </c>
    </row>
    <row r="415" spans="1:5" ht="15" customHeight="1" x14ac:dyDescent="0.2">
      <c r="A415" s="57"/>
      <c r="B415" s="57"/>
      <c r="C415" s="57"/>
      <c r="D415" s="57"/>
    </row>
    <row r="416" spans="1:5" ht="15" customHeight="1" x14ac:dyDescent="0.2">
      <c r="A416" s="57"/>
      <c r="B416" s="57"/>
      <c r="C416" s="57"/>
      <c r="D416" s="57"/>
    </row>
    <row r="417" spans="1:5" ht="15" customHeight="1" x14ac:dyDescent="0.25">
      <c r="A417" s="55" t="s">
        <v>17</v>
      </c>
      <c r="B417" s="56"/>
      <c r="C417" s="56"/>
      <c r="D417" s="56"/>
      <c r="E417" s="56"/>
    </row>
    <row r="418" spans="1:5" ht="15" customHeight="1" x14ac:dyDescent="0.2">
      <c r="A418" s="39" t="s">
        <v>106</v>
      </c>
      <c r="B418" s="56"/>
      <c r="C418" s="56"/>
      <c r="D418" s="56"/>
      <c r="E418" s="58" t="s">
        <v>107</v>
      </c>
    </row>
    <row r="419" spans="1:5" ht="15" customHeight="1" x14ac:dyDescent="0.2">
      <c r="A419" s="57"/>
      <c r="B419" s="149"/>
      <c r="C419" s="56"/>
      <c r="E419" s="150"/>
    </row>
    <row r="420" spans="1:5" ht="15" customHeight="1" x14ac:dyDescent="0.2">
      <c r="B420" s="72" t="s">
        <v>39</v>
      </c>
      <c r="C420" s="72" t="s">
        <v>40</v>
      </c>
      <c r="D420" s="126" t="s">
        <v>41</v>
      </c>
      <c r="E420" s="74" t="s">
        <v>42</v>
      </c>
    </row>
    <row r="421" spans="1:5" ht="15" customHeight="1" x14ac:dyDescent="0.2">
      <c r="B421" s="45">
        <v>34940</v>
      </c>
      <c r="C421" s="93"/>
      <c r="D421" s="88" t="s">
        <v>183</v>
      </c>
      <c r="E421" s="107">
        <v>76000</v>
      </c>
    </row>
    <row r="422" spans="1:5" ht="15" customHeight="1" x14ac:dyDescent="0.2">
      <c r="B422" s="159"/>
      <c r="C422" s="79" t="s">
        <v>44</v>
      </c>
      <c r="D422" s="128"/>
      <c r="E422" s="129">
        <f>SUM(E421:E421)</f>
        <v>76000</v>
      </c>
    </row>
    <row r="423" spans="1:5" ht="15" customHeight="1" x14ac:dyDescent="0.2"/>
    <row r="424" spans="1:5" ht="15" customHeight="1" x14ac:dyDescent="0.2"/>
    <row r="425" spans="1:5" ht="15" customHeight="1" x14ac:dyDescent="0.25">
      <c r="A425" s="35" t="s">
        <v>184</v>
      </c>
    </row>
    <row r="426" spans="1:5" ht="15" customHeight="1" x14ac:dyDescent="0.2">
      <c r="A426" s="191" t="s">
        <v>34</v>
      </c>
      <c r="B426" s="191"/>
      <c r="C426" s="191"/>
      <c r="D426" s="191"/>
      <c r="E426" s="191"/>
    </row>
    <row r="427" spans="1:5" ht="15" customHeight="1" x14ac:dyDescent="0.2">
      <c r="A427" s="191" t="s">
        <v>178</v>
      </c>
      <c r="B427" s="191"/>
      <c r="C427" s="191"/>
      <c r="D427" s="191"/>
      <c r="E427" s="191"/>
    </row>
    <row r="428" spans="1:5" ht="15" customHeight="1" x14ac:dyDescent="0.2">
      <c r="A428" s="193" t="s">
        <v>185</v>
      </c>
      <c r="B428" s="193"/>
      <c r="C428" s="193"/>
      <c r="D428" s="193"/>
      <c r="E428" s="193"/>
    </row>
    <row r="429" spans="1:5" ht="15" customHeight="1" x14ac:dyDescent="0.2">
      <c r="A429" s="193"/>
      <c r="B429" s="193"/>
      <c r="C429" s="193"/>
      <c r="D429" s="193"/>
      <c r="E429" s="193"/>
    </row>
    <row r="430" spans="1:5" ht="15" customHeight="1" x14ac:dyDescent="0.2">
      <c r="A430" s="193"/>
      <c r="B430" s="193"/>
      <c r="C430" s="193"/>
      <c r="D430" s="193"/>
      <c r="E430" s="193"/>
    </row>
    <row r="431" spans="1:5" ht="15" customHeight="1" x14ac:dyDescent="0.2">
      <c r="A431" s="193"/>
      <c r="B431" s="193"/>
      <c r="C431" s="193"/>
      <c r="D431" s="193"/>
      <c r="E431" s="193"/>
    </row>
    <row r="432" spans="1:5" ht="15" customHeight="1" x14ac:dyDescent="0.2">
      <c r="A432" s="193"/>
      <c r="B432" s="193"/>
      <c r="C432" s="193"/>
      <c r="D432" s="193"/>
      <c r="E432" s="193"/>
    </row>
    <row r="433" spans="1:5" ht="15" customHeight="1" x14ac:dyDescent="0.2">
      <c r="A433" s="193"/>
      <c r="B433" s="193"/>
      <c r="C433" s="193"/>
      <c r="D433" s="193"/>
      <c r="E433" s="193"/>
    </row>
    <row r="434" spans="1:5" ht="15" customHeight="1" x14ac:dyDescent="0.2">
      <c r="A434" s="193"/>
      <c r="B434" s="193"/>
      <c r="C434" s="193"/>
      <c r="D434" s="193"/>
      <c r="E434" s="193"/>
    </row>
    <row r="435" spans="1:5" ht="15" customHeight="1" x14ac:dyDescent="0.2">
      <c r="A435" s="131"/>
      <c r="B435" s="131"/>
      <c r="C435" s="131"/>
      <c r="D435" s="131"/>
      <c r="E435" s="131"/>
    </row>
    <row r="436" spans="1:5" ht="15" customHeight="1" x14ac:dyDescent="0.25">
      <c r="A436" s="55" t="s">
        <v>1</v>
      </c>
      <c r="B436" s="56"/>
      <c r="C436" s="56"/>
      <c r="D436" s="56"/>
      <c r="E436" s="56"/>
    </row>
    <row r="437" spans="1:5" ht="15" customHeight="1" x14ac:dyDescent="0.2">
      <c r="A437" s="82" t="s">
        <v>61</v>
      </c>
      <c r="B437" s="109"/>
      <c r="C437" s="56"/>
      <c r="D437" s="56"/>
      <c r="E437" s="58" t="s">
        <v>62</v>
      </c>
    </row>
    <row r="438" spans="1:5" ht="15" customHeight="1" x14ac:dyDescent="0.25">
      <c r="B438" s="55"/>
      <c r="C438" s="56"/>
      <c r="D438" s="56"/>
      <c r="E438" s="71"/>
    </row>
    <row r="439" spans="1:5" ht="15" customHeight="1" x14ac:dyDescent="0.2">
      <c r="B439" s="43" t="s">
        <v>39</v>
      </c>
      <c r="C439" s="72" t="s">
        <v>40</v>
      </c>
      <c r="D439" s="73" t="s">
        <v>41</v>
      </c>
      <c r="E439" s="74" t="s">
        <v>42</v>
      </c>
    </row>
    <row r="440" spans="1:5" ht="15" customHeight="1" x14ac:dyDescent="0.2">
      <c r="B440" s="45">
        <v>34013</v>
      </c>
      <c r="C440" s="76"/>
      <c r="D440" s="47" t="s">
        <v>43</v>
      </c>
      <c r="E440" s="107">
        <f>133000+49000+24000</f>
        <v>206000</v>
      </c>
    </row>
    <row r="441" spans="1:5" ht="15" customHeight="1" x14ac:dyDescent="0.2">
      <c r="B441" s="49"/>
      <c r="C441" s="79" t="s">
        <v>44</v>
      </c>
      <c r="D441" s="80"/>
      <c r="E441" s="81">
        <f>SUM(E440:E440)</f>
        <v>206000</v>
      </c>
    </row>
    <row r="442" spans="1:5" ht="15" customHeight="1" x14ac:dyDescent="0.2">
      <c r="A442" s="57"/>
      <c r="B442" s="57"/>
      <c r="C442" s="57"/>
      <c r="D442" s="57"/>
    </row>
    <row r="443" spans="1:5" ht="15" customHeight="1" x14ac:dyDescent="0.25">
      <c r="A443" s="55" t="s">
        <v>17</v>
      </c>
      <c r="B443" s="56"/>
      <c r="C443" s="56"/>
      <c r="D443" s="56"/>
      <c r="E443" s="56"/>
    </row>
    <row r="444" spans="1:5" ht="15" customHeight="1" x14ac:dyDescent="0.2">
      <c r="A444" s="39" t="s">
        <v>106</v>
      </c>
      <c r="B444" s="56"/>
      <c r="C444" s="56"/>
      <c r="D444" s="56"/>
      <c r="E444" s="58" t="s">
        <v>107</v>
      </c>
    </row>
    <row r="445" spans="1:5" ht="15" customHeight="1" x14ac:dyDescent="0.2">
      <c r="A445" s="57"/>
      <c r="B445" s="149"/>
      <c r="C445" s="56"/>
      <c r="E445" s="150"/>
    </row>
    <row r="446" spans="1:5" ht="15" customHeight="1" x14ac:dyDescent="0.2">
      <c r="B446" s="72" t="s">
        <v>39</v>
      </c>
      <c r="C446" s="72" t="s">
        <v>40</v>
      </c>
      <c r="D446" s="126" t="s">
        <v>41</v>
      </c>
      <c r="E446" s="74" t="s">
        <v>42</v>
      </c>
    </row>
    <row r="447" spans="1:5" ht="15" customHeight="1" x14ac:dyDescent="0.2">
      <c r="B447" s="45">
        <v>34013</v>
      </c>
      <c r="C447" s="93"/>
      <c r="D447" s="65" t="s">
        <v>48</v>
      </c>
      <c r="E447" s="107">
        <v>206000</v>
      </c>
    </row>
    <row r="448" spans="1:5" ht="15" customHeight="1" x14ac:dyDescent="0.2">
      <c r="B448" s="159"/>
      <c r="C448" s="79" t="s">
        <v>44</v>
      </c>
      <c r="D448" s="128"/>
      <c r="E448" s="129">
        <f>SUM(E447:E447)</f>
        <v>206000</v>
      </c>
    </row>
    <row r="449" spans="1:5" ht="15" customHeight="1" x14ac:dyDescent="0.2"/>
    <row r="450" spans="1:5" ht="15" customHeight="1" x14ac:dyDescent="0.2"/>
    <row r="451" spans="1:5" ht="15" customHeight="1" x14ac:dyDescent="0.25">
      <c r="A451" s="35" t="s">
        <v>186</v>
      </c>
    </row>
    <row r="452" spans="1:5" ht="15" customHeight="1" x14ac:dyDescent="0.2">
      <c r="A452" s="191" t="s">
        <v>34</v>
      </c>
      <c r="B452" s="191"/>
      <c r="C452" s="191"/>
      <c r="D452" s="191"/>
      <c r="E452" s="191"/>
    </row>
    <row r="453" spans="1:5" ht="15" customHeight="1" x14ac:dyDescent="0.2">
      <c r="A453" s="191" t="s">
        <v>187</v>
      </c>
      <c r="B453" s="191"/>
      <c r="C453" s="191"/>
      <c r="D453" s="191"/>
      <c r="E453" s="191"/>
    </row>
    <row r="454" spans="1:5" ht="15" customHeight="1" x14ac:dyDescent="0.2">
      <c r="A454" s="193" t="s">
        <v>188</v>
      </c>
      <c r="B454" s="193"/>
      <c r="C454" s="193"/>
      <c r="D454" s="193"/>
      <c r="E454" s="193"/>
    </row>
    <row r="455" spans="1:5" ht="15" customHeight="1" x14ac:dyDescent="0.2">
      <c r="A455" s="193"/>
      <c r="B455" s="193"/>
      <c r="C455" s="193"/>
      <c r="D455" s="193"/>
      <c r="E455" s="193"/>
    </row>
    <row r="456" spans="1:5" ht="15" customHeight="1" x14ac:dyDescent="0.2">
      <c r="A456" s="193"/>
      <c r="B456" s="193"/>
      <c r="C456" s="193"/>
      <c r="D456" s="193"/>
      <c r="E456" s="193"/>
    </row>
    <row r="457" spans="1:5" ht="15" customHeight="1" x14ac:dyDescent="0.2">
      <c r="A457" s="193"/>
      <c r="B457" s="193"/>
      <c r="C457" s="193"/>
      <c r="D457" s="193"/>
      <c r="E457" s="193"/>
    </row>
    <row r="458" spans="1:5" ht="15" customHeight="1" x14ac:dyDescent="0.2">
      <c r="A458" s="193"/>
      <c r="B458" s="193"/>
      <c r="C458" s="193"/>
      <c r="D458" s="193"/>
      <c r="E458" s="193"/>
    </row>
    <row r="459" spans="1:5" ht="15" customHeight="1" x14ac:dyDescent="0.2">
      <c r="A459" s="193"/>
      <c r="B459" s="193"/>
      <c r="C459" s="193"/>
      <c r="D459" s="193"/>
      <c r="E459" s="193"/>
    </row>
    <row r="460" spans="1:5" ht="15" customHeight="1" x14ac:dyDescent="0.2">
      <c r="A460" s="193"/>
      <c r="B460" s="193"/>
      <c r="C460" s="193"/>
      <c r="D460" s="193"/>
      <c r="E460" s="193"/>
    </row>
    <row r="461" spans="1:5" ht="15" customHeight="1" x14ac:dyDescent="0.2"/>
    <row r="462" spans="1:5" ht="15" customHeight="1" x14ac:dyDescent="0.25">
      <c r="A462" s="55" t="s">
        <v>1</v>
      </c>
      <c r="B462" s="56"/>
      <c r="C462" s="56"/>
      <c r="D462" s="56"/>
      <c r="E462" s="56"/>
    </row>
    <row r="463" spans="1:5" ht="15" customHeight="1" x14ac:dyDescent="0.2">
      <c r="A463" s="82" t="s">
        <v>61</v>
      </c>
      <c r="B463" s="56"/>
      <c r="C463" s="56"/>
      <c r="D463" s="56"/>
      <c r="E463" s="58" t="s">
        <v>62</v>
      </c>
    </row>
    <row r="464" spans="1:5" ht="15" customHeight="1" x14ac:dyDescent="0.25">
      <c r="A464" s="57"/>
      <c r="B464" s="55"/>
      <c r="C464" s="56"/>
      <c r="D464" s="56"/>
      <c r="E464" s="71"/>
    </row>
    <row r="465" spans="1:5" ht="15" customHeight="1" x14ac:dyDescent="0.2">
      <c r="A465" s="57"/>
      <c r="B465" s="72" t="s">
        <v>39</v>
      </c>
      <c r="C465" s="72" t="s">
        <v>40</v>
      </c>
      <c r="D465" s="73" t="s">
        <v>41</v>
      </c>
      <c r="E465" s="72" t="s">
        <v>42</v>
      </c>
    </row>
    <row r="466" spans="1:5" ht="15" customHeight="1" x14ac:dyDescent="0.2">
      <c r="A466" s="57"/>
      <c r="B466" s="160">
        <v>27355</v>
      </c>
      <c r="C466" s="76"/>
      <c r="D466" s="161" t="s">
        <v>43</v>
      </c>
      <c r="E466" s="48">
        <v>221505491</v>
      </c>
    </row>
    <row r="467" spans="1:5" ht="15" customHeight="1" x14ac:dyDescent="0.2">
      <c r="A467" s="57"/>
      <c r="B467" s="78"/>
      <c r="C467" s="79" t="s">
        <v>44</v>
      </c>
      <c r="D467" s="80"/>
      <c r="E467" s="81">
        <f>SUM(E466)</f>
        <v>221505491</v>
      </c>
    </row>
    <row r="468" spans="1:5" ht="15" customHeight="1" x14ac:dyDescent="0.2"/>
    <row r="469" spans="1:5" ht="15" customHeight="1" x14ac:dyDescent="0.2"/>
    <row r="470" spans="1:5" ht="15" customHeight="1" x14ac:dyDescent="0.25">
      <c r="A470" s="55" t="s">
        <v>17</v>
      </c>
      <c r="B470" s="56"/>
      <c r="C470" s="56"/>
      <c r="D470" s="56"/>
      <c r="E470" s="56"/>
    </row>
    <row r="471" spans="1:5" ht="15" customHeight="1" x14ac:dyDescent="0.2">
      <c r="A471" s="82" t="s">
        <v>79</v>
      </c>
      <c r="B471" s="56"/>
      <c r="C471" s="56"/>
      <c r="D471" s="56"/>
      <c r="E471" s="58" t="s">
        <v>80</v>
      </c>
    </row>
    <row r="472" spans="1:5" ht="15" customHeight="1" x14ac:dyDescent="0.2"/>
    <row r="473" spans="1:5" ht="15" customHeight="1" x14ac:dyDescent="0.2">
      <c r="B473" s="43" t="s">
        <v>39</v>
      </c>
      <c r="C473" s="43" t="s">
        <v>40</v>
      </c>
      <c r="D473" s="44" t="s">
        <v>41</v>
      </c>
      <c r="E473" s="43" t="s">
        <v>42</v>
      </c>
    </row>
    <row r="474" spans="1:5" ht="15" customHeight="1" x14ac:dyDescent="0.2">
      <c r="B474" s="160">
        <v>27355</v>
      </c>
      <c r="C474" s="46"/>
      <c r="D474" s="47" t="s">
        <v>189</v>
      </c>
      <c r="E474" s="48">
        <v>221505491</v>
      </c>
    </row>
    <row r="475" spans="1:5" ht="15" customHeight="1" x14ac:dyDescent="0.2">
      <c r="B475" s="49"/>
      <c r="C475" s="50" t="s">
        <v>44</v>
      </c>
      <c r="D475" s="51"/>
      <c r="E475" s="52">
        <f>SUM(E474:E474)</f>
        <v>221505491</v>
      </c>
    </row>
    <row r="476" spans="1:5" ht="15" customHeight="1" x14ac:dyDescent="0.2"/>
    <row r="477" spans="1:5" ht="15" customHeight="1" x14ac:dyDescent="0.2"/>
    <row r="478" spans="1:5" ht="15" customHeight="1" x14ac:dyDescent="0.25">
      <c r="A478" s="35" t="s">
        <v>190</v>
      </c>
    </row>
    <row r="479" spans="1:5" ht="15" customHeight="1" x14ac:dyDescent="0.2">
      <c r="A479" s="195" t="s">
        <v>34</v>
      </c>
      <c r="B479" s="195"/>
      <c r="C479" s="195"/>
      <c r="D479" s="195"/>
      <c r="E479" s="195"/>
    </row>
    <row r="480" spans="1:5" ht="15" customHeight="1" x14ac:dyDescent="0.2">
      <c r="A480" s="191" t="s">
        <v>35</v>
      </c>
      <c r="B480" s="191"/>
      <c r="C480" s="191"/>
      <c r="D480" s="191"/>
      <c r="E480" s="191"/>
    </row>
    <row r="481" spans="1:5" ht="15" customHeight="1" x14ac:dyDescent="0.2">
      <c r="A481" s="192" t="s">
        <v>191</v>
      </c>
      <c r="B481" s="192"/>
      <c r="C481" s="192"/>
      <c r="D481" s="192"/>
      <c r="E481" s="192"/>
    </row>
    <row r="482" spans="1:5" ht="15" customHeight="1" x14ac:dyDescent="0.2">
      <c r="A482" s="192"/>
      <c r="B482" s="192"/>
      <c r="C482" s="192"/>
      <c r="D482" s="192"/>
      <c r="E482" s="192"/>
    </row>
    <row r="483" spans="1:5" ht="15" customHeight="1" x14ac:dyDescent="0.2">
      <c r="A483" s="192"/>
      <c r="B483" s="192"/>
      <c r="C483" s="192"/>
      <c r="D483" s="192"/>
      <c r="E483" s="192"/>
    </row>
    <row r="484" spans="1:5" ht="15" customHeight="1" x14ac:dyDescent="0.2">
      <c r="A484" s="192"/>
      <c r="B484" s="192"/>
      <c r="C484" s="192"/>
      <c r="D484" s="192"/>
      <c r="E484" s="192"/>
    </row>
    <row r="485" spans="1:5" ht="15" customHeight="1" x14ac:dyDescent="0.2">
      <c r="A485" s="192"/>
      <c r="B485" s="192"/>
      <c r="C485" s="192"/>
      <c r="D485" s="192"/>
      <c r="E485" s="192"/>
    </row>
    <row r="486" spans="1:5" ht="15" customHeight="1" x14ac:dyDescent="0.2">
      <c r="A486" s="192"/>
      <c r="B486" s="192"/>
      <c r="C486" s="192"/>
      <c r="D486" s="192"/>
      <c r="E486" s="192"/>
    </row>
    <row r="487" spans="1:5" ht="15" customHeight="1" x14ac:dyDescent="0.2">
      <c r="A487" s="192"/>
      <c r="B487" s="192"/>
      <c r="C487" s="192"/>
      <c r="D487" s="192"/>
      <c r="E487" s="192"/>
    </row>
    <row r="488" spans="1:5" ht="15" customHeight="1" x14ac:dyDescent="0.2">
      <c r="A488" s="192"/>
      <c r="B488" s="192"/>
      <c r="C488" s="192"/>
      <c r="D488" s="192"/>
      <c r="E488" s="192"/>
    </row>
    <row r="489" spans="1:5" ht="15" customHeight="1" x14ac:dyDescent="0.2"/>
    <row r="490" spans="1:5" ht="15" customHeight="1" x14ac:dyDescent="0.25">
      <c r="A490" s="37" t="s">
        <v>1</v>
      </c>
      <c r="B490" s="56"/>
      <c r="C490" s="56"/>
      <c r="D490" s="56"/>
      <c r="E490" s="56"/>
    </row>
    <row r="491" spans="1:5" ht="15" customHeight="1" x14ac:dyDescent="0.2">
      <c r="A491" s="39" t="s">
        <v>52</v>
      </c>
      <c r="B491" s="56"/>
      <c r="C491" s="56"/>
      <c r="D491" s="56"/>
      <c r="E491" s="58" t="s">
        <v>192</v>
      </c>
    </row>
    <row r="492" spans="1:5" ht="15" customHeight="1" x14ac:dyDescent="0.25">
      <c r="A492" s="55"/>
      <c r="B492" s="57"/>
      <c r="C492" s="56"/>
      <c r="D492" s="56"/>
      <c r="E492" s="71"/>
    </row>
    <row r="493" spans="1:5" ht="15" customHeight="1" x14ac:dyDescent="0.2">
      <c r="B493" s="72" t="s">
        <v>39</v>
      </c>
      <c r="C493" s="72" t="s">
        <v>40</v>
      </c>
      <c r="D493" s="73" t="s">
        <v>41</v>
      </c>
      <c r="E493" s="43" t="s">
        <v>42</v>
      </c>
    </row>
    <row r="494" spans="1:5" ht="15" customHeight="1" x14ac:dyDescent="0.2">
      <c r="B494" s="162">
        <v>103533063</v>
      </c>
      <c r="C494" s="87"/>
      <c r="D494" s="163" t="s">
        <v>193</v>
      </c>
      <c r="E494" s="89">
        <f>910714+364286</f>
        <v>1275000</v>
      </c>
    </row>
    <row r="495" spans="1:5" ht="15" customHeight="1" x14ac:dyDescent="0.2">
      <c r="B495" s="162">
        <v>103133063</v>
      </c>
      <c r="C495" s="87"/>
      <c r="D495" s="163" t="s">
        <v>193</v>
      </c>
      <c r="E495" s="89">
        <f>107143+42857</f>
        <v>150000</v>
      </c>
    </row>
    <row r="496" spans="1:5" ht="15" customHeight="1" x14ac:dyDescent="0.2">
      <c r="B496" s="160"/>
      <c r="C496" s="79" t="s">
        <v>44</v>
      </c>
      <c r="D496" s="80"/>
      <c r="E496" s="81">
        <f>SUM(E494:E495)</f>
        <v>1425000</v>
      </c>
    </row>
    <row r="497" spans="1:5" ht="15" customHeight="1" x14ac:dyDescent="0.2"/>
    <row r="498" spans="1:5" ht="15" customHeight="1" x14ac:dyDescent="0.25">
      <c r="A498" s="55" t="s">
        <v>17</v>
      </c>
      <c r="B498" s="56"/>
      <c r="C498" s="56"/>
      <c r="D498" s="56"/>
      <c r="E498" s="56"/>
    </row>
    <row r="499" spans="1:5" ht="15" customHeight="1" x14ac:dyDescent="0.2">
      <c r="A499" s="39" t="s">
        <v>52</v>
      </c>
      <c r="B499" s="56"/>
      <c r="C499" s="56"/>
      <c r="D499" s="56"/>
      <c r="E499" s="58" t="s">
        <v>192</v>
      </c>
    </row>
    <row r="500" spans="1:5" ht="15" customHeight="1" x14ac:dyDescent="0.25">
      <c r="A500" s="55"/>
      <c r="B500" s="57"/>
      <c r="C500" s="56"/>
      <c r="D500" s="56"/>
      <c r="E500" s="71"/>
    </row>
    <row r="501" spans="1:5" ht="15" customHeight="1" x14ac:dyDescent="0.2">
      <c r="A501" s="152"/>
      <c r="B501" s="92"/>
      <c r="C501" s="72" t="s">
        <v>40</v>
      </c>
      <c r="D501" s="73" t="s">
        <v>57</v>
      </c>
      <c r="E501" s="43" t="s">
        <v>42</v>
      </c>
    </row>
    <row r="502" spans="1:5" ht="15" customHeight="1" x14ac:dyDescent="0.2">
      <c r="A502" s="119"/>
      <c r="B502" s="120"/>
      <c r="C502" s="87">
        <v>3299</v>
      </c>
      <c r="D502" s="88" t="s">
        <v>58</v>
      </c>
      <c r="E502" s="89">
        <f>590164+69431+169910+19989+61167+7196+89474+10526</f>
        <v>1017857</v>
      </c>
    </row>
    <row r="503" spans="1:5" ht="15" customHeight="1" x14ac:dyDescent="0.2">
      <c r="A503" s="119"/>
      <c r="B503" s="120"/>
      <c r="C503" s="87">
        <v>3299</v>
      </c>
      <c r="D503" s="88" t="s">
        <v>59</v>
      </c>
      <c r="E503" s="89">
        <f>89474+10526+44737+5263+178947+21053+51128+6015</f>
        <v>407143</v>
      </c>
    </row>
    <row r="504" spans="1:5" ht="15" customHeight="1" x14ac:dyDescent="0.2">
      <c r="A504" s="104"/>
      <c r="B504" s="100"/>
      <c r="C504" s="79" t="s">
        <v>44</v>
      </c>
      <c r="D504" s="80"/>
      <c r="E504" s="81">
        <f>SUM(E502:E503)</f>
        <v>1425000</v>
      </c>
    </row>
    <row r="505" spans="1:5" ht="15" customHeight="1" x14ac:dyDescent="0.2"/>
    <row r="506" spans="1:5" ht="15" customHeight="1" x14ac:dyDescent="0.2"/>
    <row r="507" spans="1:5" ht="15" customHeight="1" x14ac:dyDescent="0.25">
      <c r="A507" s="35" t="s">
        <v>194</v>
      </c>
    </row>
    <row r="508" spans="1:5" ht="15" customHeight="1" x14ac:dyDescent="0.2">
      <c r="A508" s="194" t="s">
        <v>195</v>
      </c>
      <c r="B508" s="194"/>
      <c r="C508" s="194"/>
      <c r="D508" s="194"/>
      <c r="E508" s="194"/>
    </row>
    <row r="509" spans="1:5" ht="15" customHeight="1" x14ac:dyDescent="0.2">
      <c r="A509" s="193" t="s">
        <v>196</v>
      </c>
      <c r="B509" s="193"/>
      <c r="C509" s="193"/>
      <c r="D509" s="193"/>
      <c r="E509" s="193"/>
    </row>
    <row r="510" spans="1:5" ht="15" customHeight="1" x14ac:dyDescent="0.2">
      <c r="A510" s="193"/>
      <c r="B510" s="193"/>
      <c r="C510" s="193"/>
      <c r="D510" s="193"/>
      <c r="E510" s="193"/>
    </row>
    <row r="511" spans="1:5" ht="15" customHeight="1" x14ac:dyDescent="0.2">
      <c r="A511" s="193"/>
      <c r="B511" s="193"/>
      <c r="C511" s="193"/>
      <c r="D511" s="193"/>
      <c r="E511" s="193"/>
    </row>
    <row r="512" spans="1:5" ht="15" customHeight="1" x14ac:dyDescent="0.2">
      <c r="A512" s="193"/>
      <c r="B512" s="193"/>
      <c r="C512" s="193"/>
      <c r="D512" s="193"/>
      <c r="E512" s="193"/>
    </row>
    <row r="513" spans="1:5" ht="15" customHeight="1" x14ac:dyDescent="0.2">
      <c r="A513" s="193"/>
      <c r="B513" s="193"/>
      <c r="C513" s="193"/>
      <c r="D513" s="193"/>
      <c r="E513" s="193"/>
    </row>
    <row r="514" spans="1:5" ht="15" customHeight="1" x14ac:dyDescent="0.2">
      <c r="A514" s="193"/>
      <c r="B514" s="193"/>
      <c r="C514" s="193"/>
      <c r="D514" s="193"/>
      <c r="E514" s="193"/>
    </row>
    <row r="515" spans="1:5" ht="15" customHeight="1" x14ac:dyDescent="0.2">
      <c r="A515" s="193"/>
      <c r="B515" s="193"/>
      <c r="C515" s="193"/>
      <c r="D515" s="193"/>
      <c r="E515" s="193"/>
    </row>
    <row r="516" spans="1:5" ht="15" customHeight="1" x14ac:dyDescent="0.2">
      <c r="A516" s="143"/>
      <c r="B516" s="143"/>
      <c r="C516" s="143"/>
      <c r="D516" s="143"/>
      <c r="E516" s="143"/>
    </row>
    <row r="517" spans="1:5" ht="15" customHeight="1" x14ac:dyDescent="0.2">
      <c r="A517" s="143"/>
      <c r="B517" s="143"/>
      <c r="C517" s="143"/>
      <c r="D517" s="143"/>
      <c r="E517" s="143"/>
    </row>
    <row r="518" spans="1:5" ht="15" customHeight="1" x14ac:dyDescent="0.2">
      <c r="A518" s="143"/>
      <c r="B518" s="143"/>
      <c r="C518" s="143"/>
      <c r="D518" s="143"/>
      <c r="E518" s="143"/>
    </row>
    <row r="519" spans="1:5" ht="15" customHeight="1" x14ac:dyDescent="0.2">
      <c r="A519" s="143"/>
      <c r="B519" s="143"/>
      <c r="C519" s="143"/>
      <c r="D519" s="143"/>
      <c r="E519" s="143"/>
    </row>
    <row r="520" spans="1:5" ht="15" customHeight="1" x14ac:dyDescent="0.2">
      <c r="A520" s="143"/>
      <c r="B520" s="143"/>
      <c r="C520" s="143"/>
      <c r="D520" s="143"/>
      <c r="E520" s="143"/>
    </row>
    <row r="521" spans="1:5" ht="15" customHeight="1" x14ac:dyDescent="0.25">
      <c r="A521" s="37" t="s">
        <v>1</v>
      </c>
      <c r="B521" s="56"/>
      <c r="C521" s="56"/>
      <c r="D521" s="56"/>
      <c r="E521" s="56"/>
    </row>
    <row r="522" spans="1:5" ht="15" customHeight="1" x14ac:dyDescent="0.2">
      <c r="A522" s="39" t="s">
        <v>37</v>
      </c>
      <c r="B522" s="56"/>
      <c r="C522" s="56"/>
      <c r="D522" s="56"/>
      <c r="E522" s="58" t="s">
        <v>38</v>
      </c>
    </row>
    <row r="523" spans="1:5" ht="15" customHeight="1" x14ac:dyDescent="0.25">
      <c r="A523" s="55"/>
      <c r="B523" s="57"/>
      <c r="C523" s="56"/>
      <c r="D523" s="56"/>
      <c r="E523" s="71"/>
    </row>
    <row r="524" spans="1:5" ht="15" customHeight="1" x14ac:dyDescent="0.2">
      <c r="A524" s="83"/>
      <c r="B524" s="92"/>
      <c r="C524" s="72" t="s">
        <v>40</v>
      </c>
      <c r="D524" s="73" t="s">
        <v>41</v>
      </c>
      <c r="E524" s="74" t="s">
        <v>42</v>
      </c>
    </row>
    <row r="525" spans="1:5" ht="15" customHeight="1" x14ac:dyDescent="0.2">
      <c r="A525" s="90"/>
      <c r="B525" s="120"/>
      <c r="C525" s="87">
        <v>6172</v>
      </c>
      <c r="D525" s="94" t="s">
        <v>144</v>
      </c>
      <c r="E525" s="89">
        <v>12794</v>
      </c>
    </row>
    <row r="526" spans="1:5" ht="15" customHeight="1" x14ac:dyDescent="0.2">
      <c r="A526" s="90"/>
      <c r="B526" s="104"/>
      <c r="C526" s="79" t="s">
        <v>44</v>
      </c>
      <c r="D526" s="80"/>
      <c r="E526" s="81">
        <f>SUM(E525:E525)</f>
        <v>12794</v>
      </c>
    </row>
    <row r="527" spans="1:5" ht="15" customHeight="1" x14ac:dyDescent="0.2">
      <c r="A527" s="164"/>
      <c r="B527" s="164"/>
      <c r="C527" s="164"/>
      <c r="D527" s="164"/>
      <c r="E527" s="164"/>
    </row>
    <row r="528" spans="1:5" ht="15" customHeight="1" x14ac:dyDescent="0.25">
      <c r="A528" s="55" t="s">
        <v>17</v>
      </c>
      <c r="B528" s="56"/>
      <c r="C528" s="56"/>
      <c r="D528" s="56"/>
      <c r="E528" s="56"/>
    </row>
    <row r="529" spans="1:5" ht="15" customHeight="1" x14ac:dyDescent="0.2">
      <c r="A529" s="39" t="s">
        <v>37</v>
      </c>
      <c r="B529" s="56"/>
      <c r="C529" s="56"/>
      <c r="D529" s="56"/>
      <c r="E529" s="58" t="s">
        <v>38</v>
      </c>
    </row>
    <row r="530" spans="1:5" ht="15" customHeight="1" x14ac:dyDescent="0.25">
      <c r="A530" s="55"/>
      <c r="B530" s="57"/>
      <c r="C530" s="56"/>
      <c r="D530" s="56"/>
      <c r="E530" s="71"/>
    </row>
    <row r="531" spans="1:5" ht="15" customHeight="1" x14ac:dyDescent="0.2">
      <c r="A531" s="92"/>
      <c r="B531" s="92"/>
      <c r="C531" s="72" t="s">
        <v>40</v>
      </c>
      <c r="D531" s="84" t="s">
        <v>57</v>
      </c>
      <c r="E531" s="74" t="s">
        <v>42</v>
      </c>
    </row>
    <row r="532" spans="1:5" ht="15" customHeight="1" x14ac:dyDescent="0.2">
      <c r="A532" s="122"/>
      <c r="B532" s="120"/>
      <c r="C532" s="103">
        <v>6409</v>
      </c>
      <c r="D532" s="88" t="s">
        <v>78</v>
      </c>
      <c r="E532" s="89">
        <v>12794</v>
      </c>
    </row>
    <row r="533" spans="1:5" ht="15" customHeight="1" x14ac:dyDescent="0.2">
      <c r="A533" s="124"/>
      <c r="B533" s="125"/>
      <c r="C533" s="79" t="s">
        <v>44</v>
      </c>
      <c r="D533" s="80"/>
      <c r="E533" s="81">
        <f>E532</f>
        <v>12794</v>
      </c>
    </row>
    <row r="534" spans="1:5" ht="15" customHeight="1" x14ac:dyDescent="0.2"/>
    <row r="535" spans="1:5" ht="15" customHeight="1" x14ac:dyDescent="0.2"/>
    <row r="536" spans="1:5" ht="15" customHeight="1" x14ac:dyDescent="0.25">
      <c r="A536" s="35" t="s">
        <v>197</v>
      </c>
    </row>
    <row r="537" spans="1:5" ht="15" customHeight="1" x14ac:dyDescent="0.2">
      <c r="A537" s="191" t="s">
        <v>198</v>
      </c>
      <c r="B537" s="191"/>
      <c r="C537" s="191"/>
      <c r="D537" s="191"/>
      <c r="E537" s="191"/>
    </row>
    <row r="538" spans="1:5" ht="15" customHeight="1" x14ac:dyDescent="0.2">
      <c r="A538" s="192" t="s">
        <v>199</v>
      </c>
      <c r="B538" s="192"/>
      <c r="C538" s="192"/>
      <c r="D538" s="192"/>
      <c r="E538" s="192"/>
    </row>
    <row r="539" spans="1:5" ht="15" customHeight="1" x14ac:dyDescent="0.2">
      <c r="A539" s="192"/>
      <c r="B539" s="192"/>
      <c r="C539" s="192"/>
      <c r="D539" s="192"/>
      <c r="E539" s="192"/>
    </row>
    <row r="540" spans="1:5" ht="15" customHeight="1" x14ac:dyDescent="0.2">
      <c r="A540" s="192"/>
      <c r="B540" s="192"/>
      <c r="C540" s="192"/>
      <c r="D540" s="192"/>
      <c r="E540" s="192"/>
    </row>
    <row r="541" spans="1:5" ht="15" customHeight="1" x14ac:dyDescent="0.2">
      <c r="A541" s="192"/>
      <c r="B541" s="192"/>
      <c r="C541" s="192"/>
      <c r="D541" s="192"/>
      <c r="E541" s="192"/>
    </row>
    <row r="542" spans="1:5" ht="15" customHeight="1" x14ac:dyDescent="0.2">
      <c r="A542" s="192"/>
      <c r="B542" s="192"/>
      <c r="C542" s="192"/>
      <c r="D542" s="192"/>
      <c r="E542" s="192"/>
    </row>
    <row r="543" spans="1:5" ht="15" customHeight="1" x14ac:dyDescent="0.2">
      <c r="A543" s="192"/>
      <c r="B543" s="192"/>
      <c r="C543" s="192"/>
      <c r="D543" s="192"/>
      <c r="E543" s="192"/>
    </row>
    <row r="544" spans="1:5" ht="15" customHeight="1" x14ac:dyDescent="0.2">
      <c r="A544" s="192"/>
      <c r="B544" s="192"/>
      <c r="C544" s="192"/>
      <c r="D544" s="192"/>
      <c r="E544" s="192"/>
    </row>
    <row r="545" spans="1:5" ht="15" customHeight="1" x14ac:dyDescent="0.2">
      <c r="A545" s="192"/>
      <c r="B545" s="192"/>
      <c r="C545" s="192"/>
      <c r="D545" s="192"/>
      <c r="E545" s="192"/>
    </row>
    <row r="546" spans="1:5" ht="15" customHeight="1" x14ac:dyDescent="0.2">
      <c r="A546" s="192"/>
      <c r="B546" s="192"/>
      <c r="C546" s="192"/>
      <c r="D546" s="192"/>
      <c r="E546" s="192"/>
    </row>
    <row r="547" spans="1:5" ht="15" customHeight="1" x14ac:dyDescent="0.2"/>
    <row r="548" spans="1:5" ht="15" customHeight="1" x14ac:dyDescent="0.25">
      <c r="A548" s="37" t="s">
        <v>1</v>
      </c>
      <c r="B548" s="38"/>
      <c r="C548" s="38"/>
      <c r="D548" s="38"/>
      <c r="E548" s="38"/>
    </row>
    <row r="549" spans="1:5" ht="15" customHeight="1" x14ac:dyDescent="0.2">
      <c r="A549" s="39" t="s">
        <v>37</v>
      </c>
      <c r="B549" s="38"/>
      <c r="C549" s="38"/>
      <c r="D549" s="38"/>
      <c r="E549" s="40" t="s">
        <v>38</v>
      </c>
    </row>
    <row r="550" spans="1:5" ht="15" customHeight="1" x14ac:dyDescent="0.25">
      <c r="A550" s="41"/>
      <c r="B550" s="37"/>
      <c r="C550" s="38"/>
      <c r="D550" s="38"/>
      <c r="E550" s="42"/>
    </row>
    <row r="551" spans="1:5" ht="15" customHeight="1" x14ac:dyDescent="0.2">
      <c r="A551" s="57"/>
      <c r="B551" s="43" t="s">
        <v>39</v>
      </c>
      <c r="C551" s="43" t="s">
        <v>40</v>
      </c>
      <c r="D551" s="44" t="s">
        <v>41</v>
      </c>
      <c r="E551" s="43" t="s">
        <v>42</v>
      </c>
    </row>
    <row r="552" spans="1:5" ht="15" customHeight="1" x14ac:dyDescent="0.2">
      <c r="A552" s="57"/>
      <c r="B552" s="45">
        <v>33160</v>
      </c>
      <c r="C552" s="46"/>
      <c r="D552" s="47" t="s">
        <v>43</v>
      </c>
      <c r="E552" s="48">
        <v>-284646</v>
      </c>
    </row>
    <row r="553" spans="1:5" ht="15" customHeight="1" x14ac:dyDescent="0.2">
      <c r="A553" s="57"/>
      <c r="B553" s="49"/>
      <c r="C553" s="50" t="s">
        <v>44</v>
      </c>
      <c r="D553" s="51"/>
      <c r="E553" s="52">
        <f>SUM(E552:E552)</f>
        <v>-284646</v>
      </c>
    </row>
    <row r="554" spans="1:5" ht="15" customHeight="1" x14ac:dyDescent="0.2">
      <c r="A554" s="57"/>
      <c r="B554" s="111"/>
      <c r="C554" s="95"/>
      <c r="D554" s="38"/>
      <c r="E554" s="96"/>
    </row>
    <row r="555" spans="1:5" ht="15" customHeight="1" x14ac:dyDescent="0.25">
      <c r="A555" s="37" t="s">
        <v>17</v>
      </c>
      <c r="B555" s="38"/>
      <c r="C555" s="38"/>
      <c r="D555" s="38"/>
      <c r="E555" s="41"/>
    </row>
    <row r="556" spans="1:5" ht="15" customHeight="1" x14ac:dyDescent="0.2">
      <c r="A556" s="39" t="s">
        <v>37</v>
      </c>
      <c r="B556" s="38"/>
      <c r="C556" s="38"/>
      <c r="D556" s="38"/>
      <c r="E556" s="40" t="s">
        <v>38</v>
      </c>
    </row>
    <row r="557" spans="1:5" ht="15" customHeight="1" x14ac:dyDescent="0.2"/>
    <row r="558" spans="1:5" ht="15" customHeight="1" x14ac:dyDescent="0.2">
      <c r="A558" s="59"/>
      <c r="B558" s="43" t="s">
        <v>39</v>
      </c>
      <c r="C558" s="43" t="s">
        <v>40</v>
      </c>
      <c r="D558" s="44" t="s">
        <v>41</v>
      </c>
      <c r="E558" s="43" t="s">
        <v>42</v>
      </c>
    </row>
    <row r="559" spans="1:5" ht="15" customHeight="1" x14ac:dyDescent="0.2">
      <c r="B559" s="45">
        <v>33160</v>
      </c>
      <c r="C559" s="46"/>
      <c r="D559" s="47" t="s">
        <v>189</v>
      </c>
      <c r="E559" s="48">
        <v>-284646</v>
      </c>
    </row>
    <row r="560" spans="1:5" ht="15" customHeight="1" x14ac:dyDescent="0.2">
      <c r="B560" s="49"/>
      <c r="C560" s="50" t="s">
        <v>44</v>
      </c>
      <c r="D560" s="51"/>
      <c r="E560" s="52">
        <f>SUM(E559:E559)</f>
        <v>-284646</v>
      </c>
    </row>
    <row r="561" spans="1:5" ht="15" customHeight="1" x14ac:dyDescent="0.2"/>
    <row r="562" spans="1:5" ht="15" customHeight="1" x14ac:dyDescent="0.2"/>
    <row r="563" spans="1:5" ht="15" customHeight="1" x14ac:dyDescent="0.25">
      <c r="A563" s="35" t="s">
        <v>200</v>
      </c>
    </row>
    <row r="564" spans="1:5" ht="15" customHeight="1" x14ac:dyDescent="0.2">
      <c r="A564" s="191" t="s">
        <v>34</v>
      </c>
      <c r="B564" s="191"/>
      <c r="C564" s="191"/>
      <c r="D564" s="191"/>
      <c r="E564" s="191"/>
    </row>
    <row r="565" spans="1:5" ht="15" customHeight="1" x14ac:dyDescent="0.2">
      <c r="A565" s="192" t="s">
        <v>291</v>
      </c>
      <c r="B565" s="192"/>
      <c r="C565" s="192"/>
      <c r="D565" s="192"/>
      <c r="E565" s="192"/>
    </row>
    <row r="566" spans="1:5" ht="15" customHeight="1" x14ac:dyDescent="0.2">
      <c r="A566" s="192"/>
      <c r="B566" s="192"/>
      <c r="C566" s="192"/>
      <c r="D566" s="192"/>
      <c r="E566" s="192"/>
    </row>
    <row r="567" spans="1:5" ht="15" customHeight="1" x14ac:dyDescent="0.2">
      <c r="A567" s="192"/>
      <c r="B567" s="192"/>
      <c r="C567" s="192"/>
      <c r="D567" s="192"/>
      <c r="E567" s="192"/>
    </row>
    <row r="568" spans="1:5" ht="15" customHeight="1" x14ac:dyDescent="0.2">
      <c r="A568" s="192"/>
      <c r="B568" s="192"/>
      <c r="C568" s="192"/>
      <c r="D568" s="192"/>
      <c r="E568" s="192"/>
    </row>
    <row r="569" spans="1:5" ht="15" customHeight="1" x14ac:dyDescent="0.2">
      <c r="A569" s="192"/>
      <c r="B569" s="192"/>
      <c r="C569" s="192"/>
      <c r="D569" s="192"/>
      <c r="E569" s="192"/>
    </row>
    <row r="570" spans="1:5" ht="15" customHeight="1" x14ac:dyDescent="0.2">
      <c r="A570" s="192"/>
      <c r="B570" s="192"/>
      <c r="C570" s="192"/>
      <c r="D570" s="192"/>
      <c r="E570" s="192"/>
    </row>
    <row r="571" spans="1:5" ht="15" customHeight="1" x14ac:dyDescent="0.2">
      <c r="A571" s="192"/>
      <c r="B571" s="192"/>
      <c r="C571" s="192"/>
      <c r="D571" s="192"/>
      <c r="E571" s="192"/>
    </row>
    <row r="572" spans="1:5" ht="15" customHeight="1" x14ac:dyDescent="0.2">
      <c r="A572" s="192"/>
      <c r="B572" s="192"/>
      <c r="C572" s="192"/>
      <c r="D572" s="192"/>
      <c r="E572" s="192"/>
    </row>
    <row r="573" spans="1:5" ht="15" customHeight="1" x14ac:dyDescent="0.2"/>
    <row r="574" spans="1:5" ht="15" customHeight="1" x14ac:dyDescent="0.25">
      <c r="A574" s="55" t="s">
        <v>1</v>
      </c>
      <c r="B574" s="56"/>
      <c r="C574" s="56"/>
      <c r="D574" s="56"/>
      <c r="E574" s="56"/>
    </row>
    <row r="575" spans="1:5" ht="15" customHeight="1" x14ac:dyDescent="0.2">
      <c r="A575" s="82" t="s">
        <v>61</v>
      </c>
      <c r="E575" t="s">
        <v>62</v>
      </c>
    </row>
    <row r="576" spans="1:5" ht="15" customHeight="1" x14ac:dyDescent="0.25">
      <c r="B576" s="55"/>
      <c r="C576" s="56"/>
      <c r="D576" s="56"/>
      <c r="E576" s="71"/>
    </row>
    <row r="577" spans="1:5" ht="15" customHeight="1" x14ac:dyDescent="0.2">
      <c r="A577" s="92"/>
      <c r="B577" s="92"/>
      <c r="C577" s="72" t="s">
        <v>40</v>
      </c>
      <c r="D577" s="73" t="s">
        <v>41</v>
      </c>
      <c r="E577" s="43" t="s">
        <v>42</v>
      </c>
    </row>
    <row r="578" spans="1:5" ht="15" customHeight="1" x14ac:dyDescent="0.2">
      <c r="A578" s="90"/>
      <c r="B578" s="86"/>
      <c r="C578" s="93"/>
      <c r="D578" s="94" t="s">
        <v>63</v>
      </c>
      <c r="E578" s="48">
        <v>387200.7</v>
      </c>
    </row>
    <row r="579" spans="1:5" ht="15" customHeight="1" x14ac:dyDescent="0.2">
      <c r="A579" s="90"/>
      <c r="B579" s="86"/>
      <c r="C579" s="50" t="s">
        <v>44</v>
      </c>
      <c r="D579" s="51"/>
      <c r="E579" s="52">
        <f>SUM(E578:E578)</f>
        <v>387200.7</v>
      </c>
    </row>
    <row r="580" spans="1:5" ht="15" customHeight="1" x14ac:dyDescent="0.2">
      <c r="A580" s="41"/>
      <c r="B580" s="41"/>
      <c r="C580" s="41"/>
      <c r="D580" s="41"/>
      <c r="E580" s="41"/>
    </row>
    <row r="581" spans="1:5" ht="15" customHeight="1" x14ac:dyDescent="0.25">
      <c r="A581" s="37" t="s">
        <v>17</v>
      </c>
      <c r="B581" s="38"/>
      <c r="C581" s="38"/>
      <c r="D581" s="57"/>
      <c r="E581" s="57"/>
    </row>
    <row r="582" spans="1:5" ht="15" customHeight="1" x14ac:dyDescent="0.2">
      <c r="A582" s="82" t="s">
        <v>115</v>
      </c>
      <c r="B582" s="115"/>
      <c r="C582" s="115"/>
      <c r="D582" s="115"/>
      <c r="E582" s="57" t="s">
        <v>116</v>
      </c>
    </row>
    <row r="583" spans="1:5" ht="15" customHeight="1" x14ac:dyDescent="0.2">
      <c r="A583" s="41"/>
      <c r="B583" s="97"/>
      <c r="C583" s="38"/>
      <c r="D583" s="41"/>
      <c r="E583" s="98"/>
    </row>
    <row r="584" spans="1:5" ht="15" customHeight="1" x14ac:dyDescent="0.2">
      <c r="B584" s="72" t="s">
        <v>39</v>
      </c>
      <c r="C584" s="72" t="s">
        <v>40</v>
      </c>
      <c r="D584" s="73" t="s">
        <v>41</v>
      </c>
      <c r="E584" s="74" t="s">
        <v>42</v>
      </c>
    </row>
    <row r="585" spans="1:5" ht="15" customHeight="1" x14ac:dyDescent="0.2">
      <c r="B585" s="106">
        <v>895</v>
      </c>
      <c r="C585" s="87"/>
      <c r="D585" s="88" t="s">
        <v>117</v>
      </c>
      <c r="E585" s="48">
        <v>387200.7</v>
      </c>
    </row>
    <row r="586" spans="1:5" ht="15" customHeight="1" x14ac:dyDescent="0.2">
      <c r="B586" s="106"/>
      <c r="C586" s="79" t="s">
        <v>44</v>
      </c>
      <c r="D586" s="80"/>
      <c r="E586" s="81">
        <f>SUM(E585:E585)</f>
        <v>387200.7</v>
      </c>
    </row>
    <row r="587" spans="1:5" ht="15" customHeight="1" x14ac:dyDescent="0.2"/>
    <row r="588" spans="1:5" ht="15" customHeight="1" x14ac:dyDescent="0.2"/>
    <row r="589" spans="1:5" ht="15" customHeight="1" x14ac:dyDescent="0.25">
      <c r="A589" s="35" t="s">
        <v>201</v>
      </c>
    </row>
    <row r="590" spans="1:5" ht="15" customHeight="1" x14ac:dyDescent="0.2">
      <c r="A590" s="191" t="s">
        <v>34</v>
      </c>
      <c r="B590" s="191"/>
      <c r="C590" s="191"/>
      <c r="D590" s="191"/>
      <c r="E590" s="191"/>
    </row>
    <row r="591" spans="1:5" ht="15" customHeight="1" x14ac:dyDescent="0.2">
      <c r="A591" s="192" t="s">
        <v>292</v>
      </c>
      <c r="B591" s="192"/>
      <c r="C591" s="192"/>
      <c r="D591" s="192"/>
      <c r="E591" s="192"/>
    </row>
    <row r="592" spans="1:5" ht="15" customHeight="1" x14ac:dyDescent="0.2">
      <c r="A592" s="192"/>
      <c r="B592" s="192"/>
      <c r="C592" s="192"/>
      <c r="D592" s="192"/>
      <c r="E592" s="192"/>
    </row>
    <row r="593" spans="1:5" ht="15" customHeight="1" x14ac:dyDescent="0.2">
      <c r="A593" s="192"/>
      <c r="B593" s="192"/>
      <c r="C593" s="192"/>
      <c r="D593" s="192"/>
      <c r="E593" s="192"/>
    </row>
    <row r="594" spans="1:5" ht="15" customHeight="1" x14ac:dyDescent="0.2">
      <c r="A594" s="192"/>
      <c r="B594" s="192"/>
      <c r="C594" s="192"/>
      <c r="D594" s="192"/>
      <c r="E594" s="192"/>
    </row>
    <row r="595" spans="1:5" ht="15" customHeight="1" x14ac:dyDescent="0.2">
      <c r="A595" s="192"/>
      <c r="B595" s="192"/>
      <c r="C595" s="192"/>
      <c r="D595" s="192"/>
      <c r="E595" s="192"/>
    </row>
    <row r="596" spans="1:5" ht="15" customHeight="1" x14ac:dyDescent="0.2">
      <c r="A596" s="192"/>
      <c r="B596" s="192"/>
      <c r="C596" s="192"/>
      <c r="D596" s="192"/>
      <c r="E596" s="192"/>
    </row>
    <row r="597" spans="1:5" ht="15" customHeight="1" x14ac:dyDescent="0.2">
      <c r="A597" s="192"/>
      <c r="B597" s="192"/>
      <c r="C597" s="192"/>
      <c r="D597" s="192"/>
      <c r="E597" s="192"/>
    </row>
    <row r="598" spans="1:5" ht="15" customHeight="1" x14ac:dyDescent="0.2">
      <c r="A598" s="192"/>
      <c r="B598" s="192"/>
      <c r="C598" s="192"/>
      <c r="D598" s="192"/>
      <c r="E598" s="192"/>
    </row>
    <row r="599" spans="1:5" ht="15" customHeight="1" x14ac:dyDescent="0.2"/>
    <row r="600" spans="1:5" ht="15" customHeight="1" x14ac:dyDescent="0.25">
      <c r="A600" s="55" t="s">
        <v>1</v>
      </c>
      <c r="B600" s="56"/>
      <c r="C600" s="56"/>
      <c r="D600" s="56"/>
      <c r="E600" s="56"/>
    </row>
    <row r="601" spans="1:5" ht="15" customHeight="1" x14ac:dyDescent="0.2">
      <c r="A601" s="82" t="s">
        <v>61</v>
      </c>
      <c r="E601" t="s">
        <v>62</v>
      </c>
    </row>
    <row r="602" spans="1:5" ht="15" customHeight="1" x14ac:dyDescent="0.25">
      <c r="B602" s="55"/>
      <c r="C602" s="56"/>
      <c r="D602" s="56"/>
      <c r="E602" s="71"/>
    </row>
    <row r="603" spans="1:5" ht="15" customHeight="1" x14ac:dyDescent="0.2">
      <c r="A603" s="92"/>
      <c r="B603" s="92"/>
      <c r="C603" s="72" t="s">
        <v>40</v>
      </c>
      <c r="D603" s="73" t="s">
        <v>41</v>
      </c>
      <c r="E603" s="43" t="s">
        <v>42</v>
      </c>
    </row>
    <row r="604" spans="1:5" ht="15" customHeight="1" x14ac:dyDescent="0.2">
      <c r="A604" s="90"/>
      <c r="B604" s="86"/>
      <c r="C604" s="93"/>
      <c r="D604" s="94" t="s">
        <v>63</v>
      </c>
      <c r="E604" s="48">
        <v>87335.16</v>
      </c>
    </row>
    <row r="605" spans="1:5" ht="15" customHeight="1" x14ac:dyDescent="0.2">
      <c r="A605" s="90"/>
      <c r="B605" s="86"/>
      <c r="C605" s="50" t="s">
        <v>44</v>
      </c>
      <c r="D605" s="51"/>
      <c r="E605" s="52">
        <f>SUM(E604:E604)</f>
        <v>87335.16</v>
      </c>
    </row>
    <row r="606" spans="1:5" ht="15" customHeight="1" x14ac:dyDescent="0.2">
      <c r="A606" s="41"/>
      <c r="B606" s="41"/>
      <c r="C606" s="41"/>
      <c r="D606" s="41"/>
      <c r="E606" s="41"/>
    </row>
    <row r="607" spans="1:5" ht="15" customHeight="1" x14ac:dyDescent="0.25">
      <c r="A607" s="37" t="s">
        <v>17</v>
      </c>
      <c r="B607" s="38"/>
      <c r="C607" s="38"/>
      <c r="D607" s="57"/>
      <c r="E607" s="57"/>
    </row>
    <row r="608" spans="1:5" ht="15" customHeight="1" x14ac:dyDescent="0.2">
      <c r="A608" s="82" t="s">
        <v>115</v>
      </c>
      <c r="B608" s="115"/>
      <c r="C608" s="115"/>
      <c r="D608" s="115"/>
      <c r="E608" s="57" t="s">
        <v>116</v>
      </c>
    </row>
    <row r="609" spans="1:5" ht="15" customHeight="1" x14ac:dyDescent="0.2">
      <c r="A609" s="41"/>
      <c r="B609" s="97"/>
      <c r="C609" s="38"/>
      <c r="D609" s="41"/>
      <c r="E609" s="98"/>
    </row>
    <row r="610" spans="1:5" ht="15" customHeight="1" x14ac:dyDescent="0.2">
      <c r="B610" s="72" t="s">
        <v>39</v>
      </c>
      <c r="C610" s="72" t="s">
        <v>40</v>
      </c>
      <c r="D610" s="73" t="s">
        <v>41</v>
      </c>
      <c r="E610" s="74" t="s">
        <v>42</v>
      </c>
    </row>
    <row r="611" spans="1:5" ht="15" customHeight="1" x14ac:dyDescent="0.2">
      <c r="B611" s="106">
        <v>895</v>
      </c>
      <c r="C611" s="87"/>
      <c r="D611" s="88" t="s">
        <v>117</v>
      </c>
      <c r="E611" s="48">
        <v>87335.16</v>
      </c>
    </row>
    <row r="612" spans="1:5" ht="15" customHeight="1" x14ac:dyDescent="0.2">
      <c r="B612" s="106"/>
      <c r="C612" s="79" t="s">
        <v>44</v>
      </c>
      <c r="D612" s="80"/>
      <c r="E612" s="81">
        <f>SUM(E611:E611)</f>
        <v>87335.16</v>
      </c>
    </row>
    <row r="613" spans="1:5" ht="15" customHeight="1" x14ac:dyDescent="0.2"/>
    <row r="614" spans="1:5" ht="15" customHeight="1" x14ac:dyDescent="0.2"/>
    <row r="615" spans="1:5" ht="15" customHeight="1" x14ac:dyDescent="0.25">
      <c r="A615" s="35" t="s">
        <v>202</v>
      </c>
    </row>
    <row r="616" spans="1:5" ht="15" customHeight="1" x14ac:dyDescent="0.2">
      <c r="A616" s="191" t="s">
        <v>34</v>
      </c>
      <c r="B616" s="191"/>
      <c r="C616" s="191"/>
      <c r="D616" s="191"/>
      <c r="E616" s="191"/>
    </row>
    <row r="617" spans="1:5" ht="15" customHeight="1" x14ac:dyDescent="0.2">
      <c r="A617" s="192" t="s">
        <v>293</v>
      </c>
      <c r="B617" s="192"/>
      <c r="C617" s="192"/>
      <c r="D617" s="192"/>
      <c r="E617" s="192"/>
    </row>
    <row r="618" spans="1:5" ht="15" customHeight="1" x14ac:dyDescent="0.2">
      <c r="A618" s="192"/>
      <c r="B618" s="192"/>
      <c r="C618" s="192"/>
      <c r="D618" s="192"/>
      <c r="E618" s="192"/>
    </row>
    <row r="619" spans="1:5" ht="15" customHeight="1" x14ac:dyDescent="0.2">
      <c r="A619" s="192"/>
      <c r="B619" s="192"/>
      <c r="C619" s="192"/>
      <c r="D619" s="192"/>
      <c r="E619" s="192"/>
    </row>
    <row r="620" spans="1:5" ht="15" customHeight="1" x14ac:dyDescent="0.2">
      <c r="A620" s="192"/>
      <c r="B620" s="192"/>
      <c r="C620" s="192"/>
      <c r="D620" s="192"/>
      <c r="E620" s="192"/>
    </row>
    <row r="621" spans="1:5" ht="15" customHeight="1" x14ac:dyDescent="0.2">
      <c r="A621" s="192"/>
      <c r="B621" s="192"/>
      <c r="C621" s="192"/>
      <c r="D621" s="192"/>
      <c r="E621" s="192"/>
    </row>
    <row r="622" spans="1:5" ht="15" customHeight="1" x14ac:dyDescent="0.2">
      <c r="A622" s="192"/>
      <c r="B622" s="192"/>
      <c r="C622" s="192"/>
      <c r="D622" s="192"/>
      <c r="E622" s="192"/>
    </row>
    <row r="623" spans="1:5" ht="15" customHeight="1" x14ac:dyDescent="0.2">
      <c r="A623" s="192"/>
      <c r="B623" s="192"/>
      <c r="C623" s="192"/>
      <c r="D623" s="192"/>
      <c r="E623" s="192"/>
    </row>
    <row r="624" spans="1:5" ht="15" customHeight="1" x14ac:dyDescent="0.2">
      <c r="A624" s="192"/>
      <c r="B624" s="192"/>
      <c r="C624" s="192"/>
      <c r="D624" s="192"/>
      <c r="E624" s="192"/>
    </row>
    <row r="625" spans="1:5" ht="15" customHeight="1" x14ac:dyDescent="0.2"/>
    <row r="626" spans="1:5" ht="15" customHeight="1" x14ac:dyDescent="0.25">
      <c r="A626" s="55" t="s">
        <v>1</v>
      </c>
      <c r="B626" s="56"/>
      <c r="C626" s="56"/>
      <c r="D626" s="56"/>
      <c r="E626" s="56"/>
    </row>
    <row r="627" spans="1:5" ht="15" customHeight="1" x14ac:dyDescent="0.2">
      <c r="A627" s="82" t="s">
        <v>61</v>
      </c>
      <c r="E627" t="s">
        <v>62</v>
      </c>
    </row>
    <row r="628" spans="1:5" ht="15" customHeight="1" x14ac:dyDescent="0.25">
      <c r="B628" s="55"/>
      <c r="C628" s="56"/>
      <c r="D628" s="56"/>
      <c r="E628" s="71"/>
    </row>
    <row r="629" spans="1:5" ht="15" customHeight="1" x14ac:dyDescent="0.2">
      <c r="A629" s="92"/>
      <c r="B629" s="92"/>
      <c r="C629" s="72" t="s">
        <v>40</v>
      </c>
      <c r="D629" s="73" t="s">
        <v>41</v>
      </c>
      <c r="E629" s="43" t="s">
        <v>42</v>
      </c>
    </row>
    <row r="630" spans="1:5" ht="15" customHeight="1" x14ac:dyDescent="0.2">
      <c r="A630" s="90"/>
      <c r="B630" s="86"/>
      <c r="C630" s="93"/>
      <c r="D630" s="94" t="s">
        <v>63</v>
      </c>
      <c r="E630" s="48">
        <v>930922.2</v>
      </c>
    </row>
    <row r="631" spans="1:5" ht="15" customHeight="1" x14ac:dyDescent="0.2">
      <c r="A631" s="90"/>
      <c r="B631" s="86"/>
      <c r="C631" s="50" t="s">
        <v>44</v>
      </c>
      <c r="D631" s="51"/>
      <c r="E631" s="52">
        <f>SUM(E630:E630)</f>
        <v>930922.2</v>
      </c>
    </row>
    <row r="632" spans="1:5" ht="15" customHeight="1" x14ac:dyDescent="0.2">
      <c r="A632" s="41"/>
      <c r="B632" s="41"/>
      <c r="C632" s="41"/>
      <c r="D632" s="41"/>
      <c r="E632" s="41"/>
    </row>
    <row r="633" spans="1:5" ht="15" customHeight="1" x14ac:dyDescent="0.25">
      <c r="A633" s="37" t="s">
        <v>17</v>
      </c>
      <c r="B633" s="38"/>
      <c r="C633" s="38"/>
      <c r="D633" s="57"/>
      <c r="E633" s="57"/>
    </row>
    <row r="634" spans="1:5" ht="15" customHeight="1" x14ac:dyDescent="0.2">
      <c r="A634" s="82" t="s">
        <v>115</v>
      </c>
      <c r="B634" s="115"/>
      <c r="C634" s="115"/>
      <c r="D634" s="115"/>
      <c r="E634" s="57" t="s">
        <v>116</v>
      </c>
    </row>
    <row r="635" spans="1:5" ht="15" customHeight="1" x14ac:dyDescent="0.2">
      <c r="A635" s="41"/>
      <c r="B635" s="97"/>
      <c r="C635" s="38"/>
      <c r="D635" s="41"/>
      <c r="E635" s="98"/>
    </row>
    <row r="636" spans="1:5" ht="15" customHeight="1" x14ac:dyDescent="0.2">
      <c r="B636" s="72" t="s">
        <v>39</v>
      </c>
      <c r="C636" s="72" t="s">
        <v>40</v>
      </c>
      <c r="D636" s="73" t="s">
        <v>41</v>
      </c>
      <c r="E636" s="74" t="s">
        <v>42</v>
      </c>
    </row>
    <row r="637" spans="1:5" ht="15" customHeight="1" x14ac:dyDescent="0.2">
      <c r="B637" s="106">
        <v>895</v>
      </c>
      <c r="C637" s="87"/>
      <c r="D637" s="88" t="s">
        <v>117</v>
      </c>
      <c r="E637" s="48">
        <v>930922.2</v>
      </c>
    </row>
    <row r="638" spans="1:5" ht="15" customHeight="1" x14ac:dyDescent="0.2">
      <c r="B638" s="106"/>
      <c r="C638" s="79" t="s">
        <v>44</v>
      </c>
      <c r="D638" s="80"/>
      <c r="E638" s="81">
        <f>SUM(E637:E637)</f>
        <v>930922.2</v>
      </c>
    </row>
    <row r="639" spans="1:5" ht="15" customHeight="1" x14ac:dyDescent="0.2"/>
    <row r="640" spans="1:5" ht="15" customHeight="1" x14ac:dyDescent="0.2"/>
    <row r="641" spans="1:5" ht="15" customHeight="1" x14ac:dyDescent="0.25">
      <c r="A641" s="35" t="s">
        <v>203</v>
      </c>
    </row>
    <row r="642" spans="1:5" ht="15" customHeight="1" x14ac:dyDescent="0.2">
      <c r="A642" s="191" t="s">
        <v>34</v>
      </c>
      <c r="B642" s="191"/>
      <c r="C642" s="191"/>
      <c r="D642" s="191"/>
      <c r="E642" s="191"/>
    </row>
    <row r="643" spans="1:5" ht="15" customHeight="1" x14ac:dyDescent="0.2">
      <c r="A643" s="192" t="s">
        <v>294</v>
      </c>
      <c r="B643" s="192"/>
      <c r="C643" s="192"/>
      <c r="D643" s="192"/>
      <c r="E643" s="192"/>
    </row>
    <row r="644" spans="1:5" ht="15" customHeight="1" x14ac:dyDescent="0.2">
      <c r="A644" s="192"/>
      <c r="B644" s="192"/>
      <c r="C644" s="192"/>
      <c r="D644" s="192"/>
      <c r="E644" s="192"/>
    </row>
    <row r="645" spans="1:5" ht="15" customHeight="1" x14ac:dyDescent="0.2">
      <c r="A645" s="192"/>
      <c r="B645" s="192"/>
      <c r="C645" s="192"/>
      <c r="D645" s="192"/>
      <c r="E645" s="192"/>
    </row>
    <row r="646" spans="1:5" ht="15" customHeight="1" x14ac:dyDescent="0.2">
      <c r="A646" s="192"/>
      <c r="B646" s="192"/>
      <c r="C646" s="192"/>
      <c r="D646" s="192"/>
      <c r="E646" s="192"/>
    </row>
    <row r="647" spans="1:5" ht="15" customHeight="1" x14ac:dyDescent="0.2">
      <c r="A647" s="192"/>
      <c r="B647" s="192"/>
      <c r="C647" s="192"/>
      <c r="D647" s="192"/>
      <c r="E647" s="192"/>
    </row>
    <row r="648" spans="1:5" ht="15" customHeight="1" x14ac:dyDescent="0.2">
      <c r="A648" s="192"/>
      <c r="B648" s="192"/>
      <c r="C648" s="192"/>
      <c r="D648" s="192"/>
      <c r="E648" s="192"/>
    </row>
    <row r="649" spans="1:5" ht="15" customHeight="1" x14ac:dyDescent="0.2">
      <c r="A649" s="192"/>
      <c r="B649" s="192"/>
      <c r="C649" s="192"/>
      <c r="D649" s="192"/>
      <c r="E649" s="192"/>
    </row>
    <row r="650" spans="1:5" ht="15" customHeight="1" x14ac:dyDescent="0.2">
      <c r="A650" s="192"/>
      <c r="B650" s="192"/>
      <c r="C650" s="192"/>
      <c r="D650" s="192"/>
      <c r="E650" s="192"/>
    </row>
    <row r="651" spans="1:5" ht="15" customHeight="1" x14ac:dyDescent="0.2"/>
    <row r="652" spans="1:5" ht="15" customHeight="1" x14ac:dyDescent="0.25">
      <c r="A652" s="55" t="s">
        <v>1</v>
      </c>
      <c r="B652" s="56"/>
      <c r="C652" s="56"/>
      <c r="D652" s="56"/>
      <c r="E652" s="56"/>
    </row>
    <row r="653" spans="1:5" ht="15" customHeight="1" x14ac:dyDescent="0.2">
      <c r="A653" s="82" t="s">
        <v>61</v>
      </c>
      <c r="E653" t="s">
        <v>62</v>
      </c>
    </row>
    <row r="654" spans="1:5" ht="15" customHeight="1" x14ac:dyDescent="0.25">
      <c r="B654" s="55"/>
      <c r="C654" s="56"/>
      <c r="D654" s="56"/>
      <c r="E654" s="71"/>
    </row>
    <row r="655" spans="1:5" ht="15" customHeight="1" x14ac:dyDescent="0.2">
      <c r="A655" s="92"/>
      <c r="B655" s="92"/>
      <c r="C655" s="72" t="s">
        <v>40</v>
      </c>
      <c r="D655" s="73" t="s">
        <v>41</v>
      </c>
      <c r="E655" s="43" t="s">
        <v>42</v>
      </c>
    </row>
    <row r="656" spans="1:5" ht="15" customHeight="1" x14ac:dyDescent="0.2">
      <c r="A656" s="90"/>
      <c r="B656" s="86"/>
      <c r="C656" s="93"/>
      <c r="D656" s="94" t="s">
        <v>63</v>
      </c>
      <c r="E656" s="48">
        <v>1007216.1</v>
      </c>
    </row>
    <row r="657" spans="1:5" ht="15" customHeight="1" x14ac:dyDescent="0.2">
      <c r="A657" s="90"/>
      <c r="B657" s="86"/>
      <c r="C657" s="50" t="s">
        <v>44</v>
      </c>
      <c r="D657" s="51"/>
      <c r="E657" s="52">
        <f>SUM(E656:E656)</f>
        <v>1007216.1</v>
      </c>
    </row>
    <row r="658" spans="1:5" ht="15" customHeight="1" x14ac:dyDescent="0.2">
      <c r="A658" s="41"/>
      <c r="B658" s="41"/>
      <c r="C658" s="41"/>
      <c r="D658" s="41"/>
      <c r="E658" s="41"/>
    </row>
    <row r="659" spans="1:5" ht="15" customHeight="1" x14ac:dyDescent="0.25">
      <c r="A659" s="37" t="s">
        <v>17</v>
      </c>
      <c r="B659" s="38"/>
      <c r="C659" s="38"/>
      <c r="D659" s="57"/>
      <c r="E659" s="57"/>
    </row>
    <row r="660" spans="1:5" ht="15" customHeight="1" x14ac:dyDescent="0.2">
      <c r="A660" s="82" t="s">
        <v>115</v>
      </c>
      <c r="B660" s="115"/>
      <c r="C660" s="115"/>
      <c r="D660" s="115"/>
      <c r="E660" s="57" t="s">
        <v>116</v>
      </c>
    </row>
    <row r="661" spans="1:5" ht="15" customHeight="1" x14ac:dyDescent="0.2">
      <c r="A661" s="41"/>
      <c r="B661" s="97"/>
      <c r="C661" s="38"/>
      <c r="D661" s="41"/>
      <c r="E661" s="98"/>
    </row>
    <row r="662" spans="1:5" ht="15" customHeight="1" x14ac:dyDescent="0.2">
      <c r="B662" s="72" t="s">
        <v>39</v>
      </c>
      <c r="C662" s="72" t="s">
        <v>40</v>
      </c>
      <c r="D662" s="73" t="s">
        <v>41</v>
      </c>
      <c r="E662" s="74" t="s">
        <v>42</v>
      </c>
    </row>
    <row r="663" spans="1:5" ht="15" customHeight="1" x14ac:dyDescent="0.2">
      <c r="B663" s="106">
        <v>895</v>
      </c>
      <c r="C663" s="87"/>
      <c r="D663" s="88" t="s">
        <v>117</v>
      </c>
      <c r="E663" s="48">
        <v>1007216.1</v>
      </c>
    </row>
    <row r="664" spans="1:5" ht="15" customHeight="1" x14ac:dyDescent="0.2">
      <c r="B664" s="106"/>
      <c r="C664" s="79" t="s">
        <v>44</v>
      </c>
      <c r="D664" s="80"/>
      <c r="E664" s="81">
        <f>SUM(E663:E663)</f>
        <v>1007216.1</v>
      </c>
    </row>
    <row r="665" spans="1:5" ht="15" customHeight="1" x14ac:dyDescent="0.2"/>
    <row r="666" spans="1:5" ht="15" customHeight="1" x14ac:dyDescent="0.2"/>
    <row r="667" spans="1:5" ht="15" customHeight="1" x14ac:dyDescent="0.25">
      <c r="A667" s="35" t="s">
        <v>204</v>
      </c>
    </row>
    <row r="668" spans="1:5" ht="15" customHeight="1" x14ac:dyDescent="0.2">
      <c r="A668" s="191" t="s">
        <v>34</v>
      </c>
      <c r="B668" s="191"/>
      <c r="C668" s="191"/>
      <c r="D668" s="191"/>
      <c r="E668" s="191"/>
    </row>
    <row r="669" spans="1:5" ht="15" customHeight="1" x14ac:dyDescent="0.2">
      <c r="A669" s="192" t="s">
        <v>295</v>
      </c>
      <c r="B669" s="192"/>
      <c r="C669" s="192"/>
      <c r="D669" s="192"/>
      <c r="E669" s="192"/>
    </row>
    <row r="670" spans="1:5" ht="15" customHeight="1" x14ac:dyDescent="0.2">
      <c r="A670" s="192"/>
      <c r="B670" s="192"/>
      <c r="C670" s="192"/>
      <c r="D670" s="192"/>
      <c r="E670" s="192"/>
    </row>
    <row r="671" spans="1:5" ht="15" customHeight="1" x14ac:dyDescent="0.2">
      <c r="A671" s="192"/>
      <c r="B671" s="192"/>
      <c r="C671" s="192"/>
      <c r="D671" s="192"/>
      <c r="E671" s="192"/>
    </row>
    <row r="672" spans="1:5" ht="15" customHeight="1" x14ac:dyDescent="0.2">
      <c r="A672" s="192"/>
      <c r="B672" s="192"/>
      <c r="C672" s="192"/>
      <c r="D672" s="192"/>
      <c r="E672" s="192"/>
    </row>
    <row r="673" spans="1:5" ht="15" customHeight="1" x14ac:dyDescent="0.2">
      <c r="A673" s="192"/>
      <c r="B673" s="192"/>
      <c r="C673" s="192"/>
      <c r="D673" s="192"/>
      <c r="E673" s="192"/>
    </row>
    <row r="674" spans="1:5" ht="15" customHeight="1" x14ac:dyDescent="0.2">
      <c r="A674" s="192"/>
      <c r="B674" s="192"/>
      <c r="C674" s="192"/>
      <c r="D674" s="192"/>
      <c r="E674" s="192"/>
    </row>
    <row r="675" spans="1:5" ht="15" customHeight="1" x14ac:dyDescent="0.2">
      <c r="A675" s="192"/>
      <c r="B675" s="192"/>
      <c r="C675" s="192"/>
      <c r="D675" s="192"/>
      <c r="E675" s="192"/>
    </row>
    <row r="676" spans="1:5" ht="15" customHeight="1" x14ac:dyDescent="0.2">
      <c r="A676" s="192"/>
      <c r="B676" s="192"/>
      <c r="C676" s="192"/>
      <c r="D676" s="192"/>
      <c r="E676" s="192"/>
    </row>
    <row r="677" spans="1:5" ht="15" customHeight="1" x14ac:dyDescent="0.2"/>
    <row r="678" spans="1:5" ht="15" customHeight="1" x14ac:dyDescent="0.25">
      <c r="A678" s="55" t="s">
        <v>1</v>
      </c>
      <c r="B678" s="56"/>
      <c r="C678" s="56"/>
      <c r="D678" s="56"/>
      <c r="E678" s="56"/>
    </row>
    <row r="679" spans="1:5" ht="15" customHeight="1" x14ac:dyDescent="0.2">
      <c r="A679" s="82" t="s">
        <v>61</v>
      </c>
      <c r="E679" t="s">
        <v>62</v>
      </c>
    </row>
    <row r="680" spans="1:5" ht="15" customHeight="1" x14ac:dyDescent="0.25">
      <c r="B680" s="55"/>
      <c r="C680" s="56"/>
      <c r="D680" s="56"/>
      <c r="E680" s="71"/>
    </row>
    <row r="681" spans="1:5" ht="15" customHeight="1" x14ac:dyDescent="0.2">
      <c r="A681" s="92"/>
      <c r="B681" s="92"/>
      <c r="C681" s="72" t="s">
        <v>40</v>
      </c>
      <c r="D681" s="73" t="s">
        <v>41</v>
      </c>
      <c r="E681" s="43" t="s">
        <v>42</v>
      </c>
    </row>
    <row r="682" spans="1:5" ht="15" customHeight="1" x14ac:dyDescent="0.2">
      <c r="A682" s="90"/>
      <c r="B682" s="86"/>
      <c r="C682" s="93"/>
      <c r="D682" s="94" t="s">
        <v>63</v>
      </c>
      <c r="E682" s="48">
        <v>486178.56</v>
      </c>
    </row>
    <row r="683" spans="1:5" ht="15" customHeight="1" x14ac:dyDescent="0.2">
      <c r="A683" s="90"/>
      <c r="B683" s="86"/>
      <c r="C683" s="50" t="s">
        <v>44</v>
      </c>
      <c r="D683" s="51"/>
      <c r="E683" s="52">
        <f>SUM(E682:E682)</f>
        <v>486178.56</v>
      </c>
    </row>
    <row r="684" spans="1:5" ht="15" customHeight="1" x14ac:dyDescent="0.2">
      <c r="A684" s="41"/>
      <c r="B684" s="41"/>
      <c r="C684" s="41"/>
      <c r="D684" s="41"/>
      <c r="E684" s="41"/>
    </row>
    <row r="685" spans="1:5" ht="15" customHeight="1" x14ac:dyDescent="0.25">
      <c r="A685" s="37" t="s">
        <v>17</v>
      </c>
      <c r="B685" s="38"/>
      <c r="C685" s="38"/>
      <c r="D685" s="57"/>
      <c r="E685" s="57"/>
    </row>
    <row r="686" spans="1:5" ht="15" customHeight="1" x14ac:dyDescent="0.2">
      <c r="A686" s="82" t="s">
        <v>115</v>
      </c>
      <c r="B686" s="115"/>
      <c r="C686" s="115"/>
      <c r="D686" s="115"/>
      <c r="E686" s="57" t="s">
        <v>116</v>
      </c>
    </row>
    <row r="687" spans="1:5" ht="15" customHeight="1" x14ac:dyDescent="0.2">
      <c r="A687" s="41"/>
      <c r="B687" s="97"/>
      <c r="C687" s="38"/>
      <c r="D687" s="41"/>
      <c r="E687" s="98"/>
    </row>
    <row r="688" spans="1:5" ht="15" customHeight="1" x14ac:dyDescent="0.2">
      <c r="B688" s="72" t="s">
        <v>39</v>
      </c>
      <c r="C688" s="72" t="s">
        <v>40</v>
      </c>
      <c r="D688" s="73" t="s">
        <v>41</v>
      </c>
      <c r="E688" s="74" t="s">
        <v>42</v>
      </c>
    </row>
    <row r="689" spans="1:5" ht="15" customHeight="1" x14ac:dyDescent="0.2">
      <c r="B689" s="106">
        <v>895</v>
      </c>
      <c r="C689" s="87"/>
      <c r="D689" s="65" t="s">
        <v>81</v>
      </c>
      <c r="E689" s="48">
        <v>486178.56</v>
      </c>
    </row>
    <row r="690" spans="1:5" ht="15" customHeight="1" x14ac:dyDescent="0.2">
      <c r="B690" s="106"/>
      <c r="C690" s="79" t="s">
        <v>44</v>
      </c>
      <c r="D690" s="80"/>
      <c r="E690" s="81">
        <f>SUM(E689:E689)</f>
        <v>486178.56</v>
      </c>
    </row>
    <row r="691" spans="1:5" ht="15" customHeight="1" x14ac:dyDescent="0.2"/>
    <row r="692" spans="1:5" ht="15" customHeight="1" x14ac:dyDescent="0.2"/>
    <row r="693" spans="1:5" ht="15" customHeight="1" x14ac:dyDescent="0.25">
      <c r="A693" s="35" t="s">
        <v>205</v>
      </c>
    </row>
    <row r="694" spans="1:5" ht="15" customHeight="1" x14ac:dyDescent="0.2">
      <c r="A694" s="191" t="s">
        <v>34</v>
      </c>
      <c r="B694" s="191"/>
      <c r="C694" s="191"/>
      <c r="D694" s="191"/>
      <c r="E694" s="191"/>
    </row>
    <row r="695" spans="1:5" ht="15" customHeight="1" x14ac:dyDescent="0.2">
      <c r="A695" s="192" t="s">
        <v>296</v>
      </c>
      <c r="B695" s="192"/>
      <c r="C695" s="192"/>
      <c r="D695" s="192"/>
      <c r="E695" s="192"/>
    </row>
    <row r="696" spans="1:5" ht="15" customHeight="1" x14ac:dyDescent="0.2">
      <c r="A696" s="192"/>
      <c r="B696" s="192"/>
      <c r="C696" s="192"/>
      <c r="D696" s="192"/>
      <c r="E696" s="192"/>
    </row>
    <row r="697" spans="1:5" ht="15" customHeight="1" x14ac:dyDescent="0.2">
      <c r="A697" s="192"/>
      <c r="B697" s="192"/>
      <c r="C697" s="192"/>
      <c r="D697" s="192"/>
      <c r="E697" s="192"/>
    </row>
    <row r="698" spans="1:5" ht="15" customHeight="1" x14ac:dyDescent="0.2">
      <c r="A698" s="192"/>
      <c r="B698" s="192"/>
      <c r="C698" s="192"/>
      <c r="D698" s="192"/>
      <c r="E698" s="192"/>
    </row>
    <row r="699" spans="1:5" ht="15" customHeight="1" x14ac:dyDescent="0.2">
      <c r="A699" s="192"/>
      <c r="B699" s="192"/>
      <c r="C699" s="192"/>
      <c r="D699" s="192"/>
      <c r="E699" s="192"/>
    </row>
    <row r="700" spans="1:5" ht="15" customHeight="1" x14ac:dyDescent="0.2">
      <c r="A700" s="192"/>
      <c r="B700" s="192"/>
      <c r="C700" s="192"/>
      <c r="D700" s="192"/>
      <c r="E700" s="192"/>
    </row>
    <row r="701" spans="1:5" ht="15" customHeight="1" x14ac:dyDescent="0.2">
      <c r="A701" s="192"/>
      <c r="B701" s="192"/>
      <c r="C701" s="192"/>
      <c r="D701" s="192"/>
      <c r="E701" s="192"/>
    </row>
    <row r="702" spans="1:5" ht="15" customHeight="1" x14ac:dyDescent="0.2">
      <c r="A702" s="192"/>
      <c r="B702" s="192"/>
      <c r="C702" s="192"/>
      <c r="D702" s="192"/>
      <c r="E702" s="192"/>
    </row>
    <row r="703" spans="1:5" ht="15" customHeight="1" x14ac:dyDescent="0.2">
      <c r="A703" s="91"/>
      <c r="B703" s="91"/>
      <c r="C703" s="91"/>
      <c r="D703" s="91"/>
      <c r="E703" s="91"/>
    </row>
    <row r="704" spans="1:5" ht="15" customHeight="1" x14ac:dyDescent="0.25">
      <c r="A704" s="55" t="s">
        <v>1</v>
      </c>
      <c r="B704" s="56"/>
      <c r="C704" s="56"/>
      <c r="D704" s="56"/>
      <c r="E704" s="56"/>
    </row>
    <row r="705" spans="1:5" ht="15" customHeight="1" x14ac:dyDescent="0.2">
      <c r="A705" s="82" t="s">
        <v>61</v>
      </c>
      <c r="E705" t="s">
        <v>62</v>
      </c>
    </row>
    <row r="706" spans="1:5" ht="15" customHeight="1" x14ac:dyDescent="0.25">
      <c r="B706" s="55"/>
      <c r="C706" s="56"/>
      <c r="D706" s="56"/>
      <c r="E706" s="71"/>
    </row>
    <row r="707" spans="1:5" ht="15" customHeight="1" x14ac:dyDescent="0.2">
      <c r="A707" s="92"/>
      <c r="B707" s="92"/>
      <c r="C707" s="72" t="s">
        <v>40</v>
      </c>
      <c r="D707" s="73" t="s">
        <v>41</v>
      </c>
      <c r="E707" s="43" t="s">
        <v>42</v>
      </c>
    </row>
    <row r="708" spans="1:5" ht="15" customHeight="1" x14ac:dyDescent="0.2">
      <c r="A708" s="90"/>
      <c r="B708" s="86"/>
      <c r="C708" s="93"/>
      <c r="D708" s="94" t="s">
        <v>63</v>
      </c>
      <c r="E708" s="48">
        <v>871.19999999999993</v>
      </c>
    </row>
    <row r="709" spans="1:5" ht="15" customHeight="1" x14ac:dyDescent="0.2">
      <c r="A709" s="90"/>
      <c r="B709" s="86"/>
      <c r="C709" s="50" t="s">
        <v>44</v>
      </c>
      <c r="D709" s="51"/>
      <c r="E709" s="52">
        <f>SUM(E708:E708)</f>
        <v>871.19999999999993</v>
      </c>
    </row>
    <row r="710" spans="1:5" ht="15" customHeight="1" x14ac:dyDescent="0.2">
      <c r="A710" s="90"/>
      <c r="B710" s="86"/>
      <c r="C710" s="95"/>
      <c r="D710" s="38"/>
      <c r="E710" s="96"/>
    </row>
    <row r="711" spans="1:5" ht="15" customHeight="1" x14ac:dyDescent="0.25">
      <c r="A711" s="37" t="s">
        <v>17</v>
      </c>
      <c r="B711" s="38"/>
      <c r="C711" s="38"/>
      <c r="D711" s="57"/>
      <c r="E711" s="57"/>
    </row>
    <row r="712" spans="1:5" ht="15" customHeight="1" x14ac:dyDescent="0.2">
      <c r="A712" s="39" t="s">
        <v>52</v>
      </c>
      <c r="B712" s="38"/>
      <c r="C712" s="38"/>
      <c r="D712" s="38"/>
      <c r="E712" s="40" t="s">
        <v>64</v>
      </c>
    </row>
    <row r="713" spans="1:5" ht="15" customHeight="1" x14ac:dyDescent="0.2">
      <c r="A713" s="41"/>
      <c r="B713" s="97"/>
      <c r="C713" s="38"/>
      <c r="D713" s="41"/>
      <c r="E713" s="98"/>
    </row>
    <row r="714" spans="1:5" ht="15" customHeight="1" x14ac:dyDescent="0.2">
      <c r="B714" s="92"/>
      <c r="C714" s="43" t="s">
        <v>40</v>
      </c>
      <c r="D714" s="84" t="s">
        <v>57</v>
      </c>
      <c r="E714" s="43" t="s">
        <v>42</v>
      </c>
    </row>
    <row r="715" spans="1:5" ht="15" customHeight="1" x14ac:dyDescent="0.2">
      <c r="B715" s="99"/>
      <c r="C715" s="93">
        <v>3122</v>
      </c>
      <c r="D715" s="88" t="s">
        <v>59</v>
      </c>
      <c r="E715" s="48">
        <f>822.8+48.4</f>
        <v>871.19999999999993</v>
      </c>
    </row>
    <row r="716" spans="1:5" ht="15" customHeight="1" x14ac:dyDescent="0.2">
      <c r="B716" s="100"/>
      <c r="C716" s="50" t="s">
        <v>44</v>
      </c>
      <c r="D716" s="101"/>
      <c r="E716" s="102">
        <f>SUM(E715:E715)</f>
        <v>871.19999999999993</v>
      </c>
    </row>
    <row r="717" spans="1:5" ht="15" customHeight="1" x14ac:dyDescent="0.2"/>
    <row r="718" spans="1:5" ht="15" customHeight="1" x14ac:dyDescent="0.2"/>
    <row r="719" spans="1:5" ht="15" customHeight="1" x14ac:dyDescent="0.25">
      <c r="A719" s="35" t="s">
        <v>206</v>
      </c>
    </row>
    <row r="720" spans="1:5" ht="15" customHeight="1" x14ac:dyDescent="0.2">
      <c r="A720" s="191" t="s">
        <v>34</v>
      </c>
      <c r="B720" s="191"/>
      <c r="C720" s="191"/>
      <c r="D720" s="191"/>
      <c r="E720" s="191"/>
    </row>
    <row r="721" spans="1:5" ht="15" customHeight="1" x14ac:dyDescent="0.2">
      <c r="A721" s="192" t="s">
        <v>297</v>
      </c>
      <c r="B721" s="192"/>
      <c r="C721" s="192"/>
      <c r="D721" s="192"/>
      <c r="E721" s="192"/>
    </row>
    <row r="722" spans="1:5" ht="15" customHeight="1" x14ac:dyDescent="0.2">
      <c r="A722" s="192"/>
      <c r="B722" s="192"/>
      <c r="C722" s="192"/>
      <c r="D722" s="192"/>
      <c r="E722" s="192"/>
    </row>
    <row r="723" spans="1:5" ht="15" customHeight="1" x14ac:dyDescent="0.2">
      <c r="A723" s="192"/>
      <c r="B723" s="192"/>
      <c r="C723" s="192"/>
      <c r="D723" s="192"/>
      <c r="E723" s="192"/>
    </row>
    <row r="724" spans="1:5" ht="15" customHeight="1" x14ac:dyDescent="0.2">
      <c r="A724" s="192"/>
      <c r="B724" s="192"/>
      <c r="C724" s="192"/>
      <c r="D724" s="192"/>
      <c r="E724" s="192"/>
    </row>
    <row r="725" spans="1:5" ht="15" customHeight="1" x14ac:dyDescent="0.2">
      <c r="A725" s="192"/>
      <c r="B725" s="192"/>
      <c r="C725" s="192"/>
      <c r="D725" s="192"/>
      <c r="E725" s="192"/>
    </row>
    <row r="726" spans="1:5" ht="15" customHeight="1" x14ac:dyDescent="0.2">
      <c r="A726" s="192"/>
      <c r="B726" s="192"/>
      <c r="C726" s="192"/>
      <c r="D726" s="192"/>
      <c r="E726" s="192"/>
    </row>
    <row r="727" spans="1:5" ht="15" customHeight="1" x14ac:dyDescent="0.2">
      <c r="A727" s="192"/>
      <c r="B727" s="192"/>
      <c r="C727" s="192"/>
      <c r="D727" s="192"/>
      <c r="E727" s="192"/>
    </row>
    <row r="728" spans="1:5" ht="15" customHeight="1" x14ac:dyDescent="0.2">
      <c r="A728" s="192"/>
      <c r="B728" s="192"/>
      <c r="C728" s="192"/>
      <c r="D728" s="192"/>
      <c r="E728" s="192"/>
    </row>
    <row r="729" spans="1:5" ht="15" customHeight="1" x14ac:dyDescent="0.2">
      <c r="A729" s="91"/>
      <c r="B729" s="91"/>
      <c r="C729" s="91"/>
      <c r="D729" s="91"/>
      <c r="E729" s="91"/>
    </row>
    <row r="730" spans="1:5" ht="15" customHeight="1" x14ac:dyDescent="0.25">
      <c r="A730" s="55" t="s">
        <v>1</v>
      </c>
      <c r="B730" s="56"/>
      <c r="C730" s="56"/>
      <c r="D730" s="56"/>
      <c r="E730" s="56"/>
    </row>
    <row r="731" spans="1:5" ht="15" customHeight="1" x14ac:dyDescent="0.2">
      <c r="A731" s="82" t="s">
        <v>61</v>
      </c>
      <c r="E731" t="s">
        <v>62</v>
      </c>
    </row>
    <row r="732" spans="1:5" ht="15" customHeight="1" x14ac:dyDescent="0.25">
      <c r="B732" s="55"/>
      <c r="C732" s="56"/>
      <c r="D732" s="56"/>
      <c r="E732" s="71"/>
    </row>
    <row r="733" spans="1:5" ht="15" customHeight="1" x14ac:dyDescent="0.2">
      <c r="A733" s="92"/>
      <c r="B733" s="92"/>
      <c r="C733" s="72" t="s">
        <v>40</v>
      </c>
      <c r="D733" s="73" t="s">
        <v>41</v>
      </c>
      <c r="E733" s="43" t="s">
        <v>42</v>
      </c>
    </row>
    <row r="734" spans="1:5" ht="15" customHeight="1" x14ac:dyDescent="0.2">
      <c r="A734" s="90"/>
      <c r="B734" s="86"/>
      <c r="C734" s="93"/>
      <c r="D734" s="94" t="s">
        <v>63</v>
      </c>
      <c r="E734" s="48">
        <f>1532465+90145+174240+2962080</f>
        <v>4758930</v>
      </c>
    </row>
    <row r="735" spans="1:5" ht="15" customHeight="1" x14ac:dyDescent="0.2">
      <c r="A735" s="90"/>
      <c r="B735" s="86"/>
      <c r="C735" s="50" t="s">
        <v>44</v>
      </c>
      <c r="D735" s="51"/>
      <c r="E735" s="52">
        <f>SUM(E734:E734)</f>
        <v>4758930</v>
      </c>
    </row>
    <row r="736" spans="1:5" ht="15" customHeight="1" x14ac:dyDescent="0.2">
      <c r="A736" s="90"/>
      <c r="B736" s="86"/>
      <c r="C736" s="95"/>
      <c r="D736" s="38"/>
      <c r="E736" s="96"/>
    </row>
    <row r="737" spans="1:5" ht="15" customHeight="1" x14ac:dyDescent="0.25">
      <c r="A737" s="37" t="s">
        <v>17</v>
      </c>
      <c r="B737" s="38"/>
      <c r="C737" s="38"/>
      <c r="D737" s="57"/>
      <c r="E737" s="57"/>
    </row>
    <row r="738" spans="1:5" ht="15" customHeight="1" x14ac:dyDescent="0.2">
      <c r="A738" s="39" t="s">
        <v>52</v>
      </c>
      <c r="B738" s="38"/>
      <c r="C738" s="38"/>
      <c r="D738" s="38"/>
      <c r="E738" s="40" t="s">
        <v>64</v>
      </c>
    </row>
    <row r="739" spans="1:5" ht="15" customHeight="1" x14ac:dyDescent="0.2">
      <c r="A739" s="41"/>
      <c r="B739" s="97"/>
      <c r="C739" s="38"/>
      <c r="D739" s="41"/>
      <c r="E739" s="98"/>
    </row>
    <row r="740" spans="1:5" ht="15" customHeight="1" x14ac:dyDescent="0.2">
      <c r="B740" s="92"/>
      <c r="C740" s="43" t="s">
        <v>40</v>
      </c>
      <c r="D740" s="84" t="s">
        <v>57</v>
      </c>
      <c r="E740" s="43" t="s">
        <v>42</v>
      </c>
    </row>
    <row r="741" spans="1:5" ht="15" customHeight="1" x14ac:dyDescent="0.2">
      <c r="B741" s="99"/>
      <c r="C741" s="93">
        <v>3122</v>
      </c>
      <c r="D741" s="88" t="s">
        <v>65</v>
      </c>
      <c r="E741" s="48">
        <f>174240+2962080+90145+1532465</f>
        <v>4758930</v>
      </c>
    </row>
    <row r="742" spans="1:5" ht="15" customHeight="1" x14ac:dyDescent="0.2">
      <c r="B742" s="100"/>
      <c r="C742" s="50" t="s">
        <v>44</v>
      </c>
      <c r="D742" s="101"/>
      <c r="E742" s="102">
        <f>SUM(E741:E741)</f>
        <v>4758930</v>
      </c>
    </row>
    <row r="743" spans="1:5" ht="15" customHeight="1" x14ac:dyDescent="0.2"/>
    <row r="744" spans="1:5" ht="15" customHeight="1" x14ac:dyDescent="0.2"/>
    <row r="745" spans="1:5" ht="15" customHeight="1" x14ac:dyDescent="0.25">
      <c r="A745" s="35" t="s">
        <v>207</v>
      </c>
    </row>
    <row r="746" spans="1:5" ht="15" customHeight="1" x14ac:dyDescent="0.2">
      <c r="A746" s="191" t="s">
        <v>34</v>
      </c>
      <c r="B746" s="191"/>
      <c r="C746" s="191"/>
      <c r="D746" s="191"/>
      <c r="E746" s="191"/>
    </row>
    <row r="747" spans="1:5" ht="15" customHeight="1" x14ac:dyDescent="0.2">
      <c r="A747" s="192" t="s">
        <v>298</v>
      </c>
      <c r="B747" s="192"/>
      <c r="C747" s="192"/>
      <c r="D747" s="192"/>
      <c r="E747" s="192"/>
    </row>
    <row r="748" spans="1:5" ht="15" customHeight="1" x14ac:dyDescent="0.2">
      <c r="A748" s="192"/>
      <c r="B748" s="192"/>
      <c r="C748" s="192"/>
      <c r="D748" s="192"/>
      <c r="E748" s="192"/>
    </row>
    <row r="749" spans="1:5" ht="15" customHeight="1" x14ac:dyDescent="0.2">
      <c r="A749" s="192"/>
      <c r="B749" s="192"/>
      <c r="C749" s="192"/>
      <c r="D749" s="192"/>
      <c r="E749" s="192"/>
    </row>
    <row r="750" spans="1:5" ht="15" customHeight="1" x14ac:dyDescent="0.2">
      <c r="A750" s="192"/>
      <c r="B750" s="192"/>
      <c r="C750" s="192"/>
      <c r="D750" s="192"/>
      <c r="E750" s="192"/>
    </row>
    <row r="751" spans="1:5" ht="15" customHeight="1" x14ac:dyDescent="0.2">
      <c r="A751" s="192"/>
      <c r="B751" s="192"/>
      <c r="C751" s="192"/>
      <c r="D751" s="192"/>
      <c r="E751" s="192"/>
    </row>
    <row r="752" spans="1:5" ht="15" customHeight="1" x14ac:dyDescent="0.2">
      <c r="A752" s="192"/>
      <c r="B752" s="192"/>
      <c r="C752" s="192"/>
      <c r="D752" s="192"/>
      <c r="E752" s="192"/>
    </row>
    <row r="753" spans="1:5" ht="15" customHeight="1" x14ac:dyDescent="0.2">
      <c r="A753" s="192"/>
      <c r="B753" s="192"/>
      <c r="C753" s="192"/>
      <c r="D753" s="192"/>
      <c r="E753" s="192"/>
    </row>
    <row r="754" spans="1:5" ht="15" customHeight="1" x14ac:dyDescent="0.2">
      <c r="A754" s="192"/>
      <c r="B754" s="192"/>
      <c r="C754" s="192"/>
      <c r="D754" s="192"/>
      <c r="E754" s="192"/>
    </row>
    <row r="755" spans="1:5" ht="15" customHeight="1" x14ac:dyDescent="0.2">
      <c r="A755" s="91"/>
      <c r="B755" s="91"/>
      <c r="C755" s="91"/>
      <c r="D755" s="91"/>
      <c r="E755" s="91"/>
    </row>
    <row r="756" spans="1:5" ht="15" customHeight="1" x14ac:dyDescent="0.25">
      <c r="A756" s="55" t="s">
        <v>1</v>
      </c>
      <c r="B756" s="56"/>
      <c r="C756" s="56"/>
      <c r="D756" s="56"/>
      <c r="E756" s="56"/>
    </row>
    <row r="757" spans="1:5" ht="15" customHeight="1" x14ac:dyDescent="0.2">
      <c r="A757" s="82" t="s">
        <v>61</v>
      </c>
      <c r="E757" t="s">
        <v>62</v>
      </c>
    </row>
    <row r="758" spans="1:5" ht="15" customHeight="1" x14ac:dyDescent="0.25">
      <c r="B758" s="55"/>
      <c r="C758" s="56"/>
      <c r="D758" s="56"/>
      <c r="E758" s="71"/>
    </row>
    <row r="759" spans="1:5" ht="15" customHeight="1" x14ac:dyDescent="0.2">
      <c r="A759" s="92"/>
      <c r="B759" s="92"/>
      <c r="C759" s="72" t="s">
        <v>40</v>
      </c>
      <c r="D759" s="73" t="s">
        <v>41</v>
      </c>
      <c r="E759" s="43" t="s">
        <v>42</v>
      </c>
    </row>
    <row r="760" spans="1:5" ht="15" customHeight="1" x14ac:dyDescent="0.2">
      <c r="A760" s="90"/>
      <c r="B760" s="86"/>
      <c r="C760" s="93"/>
      <c r="D760" s="94" t="s">
        <v>63</v>
      </c>
      <c r="E760" s="48">
        <f>2440634.48+143566.73+2737+161</f>
        <v>2587099.21</v>
      </c>
    </row>
    <row r="761" spans="1:5" ht="15" customHeight="1" x14ac:dyDescent="0.2">
      <c r="A761" s="90"/>
      <c r="B761" s="86"/>
      <c r="C761" s="50" t="s">
        <v>44</v>
      </c>
      <c r="D761" s="51"/>
      <c r="E761" s="52">
        <f>SUM(E760:E760)</f>
        <v>2587099.21</v>
      </c>
    </row>
    <row r="762" spans="1:5" ht="15" customHeight="1" x14ac:dyDescent="0.2"/>
    <row r="763" spans="1:5" ht="15" customHeight="1" x14ac:dyDescent="0.25">
      <c r="A763" s="37" t="s">
        <v>17</v>
      </c>
      <c r="B763" s="38"/>
      <c r="C763" s="38"/>
      <c r="D763" s="57"/>
      <c r="E763" s="57"/>
    </row>
    <row r="764" spans="1:5" ht="15" customHeight="1" x14ac:dyDescent="0.2">
      <c r="A764" s="39" t="s">
        <v>68</v>
      </c>
      <c r="B764" s="56"/>
      <c r="C764" s="56"/>
      <c r="D764" s="56"/>
      <c r="E764" s="58" t="s">
        <v>71</v>
      </c>
    </row>
    <row r="765" spans="1:5" ht="15" customHeight="1" x14ac:dyDescent="0.2">
      <c r="A765" s="41"/>
      <c r="B765" s="97"/>
      <c r="C765" s="38"/>
      <c r="D765" s="41"/>
      <c r="E765" s="98"/>
    </row>
    <row r="766" spans="1:5" ht="15" customHeight="1" x14ac:dyDescent="0.2">
      <c r="B766" s="92"/>
      <c r="C766" s="43" t="s">
        <v>40</v>
      </c>
      <c r="D766" s="84" t="s">
        <v>57</v>
      </c>
      <c r="E766" s="43" t="s">
        <v>42</v>
      </c>
    </row>
    <row r="767" spans="1:5" ht="15" customHeight="1" x14ac:dyDescent="0.2">
      <c r="B767" s="99"/>
      <c r="C767" s="93">
        <v>3315</v>
      </c>
      <c r="D767" s="88" t="s">
        <v>65</v>
      </c>
      <c r="E767" s="48">
        <f>161+2737+143566.73+2440634.48</f>
        <v>2587099.21</v>
      </c>
    </row>
    <row r="768" spans="1:5" ht="15" customHeight="1" x14ac:dyDescent="0.2">
      <c r="B768" s="100"/>
      <c r="C768" s="50" t="s">
        <v>44</v>
      </c>
      <c r="D768" s="101"/>
      <c r="E768" s="102">
        <f>SUM(E767:E767)</f>
        <v>2587099.21</v>
      </c>
    </row>
    <row r="769" spans="1:5" ht="15" customHeight="1" x14ac:dyDescent="0.2"/>
    <row r="770" spans="1:5" ht="15" customHeight="1" x14ac:dyDescent="0.2"/>
    <row r="771" spans="1:5" ht="15" customHeight="1" x14ac:dyDescent="0.25">
      <c r="A771" s="35" t="s">
        <v>208</v>
      </c>
    </row>
    <row r="772" spans="1:5" ht="15" customHeight="1" x14ac:dyDescent="0.2">
      <c r="A772" s="191" t="s">
        <v>34</v>
      </c>
      <c r="B772" s="191"/>
      <c r="C772" s="191"/>
      <c r="D772" s="191"/>
      <c r="E772" s="191"/>
    </row>
    <row r="773" spans="1:5" ht="15" customHeight="1" x14ac:dyDescent="0.2">
      <c r="A773" s="192" t="s">
        <v>299</v>
      </c>
      <c r="B773" s="192"/>
      <c r="C773" s="192"/>
      <c r="D773" s="192"/>
      <c r="E773" s="192"/>
    </row>
    <row r="774" spans="1:5" ht="15" customHeight="1" x14ac:dyDescent="0.2">
      <c r="A774" s="192"/>
      <c r="B774" s="192"/>
      <c r="C774" s="192"/>
      <c r="D774" s="192"/>
      <c r="E774" s="192"/>
    </row>
    <row r="775" spans="1:5" ht="15" customHeight="1" x14ac:dyDescent="0.2">
      <c r="A775" s="192"/>
      <c r="B775" s="192"/>
      <c r="C775" s="192"/>
      <c r="D775" s="192"/>
      <c r="E775" s="192"/>
    </row>
    <row r="776" spans="1:5" ht="15" customHeight="1" x14ac:dyDescent="0.2">
      <c r="A776" s="192"/>
      <c r="B776" s="192"/>
      <c r="C776" s="192"/>
      <c r="D776" s="192"/>
      <c r="E776" s="192"/>
    </row>
    <row r="777" spans="1:5" ht="15" customHeight="1" x14ac:dyDescent="0.2">
      <c r="A777" s="192"/>
      <c r="B777" s="192"/>
      <c r="C777" s="192"/>
      <c r="D777" s="192"/>
      <c r="E777" s="192"/>
    </row>
    <row r="778" spans="1:5" ht="15" customHeight="1" x14ac:dyDescent="0.2">
      <c r="A778" s="192"/>
      <c r="B778" s="192"/>
      <c r="C778" s="192"/>
      <c r="D778" s="192"/>
      <c r="E778" s="192"/>
    </row>
    <row r="779" spans="1:5" ht="15" customHeight="1" x14ac:dyDescent="0.2">
      <c r="A779" s="192"/>
      <c r="B779" s="192"/>
      <c r="C779" s="192"/>
      <c r="D779" s="192"/>
      <c r="E779" s="192"/>
    </row>
    <row r="780" spans="1:5" ht="15" customHeight="1" x14ac:dyDescent="0.2">
      <c r="A780" s="192"/>
      <c r="B780" s="192"/>
      <c r="C780" s="192"/>
      <c r="D780" s="192"/>
      <c r="E780" s="192"/>
    </row>
    <row r="781" spans="1:5" ht="15" customHeight="1" x14ac:dyDescent="0.2">
      <c r="A781" s="91"/>
      <c r="B781" s="91"/>
      <c r="C781" s="91"/>
      <c r="D781" s="91"/>
      <c r="E781" s="91"/>
    </row>
    <row r="782" spans="1:5" ht="15" customHeight="1" x14ac:dyDescent="0.25">
      <c r="A782" s="55" t="s">
        <v>1</v>
      </c>
      <c r="B782" s="56"/>
      <c r="C782" s="56"/>
      <c r="D782" s="56"/>
      <c r="E782" s="56"/>
    </row>
    <row r="783" spans="1:5" ht="15" customHeight="1" x14ac:dyDescent="0.2">
      <c r="A783" s="82" t="s">
        <v>61</v>
      </c>
      <c r="E783" t="s">
        <v>62</v>
      </c>
    </row>
    <row r="784" spans="1:5" ht="15" customHeight="1" x14ac:dyDescent="0.25">
      <c r="B784" s="55"/>
      <c r="C784" s="56"/>
      <c r="D784" s="56"/>
      <c r="E784" s="71"/>
    </row>
    <row r="785" spans="1:5" ht="15" customHeight="1" x14ac:dyDescent="0.2">
      <c r="A785" s="92"/>
      <c r="B785" s="92"/>
      <c r="C785" s="72" t="s">
        <v>40</v>
      </c>
      <c r="D785" s="73" t="s">
        <v>41</v>
      </c>
      <c r="E785" s="43" t="s">
        <v>42</v>
      </c>
    </row>
    <row r="786" spans="1:5" ht="15" customHeight="1" x14ac:dyDescent="0.2">
      <c r="A786" s="90"/>
      <c r="B786" s="86"/>
      <c r="C786" s="93"/>
      <c r="D786" s="94" t="s">
        <v>63</v>
      </c>
      <c r="E786" s="48">
        <v>7744</v>
      </c>
    </row>
    <row r="787" spans="1:5" ht="15" customHeight="1" x14ac:dyDescent="0.2">
      <c r="A787" s="90"/>
      <c r="B787" s="86"/>
      <c r="C787" s="50" t="s">
        <v>44</v>
      </c>
      <c r="D787" s="51"/>
      <c r="E787" s="52">
        <f>SUM(E786:E786)</f>
        <v>7744</v>
      </c>
    </row>
    <row r="788" spans="1:5" ht="15" customHeight="1" x14ac:dyDescent="0.2"/>
    <row r="789" spans="1:5" ht="15" customHeight="1" x14ac:dyDescent="0.25">
      <c r="A789" s="37" t="s">
        <v>17</v>
      </c>
      <c r="B789" s="38"/>
      <c r="C789" s="38"/>
      <c r="D789" s="57"/>
      <c r="E789" s="57"/>
    </row>
    <row r="790" spans="1:5" ht="15" customHeight="1" x14ac:dyDescent="0.2">
      <c r="A790" s="39" t="s">
        <v>68</v>
      </c>
      <c r="B790" s="56"/>
      <c r="C790" s="56"/>
      <c r="D790" s="56"/>
      <c r="E790" s="58" t="s">
        <v>71</v>
      </c>
    </row>
    <row r="791" spans="1:5" ht="15" customHeight="1" x14ac:dyDescent="0.2">
      <c r="A791" s="41"/>
      <c r="B791" s="97"/>
      <c r="C791" s="38"/>
      <c r="D791" s="41"/>
      <c r="E791" s="98"/>
    </row>
    <row r="792" spans="1:5" ht="15" customHeight="1" x14ac:dyDescent="0.2">
      <c r="B792" s="92"/>
      <c r="C792" s="43" t="s">
        <v>40</v>
      </c>
      <c r="D792" s="84" t="s">
        <v>57</v>
      </c>
      <c r="E792" s="43" t="s">
        <v>42</v>
      </c>
    </row>
    <row r="793" spans="1:5" ht="15" customHeight="1" x14ac:dyDescent="0.2">
      <c r="B793" s="99"/>
      <c r="C793" s="93">
        <v>3123</v>
      </c>
      <c r="D793" s="88" t="s">
        <v>65</v>
      </c>
      <c r="E793" s="48">
        <v>7744</v>
      </c>
    </row>
    <row r="794" spans="1:5" ht="15" customHeight="1" x14ac:dyDescent="0.2">
      <c r="B794" s="100"/>
      <c r="C794" s="50" t="s">
        <v>44</v>
      </c>
      <c r="D794" s="101"/>
      <c r="E794" s="102">
        <f>SUM(E793:E793)</f>
        <v>7744</v>
      </c>
    </row>
    <row r="795" spans="1:5" ht="15" customHeight="1" x14ac:dyDescent="0.2"/>
    <row r="796" spans="1:5" ht="15" customHeight="1" x14ac:dyDescent="0.2"/>
    <row r="797" spans="1:5" ht="15" customHeight="1" x14ac:dyDescent="0.25">
      <c r="A797" s="35" t="s">
        <v>209</v>
      </c>
    </row>
    <row r="798" spans="1:5" ht="15" customHeight="1" x14ac:dyDescent="0.2">
      <c r="A798" s="191" t="s">
        <v>34</v>
      </c>
      <c r="B798" s="191"/>
      <c r="C798" s="191"/>
      <c r="D798" s="191"/>
      <c r="E798" s="191"/>
    </row>
    <row r="799" spans="1:5" ht="15" customHeight="1" x14ac:dyDescent="0.2">
      <c r="A799" s="192" t="s">
        <v>300</v>
      </c>
      <c r="B799" s="192"/>
      <c r="C799" s="192"/>
      <c r="D799" s="192"/>
      <c r="E799" s="192"/>
    </row>
    <row r="800" spans="1:5" ht="15" customHeight="1" x14ac:dyDescent="0.2">
      <c r="A800" s="192"/>
      <c r="B800" s="192"/>
      <c r="C800" s="192"/>
      <c r="D800" s="192"/>
      <c r="E800" s="192"/>
    </row>
    <row r="801" spans="1:5" ht="15" customHeight="1" x14ac:dyDescent="0.2">
      <c r="A801" s="192"/>
      <c r="B801" s="192"/>
      <c r="C801" s="192"/>
      <c r="D801" s="192"/>
      <c r="E801" s="192"/>
    </row>
    <row r="802" spans="1:5" ht="15" customHeight="1" x14ac:dyDescent="0.2">
      <c r="A802" s="192"/>
      <c r="B802" s="192"/>
      <c r="C802" s="192"/>
      <c r="D802" s="192"/>
      <c r="E802" s="192"/>
    </row>
    <row r="803" spans="1:5" ht="15" customHeight="1" x14ac:dyDescent="0.2">
      <c r="A803" s="192"/>
      <c r="B803" s="192"/>
      <c r="C803" s="192"/>
      <c r="D803" s="192"/>
      <c r="E803" s="192"/>
    </row>
    <row r="804" spans="1:5" ht="15" customHeight="1" x14ac:dyDescent="0.2">
      <c r="A804" s="192"/>
      <c r="B804" s="192"/>
      <c r="C804" s="192"/>
      <c r="D804" s="192"/>
      <c r="E804" s="192"/>
    </row>
    <row r="805" spans="1:5" ht="15" customHeight="1" x14ac:dyDescent="0.2">
      <c r="A805" s="192"/>
      <c r="B805" s="192"/>
      <c r="C805" s="192"/>
      <c r="D805" s="192"/>
      <c r="E805" s="192"/>
    </row>
    <row r="806" spans="1:5" ht="15" customHeight="1" x14ac:dyDescent="0.2">
      <c r="A806" s="91"/>
      <c r="B806" s="91"/>
      <c r="C806" s="91"/>
      <c r="D806" s="91"/>
      <c r="E806" s="91"/>
    </row>
    <row r="807" spans="1:5" ht="15" customHeight="1" x14ac:dyDescent="0.25">
      <c r="A807" s="55" t="s">
        <v>1</v>
      </c>
      <c r="B807" s="56"/>
      <c r="C807" s="56"/>
      <c r="D807" s="56"/>
      <c r="E807" s="56"/>
    </row>
    <row r="808" spans="1:5" ht="15" customHeight="1" x14ac:dyDescent="0.2">
      <c r="A808" s="82" t="s">
        <v>61</v>
      </c>
      <c r="E808" t="s">
        <v>62</v>
      </c>
    </row>
    <row r="809" spans="1:5" ht="15" customHeight="1" x14ac:dyDescent="0.25">
      <c r="B809" s="55"/>
      <c r="C809" s="56"/>
      <c r="D809" s="56"/>
      <c r="E809" s="71"/>
    </row>
    <row r="810" spans="1:5" ht="15" customHeight="1" x14ac:dyDescent="0.2">
      <c r="A810" s="92"/>
      <c r="B810" s="92"/>
      <c r="C810" s="72" t="s">
        <v>40</v>
      </c>
      <c r="D810" s="73" t="s">
        <v>41</v>
      </c>
      <c r="E810" s="43" t="s">
        <v>42</v>
      </c>
    </row>
    <row r="811" spans="1:5" ht="15" customHeight="1" x14ac:dyDescent="0.2">
      <c r="A811" s="90"/>
      <c r="B811" s="86"/>
      <c r="C811" s="93"/>
      <c r="D811" s="94" t="s">
        <v>63</v>
      </c>
      <c r="E811" s="48">
        <f>30511556.7+98010+9583.2</f>
        <v>30619149.899999999</v>
      </c>
    </row>
    <row r="812" spans="1:5" ht="15" customHeight="1" x14ac:dyDescent="0.2">
      <c r="A812" s="90"/>
      <c r="B812" s="86"/>
      <c r="C812" s="50" t="s">
        <v>44</v>
      </c>
      <c r="D812" s="51"/>
      <c r="E812" s="52">
        <f>SUM(E811:E811)</f>
        <v>30619149.899999999</v>
      </c>
    </row>
    <row r="813" spans="1:5" ht="15" customHeight="1" x14ac:dyDescent="0.2"/>
    <row r="814" spans="1:5" ht="15" customHeight="1" x14ac:dyDescent="0.25">
      <c r="A814" s="37" t="s">
        <v>17</v>
      </c>
      <c r="B814" s="38"/>
      <c r="C814" s="38"/>
      <c r="D814" s="57"/>
      <c r="E814" s="57"/>
    </row>
    <row r="815" spans="1:5" ht="15" customHeight="1" x14ac:dyDescent="0.2">
      <c r="A815" s="39" t="s">
        <v>68</v>
      </c>
      <c r="B815" s="56"/>
      <c r="C815" s="56"/>
      <c r="D815" s="56"/>
      <c r="E815" s="58" t="s">
        <v>69</v>
      </c>
    </row>
    <row r="816" spans="1:5" ht="15" customHeight="1" x14ac:dyDescent="0.2">
      <c r="A816" s="41"/>
      <c r="B816" s="97"/>
      <c r="C816" s="38"/>
      <c r="D816" s="41"/>
      <c r="E816" s="98"/>
    </row>
    <row r="817" spans="1:5" ht="15" customHeight="1" x14ac:dyDescent="0.2">
      <c r="B817" s="92"/>
      <c r="C817" s="43" t="s">
        <v>40</v>
      </c>
      <c r="D817" s="84" t="s">
        <v>57</v>
      </c>
      <c r="E817" s="43" t="s">
        <v>42</v>
      </c>
    </row>
    <row r="818" spans="1:5" ht="15" customHeight="1" x14ac:dyDescent="0.2">
      <c r="B818" s="99"/>
      <c r="C818" s="93">
        <v>2212</v>
      </c>
      <c r="D818" s="88" t="s">
        <v>65</v>
      </c>
      <c r="E818" s="48">
        <f>30511556.7+98010+9583.2</f>
        <v>30619149.899999999</v>
      </c>
    </row>
    <row r="819" spans="1:5" ht="15" customHeight="1" x14ac:dyDescent="0.2">
      <c r="B819" s="100"/>
      <c r="C819" s="50" t="s">
        <v>44</v>
      </c>
      <c r="D819" s="101"/>
      <c r="E819" s="102">
        <f>SUM(E818:E818)</f>
        <v>30619149.899999999</v>
      </c>
    </row>
    <row r="820" spans="1:5" ht="15" customHeight="1" x14ac:dyDescent="0.2"/>
    <row r="821" spans="1:5" ht="15" customHeight="1" x14ac:dyDescent="0.2"/>
    <row r="822" spans="1:5" ht="15" customHeight="1" x14ac:dyDescent="0.25">
      <c r="A822" s="35" t="s">
        <v>210</v>
      </c>
    </row>
    <row r="823" spans="1:5" ht="15" customHeight="1" x14ac:dyDescent="0.2">
      <c r="A823" s="191" t="s">
        <v>34</v>
      </c>
      <c r="B823" s="191"/>
      <c r="C823" s="191"/>
      <c r="D823" s="191"/>
      <c r="E823" s="191"/>
    </row>
    <row r="824" spans="1:5" ht="15" customHeight="1" x14ac:dyDescent="0.2">
      <c r="A824" s="192" t="s">
        <v>301</v>
      </c>
      <c r="B824" s="192"/>
      <c r="C824" s="192"/>
      <c r="D824" s="192"/>
      <c r="E824" s="192"/>
    </row>
    <row r="825" spans="1:5" ht="15" customHeight="1" x14ac:dyDescent="0.2">
      <c r="A825" s="192"/>
      <c r="B825" s="192"/>
      <c r="C825" s="192"/>
      <c r="D825" s="192"/>
      <c r="E825" s="192"/>
    </row>
    <row r="826" spans="1:5" ht="15" customHeight="1" x14ac:dyDescent="0.2">
      <c r="A826" s="192"/>
      <c r="B826" s="192"/>
      <c r="C826" s="192"/>
      <c r="D826" s="192"/>
      <c r="E826" s="192"/>
    </row>
    <row r="827" spans="1:5" ht="15" customHeight="1" x14ac:dyDescent="0.2">
      <c r="A827" s="192"/>
      <c r="B827" s="192"/>
      <c r="C827" s="192"/>
      <c r="D827" s="192"/>
      <c r="E827" s="192"/>
    </row>
    <row r="828" spans="1:5" ht="15" customHeight="1" x14ac:dyDescent="0.2">
      <c r="A828" s="192"/>
      <c r="B828" s="192"/>
      <c r="C828" s="192"/>
      <c r="D828" s="192"/>
      <c r="E828" s="192"/>
    </row>
    <row r="829" spans="1:5" ht="15" customHeight="1" x14ac:dyDescent="0.2">
      <c r="A829" s="192"/>
      <c r="B829" s="192"/>
      <c r="C829" s="192"/>
      <c r="D829" s="192"/>
      <c r="E829" s="192"/>
    </row>
    <row r="830" spans="1:5" ht="15" customHeight="1" x14ac:dyDescent="0.2">
      <c r="A830" s="192"/>
      <c r="B830" s="192"/>
      <c r="C830" s="192"/>
      <c r="D830" s="192"/>
      <c r="E830" s="192"/>
    </row>
    <row r="831" spans="1:5" ht="15" customHeight="1" x14ac:dyDescent="0.2">
      <c r="A831" s="192"/>
      <c r="B831" s="192"/>
      <c r="C831" s="192"/>
      <c r="D831" s="192"/>
      <c r="E831" s="192"/>
    </row>
    <row r="832" spans="1:5" ht="15" customHeight="1" x14ac:dyDescent="0.2">
      <c r="A832" s="91"/>
      <c r="B832" s="91"/>
      <c r="C832" s="91"/>
      <c r="D832" s="91"/>
      <c r="E832" s="91"/>
    </row>
    <row r="833" spans="1:5" ht="15" customHeight="1" x14ac:dyDescent="0.2">
      <c r="A833" s="91"/>
      <c r="B833" s="91"/>
      <c r="C833" s="91"/>
      <c r="D833" s="91"/>
      <c r="E833" s="91"/>
    </row>
    <row r="834" spans="1:5" ht="15" customHeight="1" x14ac:dyDescent="0.25">
      <c r="A834" s="55" t="s">
        <v>1</v>
      </c>
      <c r="B834" s="56"/>
      <c r="C834" s="56"/>
      <c r="D834" s="56"/>
      <c r="E834" s="56"/>
    </row>
    <row r="835" spans="1:5" ht="15" customHeight="1" x14ac:dyDescent="0.2">
      <c r="A835" s="82" t="s">
        <v>61</v>
      </c>
      <c r="E835" t="s">
        <v>62</v>
      </c>
    </row>
    <row r="836" spans="1:5" ht="15" customHeight="1" x14ac:dyDescent="0.25">
      <c r="B836" s="55"/>
      <c r="C836" s="56"/>
      <c r="D836" s="56"/>
      <c r="E836" s="71"/>
    </row>
    <row r="837" spans="1:5" ht="15" customHeight="1" x14ac:dyDescent="0.2">
      <c r="A837" s="92"/>
      <c r="B837" s="92"/>
      <c r="C837" s="72" t="s">
        <v>40</v>
      </c>
      <c r="D837" s="73" t="s">
        <v>41</v>
      </c>
      <c r="E837" s="43" t="s">
        <v>42</v>
      </c>
    </row>
    <row r="838" spans="1:5" ht="15" customHeight="1" x14ac:dyDescent="0.2">
      <c r="A838" s="90"/>
      <c r="B838" s="86"/>
      <c r="C838" s="93"/>
      <c r="D838" s="94" t="s">
        <v>63</v>
      </c>
      <c r="E838" s="48">
        <f>261743.92+15396.71+16508911.75+971112.46+20364.3+1197.9+17998.75+1058.75</f>
        <v>17797784.539999999</v>
      </c>
    </row>
    <row r="839" spans="1:5" ht="15" customHeight="1" x14ac:dyDescent="0.2">
      <c r="A839" s="90"/>
      <c r="B839" s="86"/>
      <c r="C839" s="50" t="s">
        <v>44</v>
      </c>
      <c r="D839" s="51"/>
      <c r="E839" s="52">
        <f>SUM(E838:E838)</f>
        <v>17797784.539999999</v>
      </c>
    </row>
    <row r="840" spans="1:5" ht="15" customHeight="1" x14ac:dyDescent="0.2"/>
    <row r="841" spans="1:5" ht="15" customHeight="1" x14ac:dyDescent="0.25">
      <c r="A841" s="37" t="s">
        <v>17</v>
      </c>
      <c r="B841" s="38"/>
      <c r="C841" s="38"/>
      <c r="D841" s="57"/>
      <c r="E841" s="57"/>
    </row>
    <row r="842" spans="1:5" ht="15" customHeight="1" x14ac:dyDescent="0.2">
      <c r="A842" s="39" t="s">
        <v>68</v>
      </c>
      <c r="B842" s="56"/>
      <c r="C842" s="56"/>
      <c r="D842" s="56"/>
      <c r="E842" s="58" t="s">
        <v>71</v>
      </c>
    </row>
    <row r="843" spans="1:5" ht="15" customHeight="1" x14ac:dyDescent="0.2">
      <c r="A843" s="41"/>
      <c r="B843" s="97"/>
      <c r="C843" s="38"/>
      <c r="D843" s="41"/>
      <c r="E843" s="98"/>
    </row>
    <row r="844" spans="1:5" ht="15" customHeight="1" x14ac:dyDescent="0.2">
      <c r="B844" s="92"/>
      <c r="C844" s="43" t="s">
        <v>40</v>
      </c>
      <c r="D844" s="84" t="s">
        <v>57</v>
      </c>
      <c r="E844" s="43" t="s">
        <v>42</v>
      </c>
    </row>
    <row r="845" spans="1:5" ht="15" customHeight="1" x14ac:dyDescent="0.2">
      <c r="B845" s="99"/>
      <c r="C845" s="93">
        <v>3314</v>
      </c>
      <c r="D845" s="88" t="s">
        <v>65</v>
      </c>
      <c r="E845" s="48">
        <f>19057.5+21562.2+17480024.21+277140.63</f>
        <v>17797784.539999999</v>
      </c>
    </row>
    <row r="846" spans="1:5" ht="15" customHeight="1" x14ac:dyDescent="0.2">
      <c r="B846" s="100"/>
      <c r="C846" s="50" t="s">
        <v>44</v>
      </c>
      <c r="D846" s="101"/>
      <c r="E846" s="102">
        <f>SUM(E845:E845)</f>
        <v>17797784.539999999</v>
      </c>
    </row>
    <row r="847" spans="1:5" ht="15" customHeight="1" x14ac:dyDescent="0.2"/>
    <row r="848" spans="1:5" ht="15" customHeight="1" x14ac:dyDescent="0.2"/>
    <row r="849" spans="1:5" ht="15" customHeight="1" x14ac:dyDescent="0.25">
      <c r="A849" s="35" t="s">
        <v>211</v>
      </c>
    </row>
    <row r="850" spans="1:5" ht="15" customHeight="1" x14ac:dyDescent="0.2">
      <c r="A850" s="191" t="s">
        <v>34</v>
      </c>
      <c r="B850" s="191"/>
      <c r="C850" s="191"/>
      <c r="D850" s="191"/>
      <c r="E850" s="191"/>
    </row>
    <row r="851" spans="1:5" ht="15" customHeight="1" x14ac:dyDescent="0.2">
      <c r="A851" s="192" t="s">
        <v>302</v>
      </c>
      <c r="B851" s="192"/>
      <c r="C851" s="192"/>
      <c r="D851" s="192"/>
      <c r="E851" s="192"/>
    </row>
    <row r="852" spans="1:5" ht="15" customHeight="1" x14ac:dyDescent="0.2">
      <c r="A852" s="192"/>
      <c r="B852" s="192"/>
      <c r="C852" s="192"/>
      <c r="D852" s="192"/>
      <c r="E852" s="192"/>
    </row>
    <row r="853" spans="1:5" ht="15" customHeight="1" x14ac:dyDescent="0.2">
      <c r="A853" s="192"/>
      <c r="B853" s="192"/>
      <c r="C853" s="192"/>
      <c r="D853" s="192"/>
      <c r="E853" s="192"/>
    </row>
    <row r="854" spans="1:5" ht="15" customHeight="1" x14ac:dyDescent="0.2">
      <c r="A854" s="192"/>
      <c r="B854" s="192"/>
      <c r="C854" s="192"/>
      <c r="D854" s="192"/>
      <c r="E854" s="192"/>
    </row>
    <row r="855" spans="1:5" ht="15" customHeight="1" x14ac:dyDescent="0.2">
      <c r="A855" s="192"/>
      <c r="B855" s="192"/>
      <c r="C855" s="192"/>
      <c r="D855" s="192"/>
      <c r="E855" s="192"/>
    </row>
    <row r="856" spans="1:5" ht="15" customHeight="1" x14ac:dyDescent="0.2">
      <c r="A856" s="192"/>
      <c r="B856" s="192"/>
      <c r="C856" s="192"/>
      <c r="D856" s="192"/>
      <c r="E856" s="192"/>
    </row>
    <row r="857" spans="1:5" ht="15" customHeight="1" x14ac:dyDescent="0.2">
      <c r="A857" s="192"/>
      <c r="B857" s="192"/>
      <c r="C857" s="192"/>
      <c r="D857" s="192"/>
      <c r="E857" s="192"/>
    </row>
    <row r="858" spans="1:5" ht="15" customHeight="1" x14ac:dyDescent="0.2">
      <c r="A858" s="192"/>
      <c r="B858" s="192"/>
      <c r="C858" s="192"/>
      <c r="D858" s="192"/>
      <c r="E858" s="192"/>
    </row>
    <row r="859" spans="1:5" ht="15" customHeight="1" x14ac:dyDescent="0.2">
      <c r="A859" s="91"/>
      <c r="B859" s="91"/>
      <c r="C859" s="91"/>
      <c r="D859" s="91"/>
      <c r="E859" s="91"/>
    </row>
    <row r="860" spans="1:5" ht="15" customHeight="1" x14ac:dyDescent="0.25">
      <c r="A860" s="55" t="s">
        <v>1</v>
      </c>
      <c r="B860" s="56"/>
      <c r="C860" s="56"/>
      <c r="D860" s="56"/>
      <c r="E860" s="56"/>
    </row>
    <row r="861" spans="1:5" ht="15" customHeight="1" x14ac:dyDescent="0.2">
      <c r="A861" s="82" t="s">
        <v>61</v>
      </c>
      <c r="E861" t="s">
        <v>62</v>
      </c>
    </row>
    <row r="862" spans="1:5" ht="15" customHeight="1" x14ac:dyDescent="0.25">
      <c r="B862" s="55"/>
      <c r="C862" s="56"/>
      <c r="D862" s="56"/>
      <c r="E862" s="71"/>
    </row>
    <row r="863" spans="1:5" ht="15" customHeight="1" x14ac:dyDescent="0.2">
      <c r="A863" s="92"/>
      <c r="B863" s="92"/>
      <c r="C863" s="72" t="s">
        <v>40</v>
      </c>
      <c r="D863" s="73" t="s">
        <v>41</v>
      </c>
      <c r="E863" s="43" t="s">
        <v>42</v>
      </c>
    </row>
    <row r="864" spans="1:5" ht="15" customHeight="1" x14ac:dyDescent="0.2">
      <c r="A864" s="90"/>
      <c r="B864" s="86"/>
      <c r="C864" s="93"/>
      <c r="D864" s="94" t="s">
        <v>63</v>
      </c>
      <c r="E864" s="48">
        <f>7200+1235620</f>
        <v>1242820</v>
      </c>
    </row>
    <row r="865" spans="1:5" ht="15" customHeight="1" x14ac:dyDescent="0.2">
      <c r="A865" s="90"/>
      <c r="B865" s="86"/>
      <c r="C865" s="50" t="s">
        <v>44</v>
      </c>
      <c r="D865" s="51"/>
      <c r="E865" s="52">
        <f>SUM(E864:E864)</f>
        <v>1242820</v>
      </c>
    </row>
    <row r="866" spans="1:5" ht="15" customHeight="1" x14ac:dyDescent="0.2"/>
    <row r="867" spans="1:5" ht="15" customHeight="1" x14ac:dyDescent="0.25">
      <c r="A867" s="37" t="s">
        <v>17</v>
      </c>
      <c r="B867" s="38"/>
      <c r="C867" s="38"/>
      <c r="D867" s="57"/>
      <c r="E867" s="57"/>
    </row>
    <row r="868" spans="1:5" ht="15" customHeight="1" x14ac:dyDescent="0.2">
      <c r="A868" s="39" t="s">
        <v>68</v>
      </c>
      <c r="B868" s="56"/>
      <c r="C868" s="56"/>
      <c r="D868" s="56"/>
      <c r="E868" s="58" t="s">
        <v>71</v>
      </c>
    </row>
    <row r="869" spans="1:5" ht="15" customHeight="1" x14ac:dyDescent="0.2">
      <c r="A869" s="41"/>
      <c r="B869" s="97"/>
      <c r="C869" s="38"/>
      <c r="D869" s="41"/>
      <c r="E869" s="98"/>
    </row>
    <row r="870" spans="1:5" ht="15" customHeight="1" x14ac:dyDescent="0.2">
      <c r="B870" s="92"/>
      <c r="C870" s="43" t="s">
        <v>40</v>
      </c>
      <c r="D870" s="84" t="s">
        <v>57</v>
      </c>
      <c r="E870" s="43" t="s">
        <v>42</v>
      </c>
    </row>
    <row r="871" spans="1:5" ht="15" customHeight="1" x14ac:dyDescent="0.2">
      <c r="B871" s="99"/>
      <c r="C871" s="93">
        <v>3133</v>
      </c>
      <c r="D871" s="88" t="s">
        <v>65</v>
      </c>
      <c r="E871" s="48">
        <f>1235620+7200</f>
        <v>1242820</v>
      </c>
    </row>
    <row r="872" spans="1:5" ht="15" customHeight="1" x14ac:dyDescent="0.2">
      <c r="B872" s="100"/>
      <c r="C872" s="50" t="s">
        <v>44</v>
      </c>
      <c r="D872" s="101"/>
      <c r="E872" s="102">
        <f>SUM(E871:E871)</f>
        <v>1242820</v>
      </c>
    </row>
    <row r="873" spans="1:5" ht="15" customHeight="1" x14ac:dyDescent="0.2"/>
    <row r="874" spans="1:5" ht="15" customHeight="1" x14ac:dyDescent="0.2"/>
    <row r="875" spans="1:5" ht="15" customHeight="1" x14ac:dyDescent="0.25">
      <c r="A875" s="35" t="s">
        <v>212</v>
      </c>
    </row>
    <row r="876" spans="1:5" ht="15" customHeight="1" x14ac:dyDescent="0.2">
      <c r="A876" s="191" t="s">
        <v>34</v>
      </c>
      <c r="B876" s="191"/>
      <c r="C876" s="191"/>
      <c r="D876" s="191"/>
      <c r="E876" s="191"/>
    </row>
    <row r="877" spans="1:5" ht="15" customHeight="1" x14ac:dyDescent="0.2">
      <c r="A877" s="192" t="s">
        <v>303</v>
      </c>
      <c r="B877" s="192"/>
      <c r="C877" s="192"/>
      <c r="D877" s="192"/>
      <c r="E877" s="192"/>
    </row>
    <row r="878" spans="1:5" ht="15" customHeight="1" x14ac:dyDescent="0.2">
      <c r="A878" s="192"/>
      <c r="B878" s="192"/>
      <c r="C878" s="192"/>
      <c r="D878" s="192"/>
      <c r="E878" s="192"/>
    </row>
    <row r="879" spans="1:5" ht="15" customHeight="1" x14ac:dyDescent="0.2">
      <c r="A879" s="192"/>
      <c r="B879" s="192"/>
      <c r="C879" s="192"/>
      <c r="D879" s="192"/>
      <c r="E879" s="192"/>
    </row>
    <row r="880" spans="1:5" ht="15" customHeight="1" x14ac:dyDescent="0.2">
      <c r="A880" s="192"/>
      <c r="B880" s="192"/>
      <c r="C880" s="192"/>
      <c r="D880" s="192"/>
      <c r="E880" s="192"/>
    </row>
    <row r="881" spans="1:5" ht="15" customHeight="1" x14ac:dyDescent="0.2">
      <c r="A881" s="192"/>
      <c r="B881" s="192"/>
      <c r="C881" s="192"/>
      <c r="D881" s="192"/>
      <c r="E881" s="192"/>
    </row>
    <row r="882" spans="1:5" ht="15" customHeight="1" x14ac:dyDescent="0.2">
      <c r="A882" s="192"/>
      <c r="B882" s="192"/>
      <c r="C882" s="192"/>
      <c r="D882" s="192"/>
      <c r="E882" s="192"/>
    </row>
    <row r="883" spans="1:5" ht="15" customHeight="1" x14ac:dyDescent="0.2">
      <c r="A883" s="192"/>
      <c r="B883" s="192"/>
      <c r="C883" s="192"/>
      <c r="D883" s="192"/>
      <c r="E883" s="192"/>
    </row>
    <row r="884" spans="1:5" ht="15" customHeight="1" x14ac:dyDescent="0.2">
      <c r="A884" s="192"/>
      <c r="B884" s="192"/>
      <c r="C884" s="192"/>
      <c r="D884" s="192"/>
      <c r="E884" s="192"/>
    </row>
    <row r="885" spans="1:5" ht="15" customHeight="1" x14ac:dyDescent="0.2">
      <c r="A885" s="91"/>
      <c r="B885" s="91"/>
      <c r="C885" s="91"/>
      <c r="D885" s="91"/>
      <c r="E885" s="91"/>
    </row>
    <row r="886" spans="1:5" ht="15" customHeight="1" x14ac:dyDescent="0.25">
      <c r="A886" s="55" t="s">
        <v>1</v>
      </c>
      <c r="B886" s="56"/>
      <c r="C886" s="56"/>
      <c r="D886" s="56"/>
      <c r="E886" s="56"/>
    </row>
    <row r="887" spans="1:5" ht="15" customHeight="1" x14ac:dyDescent="0.2">
      <c r="A887" s="82" t="s">
        <v>61</v>
      </c>
      <c r="E887" t="s">
        <v>62</v>
      </c>
    </row>
    <row r="888" spans="1:5" ht="15" customHeight="1" x14ac:dyDescent="0.25">
      <c r="B888" s="55"/>
      <c r="C888" s="56"/>
      <c r="D888" s="56"/>
      <c r="E888" s="71"/>
    </row>
    <row r="889" spans="1:5" ht="15" customHeight="1" x14ac:dyDescent="0.2">
      <c r="A889" s="92"/>
      <c r="B889" s="92"/>
      <c r="C889" s="72" t="s">
        <v>40</v>
      </c>
      <c r="D889" s="73" t="s">
        <v>41</v>
      </c>
      <c r="E889" s="43" t="s">
        <v>42</v>
      </c>
    </row>
    <row r="890" spans="1:5" ht="15" customHeight="1" x14ac:dyDescent="0.2">
      <c r="A890" s="90"/>
      <c r="B890" s="86"/>
      <c r="C890" s="93"/>
      <c r="D890" s="94" t="s">
        <v>63</v>
      </c>
      <c r="E890" s="48">
        <f>876627.95+51566.35+1510215.4+88836.2+4474.4+263.2</f>
        <v>2531983.5</v>
      </c>
    </row>
    <row r="891" spans="1:5" ht="15" customHeight="1" x14ac:dyDescent="0.2">
      <c r="A891" s="90"/>
      <c r="B891" s="86"/>
      <c r="C891" s="50" t="s">
        <v>44</v>
      </c>
      <c r="D891" s="51"/>
      <c r="E891" s="52">
        <f>SUM(E890:E890)</f>
        <v>2531983.5</v>
      </c>
    </row>
    <row r="892" spans="1:5" ht="15" customHeight="1" x14ac:dyDescent="0.2"/>
    <row r="893" spans="1:5" ht="15" customHeight="1" x14ac:dyDescent="0.25">
      <c r="A893" s="37" t="s">
        <v>17</v>
      </c>
      <c r="B893" s="38"/>
      <c r="C893" s="38"/>
      <c r="D893" s="57"/>
      <c r="E893" s="57"/>
    </row>
    <row r="894" spans="1:5" ht="15" customHeight="1" x14ac:dyDescent="0.2">
      <c r="A894" s="39" t="s">
        <v>68</v>
      </c>
      <c r="B894" s="56"/>
      <c r="C894" s="56"/>
      <c r="D894" s="56"/>
      <c r="E894" s="58" t="s">
        <v>71</v>
      </c>
    </row>
    <row r="895" spans="1:5" ht="15" customHeight="1" x14ac:dyDescent="0.2">
      <c r="A895" s="41"/>
      <c r="B895" s="97"/>
      <c r="C895" s="38"/>
      <c r="D895" s="41"/>
      <c r="E895" s="98"/>
    </row>
    <row r="896" spans="1:5" ht="15" customHeight="1" x14ac:dyDescent="0.2">
      <c r="B896" s="92"/>
      <c r="C896" s="43" t="s">
        <v>40</v>
      </c>
      <c r="D896" s="84" t="s">
        <v>57</v>
      </c>
      <c r="E896" s="43" t="s">
        <v>42</v>
      </c>
    </row>
    <row r="897" spans="1:5" ht="15" customHeight="1" x14ac:dyDescent="0.2">
      <c r="B897" s="99"/>
      <c r="C897" s="93">
        <v>3315</v>
      </c>
      <c r="D897" s="88" t="s">
        <v>65</v>
      </c>
      <c r="E897" s="48">
        <f>4737.6+1599051.6+928194.3</f>
        <v>2531983.5</v>
      </c>
    </row>
    <row r="898" spans="1:5" ht="15" customHeight="1" x14ac:dyDescent="0.2">
      <c r="B898" s="100"/>
      <c r="C898" s="50" t="s">
        <v>44</v>
      </c>
      <c r="D898" s="101"/>
      <c r="E898" s="102">
        <f>SUM(E897:E897)</f>
        <v>2531983.5</v>
      </c>
    </row>
    <row r="899" spans="1:5" ht="15" customHeight="1" x14ac:dyDescent="0.2"/>
    <row r="900" spans="1:5" ht="15" customHeight="1" x14ac:dyDescent="0.2"/>
    <row r="901" spans="1:5" ht="15" customHeight="1" x14ac:dyDescent="0.25">
      <c r="A901" s="35" t="s">
        <v>213</v>
      </c>
    </row>
    <row r="902" spans="1:5" ht="15" customHeight="1" x14ac:dyDescent="0.2">
      <c r="A902" s="191" t="s">
        <v>34</v>
      </c>
      <c r="B902" s="191"/>
      <c r="C902" s="191"/>
      <c r="D902" s="191"/>
      <c r="E902" s="191"/>
    </row>
    <row r="903" spans="1:5" ht="15" customHeight="1" x14ac:dyDescent="0.2">
      <c r="A903" s="192" t="s">
        <v>304</v>
      </c>
      <c r="B903" s="192"/>
      <c r="C903" s="192"/>
      <c r="D903" s="192"/>
      <c r="E903" s="192"/>
    </row>
    <row r="904" spans="1:5" ht="15" customHeight="1" x14ac:dyDescent="0.2">
      <c r="A904" s="192"/>
      <c r="B904" s="192"/>
      <c r="C904" s="192"/>
      <c r="D904" s="192"/>
      <c r="E904" s="192"/>
    </row>
    <row r="905" spans="1:5" ht="15" customHeight="1" x14ac:dyDescent="0.2">
      <c r="A905" s="192"/>
      <c r="B905" s="192"/>
      <c r="C905" s="192"/>
      <c r="D905" s="192"/>
      <c r="E905" s="192"/>
    </row>
    <row r="906" spans="1:5" ht="15" customHeight="1" x14ac:dyDescent="0.2">
      <c r="A906" s="192"/>
      <c r="B906" s="192"/>
      <c r="C906" s="192"/>
      <c r="D906" s="192"/>
      <c r="E906" s="192"/>
    </row>
    <row r="907" spans="1:5" ht="15" customHeight="1" x14ac:dyDescent="0.2">
      <c r="A907" s="192"/>
      <c r="B907" s="192"/>
      <c r="C907" s="192"/>
      <c r="D907" s="192"/>
      <c r="E907" s="192"/>
    </row>
    <row r="908" spans="1:5" ht="15" customHeight="1" x14ac:dyDescent="0.2">
      <c r="A908" s="192"/>
      <c r="B908" s="192"/>
      <c r="C908" s="192"/>
      <c r="D908" s="192"/>
      <c r="E908" s="192"/>
    </row>
    <row r="909" spans="1:5" ht="15" customHeight="1" x14ac:dyDescent="0.2">
      <c r="A909" s="192"/>
      <c r="B909" s="192"/>
      <c r="C909" s="192"/>
      <c r="D909" s="192"/>
      <c r="E909" s="192"/>
    </row>
    <row r="910" spans="1:5" ht="15" customHeight="1" x14ac:dyDescent="0.2">
      <c r="A910" s="192"/>
      <c r="B910" s="192"/>
      <c r="C910" s="192"/>
      <c r="D910" s="192"/>
      <c r="E910" s="192"/>
    </row>
    <row r="911" spans="1:5" ht="15" customHeight="1" x14ac:dyDescent="0.2">
      <c r="A911" s="91"/>
      <c r="B911" s="91"/>
      <c r="C911" s="91"/>
      <c r="D911" s="91"/>
      <c r="E911" s="91"/>
    </row>
    <row r="912" spans="1:5" ht="15" customHeight="1" x14ac:dyDescent="0.25">
      <c r="A912" s="55" t="s">
        <v>1</v>
      </c>
      <c r="B912" s="56"/>
      <c r="C912" s="56"/>
      <c r="D912" s="56"/>
      <c r="E912" s="56"/>
    </row>
    <row r="913" spans="1:5" ht="15" customHeight="1" x14ac:dyDescent="0.2">
      <c r="A913" s="82" t="s">
        <v>61</v>
      </c>
      <c r="E913" t="s">
        <v>62</v>
      </c>
    </row>
    <row r="914" spans="1:5" ht="15" customHeight="1" x14ac:dyDescent="0.25">
      <c r="B914" s="55"/>
      <c r="C914" s="56"/>
      <c r="D914" s="56"/>
      <c r="E914" s="71"/>
    </row>
    <row r="915" spans="1:5" ht="15" customHeight="1" x14ac:dyDescent="0.2">
      <c r="A915" s="92"/>
      <c r="B915" s="92"/>
      <c r="C915" s="72" t="s">
        <v>40</v>
      </c>
      <c r="D915" s="73" t="s">
        <v>41</v>
      </c>
      <c r="E915" s="43" t="s">
        <v>42</v>
      </c>
    </row>
    <row r="916" spans="1:5" ht="15" customHeight="1" x14ac:dyDescent="0.2">
      <c r="A916" s="90"/>
      <c r="B916" s="86"/>
      <c r="C916" s="93"/>
      <c r="D916" s="94" t="s">
        <v>63</v>
      </c>
      <c r="E916" s="48">
        <v>14780.8</v>
      </c>
    </row>
    <row r="917" spans="1:5" ht="15" customHeight="1" x14ac:dyDescent="0.2">
      <c r="A917" s="90"/>
      <c r="B917" s="86"/>
      <c r="C917" s="50" t="s">
        <v>44</v>
      </c>
      <c r="D917" s="51"/>
      <c r="E917" s="52">
        <f>SUM(E916:E916)</f>
        <v>14780.8</v>
      </c>
    </row>
    <row r="918" spans="1:5" ht="15" customHeight="1" x14ac:dyDescent="0.2"/>
    <row r="919" spans="1:5" ht="15" customHeight="1" x14ac:dyDescent="0.25">
      <c r="A919" s="37" t="s">
        <v>17</v>
      </c>
      <c r="B919" s="38"/>
      <c r="C919" s="38"/>
      <c r="D919" s="57"/>
      <c r="E919" s="57"/>
    </row>
    <row r="920" spans="1:5" ht="15" customHeight="1" x14ac:dyDescent="0.2">
      <c r="A920" s="39" t="s">
        <v>68</v>
      </c>
      <c r="B920" s="56"/>
      <c r="C920" s="56"/>
      <c r="D920" s="56"/>
      <c r="E920" s="58" t="s">
        <v>71</v>
      </c>
    </row>
    <row r="921" spans="1:5" ht="15" customHeight="1" x14ac:dyDescent="0.2">
      <c r="A921" s="41"/>
      <c r="B921" s="97"/>
      <c r="C921" s="38"/>
      <c r="D921" s="41"/>
      <c r="E921" s="98"/>
    </row>
    <row r="922" spans="1:5" ht="15" customHeight="1" x14ac:dyDescent="0.2">
      <c r="B922" s="92"/>
      <c r="C922" s="43" t="s">
        <v>40</v>
      </c>
      <c r="D922" s="84" t="s">
        <v>57</v>
      </c>
      <c r="E922" s="43" t="s">
        <v>42</v>
      </c>
    </row>
    <row r="923" spans="1:5" ht="15" customHeight="1" x14ac:dyDescent="0.2">
      <c r="B923" s="99"/>
      <c r="C923" s="93">
        <v>3529</v>
      </c>
      <c r="D923" s="88" t="s">
        <v>65</v>
      </c>
      <c r="E923" s="48">
        <v>14780.8</v>
      </c>
    </row>
    <row r="924" spans="1:5" ht="15" customHeight="1" x14ac:dyDescent="0.2">
      <c r="B924" s="100"/>
      <c r="C924" s="50" t="s">
        <v>44</v>
      </c>
      <c r="D924" s="101"/>
      <c r="E924" s="102">
        <f>SUM(E923:E923)</f>
        <v>14780.8</v>
      </c>
    </row>
    <row r="925" spans="1:5" ht="15" customHeight="1" x14ac:dyDescent="0.2"/>
    <row r="926" spans="1:5" ht="15" customHeight="1" x14ac:dyDescent="0.2"/>
    <row r="927" spans="1:5" ht="15" customHeight="1" x14ac:dyDescent="0.25">
      <c r="A927" s="35" t="s">
        <v>214</v>
      </c>
    </row>
    <row r="928" spans="1:5" ht="15" customHeight="1" x14ac:dyDescent="0.2">
      <c r="A928" s="191" t="s">
        <v>34</v>
      </c>
      <c r="B928" s="191"/>
      <c r="C928" s="191"/>
      <c r="D928" s="191"/>
      <c r="E928" s="191"/>
    </row>
    <row r="929" spans="1:5" ht="15" customHeight="1" x14ac:dyDescent="0.2">
      <c r="A929" s="192" t="s">
        <v>305</v>
      </c>
      <c r="B929" s="192"/>
      <c r="C929" s="192"/>
      <c r="D929" s="192"/>
      <c r="E929" s="192"/>
    </row>
    <row r="930" spans="1:5" ht="15" customHeight="1" x14ac:dyDescent="0.2">
      <c r="A930" s="192"/>
      <c r="B930" s="192"/>
      <c r="C930" s="192"/>
      <c r="D930" s="192"/>
      <c r="E930" s="192"/>
    </row>
    <row r="931" spans="1:5" ht="15" customHeight="1" x14ac:dyDescent="0.2">
      <c r="A931" s="192"/>
      <c r="B931" s="192"/>
      <c r="C931" s="192"/>
      <c r="D931" s="192"/>
      <c r="E931" s="192"/>
    </row>
    <row r="932" spans="1:5" ht="15" customHeight="1" x14ac:dyDescent="0.2">
      <c r="A932" s="192"/>
      <c r="B932" s="192"/>
      <c r="C932" s="192"/>
      <c r="D932" s="192"/>
      <c r="E932" s="192"/>
    </row>
    <row r="933" spans="1:5" ht="15" customHeight="1" x14ac:dyDescent="0.2">
      <c r="A933" s="192"/>
      <c r="B933" s="192"/>
      <c r="C933" s="192"/>
      <c r="D933" s="192"/>
      <c r="E933" s="192"/>
    </row>
    <row r="934" spans="1:5" ht="15" customHeight="1" x14ac:dyDescent="0.2">
      <c r="A934" s="192"/>
      <c r="B934" s="192"/>
      <c r="C934" s="192"/>
      <c r="D934" s="192"/>
      <c r="E934" s="192"/>
    </row>
    <row r="935" spans="1:5" ht="15" customHeight="1" x14ac:dyDescent="0.2">
      <c r="A935" s="192"/>
      <c r="B935" s="192"/>
      <c r="C935" s="192"/>
      <c r="D935" s="192"/>
      <c r="E935" s="192"/>
    </row>
    <row r="936" spans="1:5" ht="15" customHeight="1" x14ac:dyDescent="0.2">
      <c r="A936" s="192"/>
      <c r="B936" s="192"/>
      <c r="C936" s="192"/>
      <c r="D936" s="192"/>
      <c r="E936" s="192"/>
    </row>
    <row r="937" spans="1:5" ht="15" customHeight="1" x14ac:dyDescent="0.2">
      <c r="A937" s="91"/>
      <c r="B937" s="91"/>
      <c r="C937" s="91"/>
      <c r="D937" s="91"/>
      <c r="E937" s="91"/>
    </row>
    <row r="938" spans="1:5" ht="15" customHeight="1" x14ac:dyDescent="0.25">
      <c r="A938" s="55" t="s">
        <v>1</v>
      </c>
      <c r="B938" s="56"/>
      <c r="C938" s="56"/>
      <c r="D938" s="56"/>
      <c r="E938" s="56"/>
    </row>
    <row r="939" spans="1:5" ht="15" customHeight="1" x14ac:dyDescent="0.2">
      <c r="A939" s="82" t="s">
        <v>61</v>
      </c>
      <c r="E939" t="s">
        <v>62</v>
      </c>
    </row>
    <row r="940" spans="1:5" ht="15" customHeight="1" x14ac:dyDescent="0.25">
      <c r="B940" s="55"/>
      <c r="C940" s="56"/>
      <c r="D940" s="56"/>
      <c r="E940" s="71"/>
    </row>
    <row r="941" spans="1:5" ht="15" customHeight="1" x14ac:dyDescent="0.2">
      <c r="A941" s="92"/>
      <c r="B941" s="92"/>
      <c r="C941" s="72" t="s">
        <v>40</v>
      </c>
      <c r="D941" s="73" t="s">
        <v>41</v>
      </c>
      <c r="E941" s="43" t="s">
        <v>42</v>
      </c>
    </row>
    <row r="942" spans="1:5" ht="15" customHeight="1" x14ac:dyDescent="0.2">
      <c r="A942" s="90"/>
      <c r="B942" s="86"/>
      <c r="C942" s="93"/>
      <c r="D942" s="94" t="s">
        <v>63</v>
      </c>
      <c r="E942" s="48">
        <v>1534698.28</v>
      </c>
    </row>
    <row r="943" spans="1:5" ht="15" customHeight="1" x14ac:dyDescent="0.2">
      <c r="A943" s="90"/>
      <c r="B943" s="86"/>
      <c r="C943" s="50" t="s">
        <v>44</v>
      </c>
      <c r="D943" s="51"/>
      <c r="E943" s="52">
        <f>SUM(E942:E942)</f>
        <v>1534698.28</v>
      </c>
    </row>
    <row r="944" spans="1:5" ht="15" customHeight="1" x14ac:dyDescent="0.2"/>
    <row r="945" spans="1:5" ht="15" customHeight="1" x14ac:dyDescent="0.25">
      <c r="A945" s="37" t="s">
        <v>17</v>
      </c>
      <c r="B945" s="38"/>
      <c r="C945" s="38"/>
      <c r="D945" s="57"/>
      <c r="E945" s="57"/>
    </row>
    <row r="946" spans="1:5" ht="15" customHeight="1" x14ac:dyDescent="0.2">
      <c r="A946" s="39" t="s">
        <v>68</v>
      </c>
      <c r="B946" s="56"/>
      <c r="C946" s="56"/>
      <c r="D946" s="56"/>
      <c r="E946" s="58" t="s">
        <v>71</v>
      </c>
    </row>
    <row r="947" spans="1:5" ht="15" customHeight="1" x14ac:dyDescent="0.2">
      <c r="A947" s="41"/>
      <c r="B947" s="97"/>
      <c r="C947" s="38"/>
      <c r="D947" s="41"/>
      <c r="E947" s="98"/>
    </row>
    <row r="948" spans="1:5" ht="15" customHeight="1" x14ac:dyDescent="0.2">
      <c r="B948" s="92"/>
      <c r="C948" s="43" t="s">
        <v>40</v>
      </c>
      <c r="D948" s="84" t="s">
        <v>57</v>
      </c>
      <c r="E948" s="43" t="s">
        <v>42</v>
      </c>
    </row>
    <row r="949" spans="1:5" ht="15" customHeight="1" x14ac:dyDescent="0.2">
      <c r="B949" s="99"/>
      <c r="C949" s="93">
        <v>3111</v>
      </c>
      <c r="D949" s="88" t="s">
        <v>65</v>
      </c>
      <c r="E949" s="48">
        <v>1534698.28</v>
      </c>
    </row>
    <row r="950" spans="1:5" ht="15" customHeight="1" x14ac:dyDescent="0.2">
      <c r="B950" s="100"/>
      <c r="C950" s="50" t="s">
        <v>44</v>
      </c>
      <c r="D950" s="101"/>
      <c r="E950" s="102">
        <f>SUM(E949:E949)</f>
        <v>1534698.28</v>
      </c>
    </row>
    <row r="951" spans="1:5" ht="15" customHeight="1" x14ac:dyDescent="0.2"/>
    <row r="952" spans="1:5" ht="15" customHeight="1" x14ac:dyDescent="0.2"/>
    <row r="953" spans="1:5" ht="15" customHeight="1" x14ac:dyDescent="0.25">
      <c r="A953" s="35" t="s">
        <v>215</v>
      </c>
    </row>
    <row r="954" spans="1:5" ht="15" customHeight="1" x14ac:dyDescent="0.2">
      <c r="A954" s="191" t="s">
        <v>216</v>
      </c>
      <c r="B954" s="191"/>
      <c r="C954" s="191"/>
      <c r="D954" s="191"/>
      <c r="E954" s="191"/>
    </row>
    <row r="955" spans="1:5" ht="15" customHeight="1" x14ac:dyDescent="0.2">
      <c r="A955" s="191"/>
      <c r="B955" s="191"/>
      <c r="C955" s="191"/>
      <c r="D955" s="191"/>
      <c r="E955" s="191"/>
    </row>
    <row r="956" spans="1:5" ht="15" customHeight="1" x14ac:dyDescent="0.2">
      <c r="A956" s="192" t="s">
        <v>217</v>
      </c>
      <c r="B956" s="192"/>
      <c r="C956" s="192"/>
      <c r="D956" s="192"/>
      <c r="E956" s="192"/>
    </row>
    <row r="957" spans="1:5" ht="15" customHeight="1" x14ac:dyDescent="0.2">
      <c r="A957" s="192"/>
      <c r="B957" s="192"/>
      <c r="C957" s="192"/>
      <c r="D957" s="192"/>
      <c r="E957" s="192"/>
    </row>
    <row r="958" spans="1:5" ht="15" customHeight="1" x14ac:dyDescent="0.2">
      <c r="A958" s="192"/>
      <c r="B958" s="192"/>
      <c r="C958" s="192"/>
      <c r="D958" s="192"/>
      <c r="E958" s="192"/>
    </row>
    <row r="959" spans="1:5" ht="15" customHeight="1" x14ac:dyDescent="0.2">
      <c r="A959" s="192"/>
      <c r="B959" s="192"/>
      <c r="C959" s="192"/>
      <c r="D959" s="192"/>
      <c r="E959" s="192"/>
    </row>
    <row r="960" spans="1:5" ht="15" customHeight="1" x14ac:dyDescent="0.2">
      <c r="A960" s="192"/>
      <c r="B960" s="192"/>
      <c r="C960" s="192"/>
      <c r="D960" s="192"/>
      <c r="E960" s="192"/>
    </row>
    <row r="961" spans="1:5" ht="15" customHeight="1" x14ac:dyDescent="0.2">
      <c r="A961" s="192"/>
      <c r="B961" s="192"/>
      <c r="C961" s="192"/>
      <c r="D961" s="192"/>
      <c r="E961" s="192"/>
    </row>
    <row r="962" spans="1:5" ht="15" customHeight="1" x14ac:dyDescent="0.2">
      <c r="A962" s="192"/>
      <c r="B962" s="192"/>
      <c r="C962" s="192"/>
      <c r="D962" s="192"/>
      <c r="E962" s="192"/>
    </row>
    <row r="963" spans="1:5" ht="15" customHeight="1" x14ac:dyDescent="0.2">
      <c r="A963" s="91"/>
      <c r="B963" s="91"/>
      <c r="C963" s="91"/>
      <c r="D963" s="91"/>
      <c r="E963" s="91"/>
    </row>
    <row r="964" spans="1:5" ht="15" customHeight="1" x14ac:dyDescent="0.25">
      <c r="A964" s="37" t="s">
        <v>17</v>
      </c>
      <c r="B964" s="38"/>
      <c r="C964" s="38"/>
      <c r="D964" s="57"/>
      <c r="E964" s="57"/>
    </row>
    <row r="965" spans="1:5" ht="15" customHeight="1" x14ac:dyDescent="0.2">
      <c r="A965" s="39" t="s">
        <v>68</v>
      </c>
      <c r="B965" s="38"/>
      <c r="C965" s="38"/>
      <c r="D965" s="38"/>
      <c r="E965" s="40" t="s">
        <v>85</v>
      </c>
    </row>
    <row r="966" spans="1:5" ht="15" customHeight="1" x14ac:dyDescent="0.2">
      <c r="A966" s="41"/>
      <c r="B966" s="97"/>
      <c r="C966" s="38"/>
      <c r="D966" s="41"/>
      <c r="E966" s="98"/>
    </row>
    <row r="967" spans="1:5" ht="15" customHeight="1" x14ac:dyDescent="0.2">
      <c r="C967" s="43" t="s">
        <v>40</v>
      </c>
      <c r="D967" s="84" t="s">
        <v>57</v>
      </c>
      <c r="E967" s="43" t="s">
        <v>42</v>
      </c>
    </row>
    <row r="968" spans="1:5" ht="15" customHeight="1" x14ac:dyDescent="0.2">
      <c r="C968" s="93">
        <v>3122</v>
      </c>
      <c r="D968" s="88" t="s">
        <v>65</v>
      </c>
      <c r="E968" s="48">
        <v>-2200000</v>
      </c>
    </row>
    <row r="969" spans="1:5" ht="15" customHeight="1" x14ac:dyDescent="0.2">
      <c r="C969" s="50" t="s">
        <v>44</v>
      </c>
      <c r="D969" s="101"/>
      <c r="E969" s="102">
        <f>SUM(E968:E968)</f>
        <v>-2200000</v>
      </c>
    </row>
    <row r="970" spans="1:5" ht="15" customHeight="1" x14ac:dyDescent="0.25">
      <c r="A970" s="35"/>
    </row>
    <row r="971" spans="1:5" ht="15" customHeight="1" x14ac:dyDescent="0.25">
      <c r="A971" s="55" t="s">
        <v>17</v>
      </c>
      <c r="B971" s="56"/>
      <c r="C971" s="56"/>
      <c r="D971" s="56"/>
      <c r="E971" s="57"/>
    </row>
    <row r="972" spans="1:5" ht="15" customHeight="1" x14ac:dyDescent="0.2">
      <c r="A972" s="82" t="s">
        <v>115</v>
      </c>
      <c r="B972" s="115"/>
      <c r="C972" s="115"/>
      <c r="D972" s="115"/>
      <c r="E972" s="57" t="s">
        <v>116</v>
      </c>
    </row>
    <row r="973" spans="1:5" ht="15" customHeight="1" x14ac:dyDescent="0.2"/>
    <row r="974" spans="1:5" ht="15" customHeight="1" x14ac:dyDescent="0.2">
      <c r="B974" s="43" t="s">
        <v>39</v>
      </c>
      <c r="C974" s="72" t="s">
        <v>40</v>
      </c>
      <c r="D974" s="126" t="s">
        <v>41</v>
      </c>
      <c r="E974" s="74" t="s">
        <v>42</v>
      </c>
    </row>
    <row r="975" spans="1:5" ht="15" customHeight="1" x14ac:dyDescent="0.2">
      <c r="B975" s="45">
        <v>10</v>
      </c>
      <c r="C975" s="93"/>
      <c r="D975" s="88" t="s">
        <v>117</v>
      </c>
      <c r="E975" s="48">
        <v>2200000</v>
      </c>
    </row>
    <row r="976" spans="1:5" ht="15" customHeight="1" x14ac:dyDescent="0.2">
      <c r="B976" s="127"/>
      <c r="C976" s="79" t="s">
        <v>44</v>
      </c>
      <c r="D976" s="128"/>
      <c r="E976" s="129">
        <f>SUM(E975:E975)</f>
        <v>2200000</v>
      </c>
    </row>
    <row r="977" spans="1:5" ht="15" customHeight="1" x14ac:dyDescent="0.25">
      <c r="A977" s="35"/>
    </row>
    <row r="978" spans="1:5" ht="15" customHeight="1" x14ac:dyDescent="0.25">
      <c r="A978" s="35"/>
    </row>
    <row r="979" spans="1:5" ht="15" customHeight="1" x14ac:dyDescent="0.25">
      <c r="A979" s="35" t="s">
        <v>218</v>
      </c>
    </row>
    <row r="980" spans="1:5" ht="15" customHeight="1" x14ac:dyDescent="0.2">
      <c r="A980" s="191" t="s">
        <v>34</v>
      </c>
      <c r="B980" s="191"/>
      <c r="C980" s="191"/>
      <c r="D980" s="191"/>
      <c r="E980" s="191"/>
    </row>
    <row r="981" spans="1:5" ht="15" customHeight="1" x14ac:dyDescent="0.2">
      <c r="A981" s="192" t="s">
        <v>306</v>
      </c>
      <c r="B981" s="192"/>
      <c r="C981" s="192"/>
      <c r="D981" s="192"/>
      <c r="E981" s="192"/>
    </row>
    <row r="982" spans="1:5" ht="15" customHeight="1" x14ac:dyDescent="0.2">
      <c r="A982" s="192"/>
      <c r="B982" s="192"/>
      <c r="C982" s="192"/>
      <c r="D982" s="192"/>
      <c r="E982" s="192"/>
    </row>
    <row r="983" spans="1:5" ht="15" customHeight="1" x14ac:dyDescent="0.2">
      <c r="A983" s="192"/>
      <c r="B983" s="192"/>
      <c r="C983" s="192"/>
      <c r="D983" s="192"/>
      <c r="E983" s="192"/>
    </row>
    <row r="984" spans="1:5" ht="15" customHeight="1" x14ac:dyDescent="0.2">
      <c r="A984" s="192"/>
      <c r="B984" s="192"/>
      <c r="C984" s="192"/>
      <c r="D984" s="192"/>
      <c r="E984" s="192"/>
    </row>
    <row r="985" spans="1:5" ht="15" customHeight="1" x14ac:dyDescent="0.2">
      <c r="A985" s="192"/>
      <c r="B985" s="192"/>
      <c r="C985" s="192"/>
      <c r="D985" s="192"/>
      <c r="E985" s="192"/>
    </row>
    <row r="986" spans="1:5" ht="15" customHeight="1" x14ac:dyDescent="0.2">
      <c r="A986" s="192"/>
      <c r="B986" s="192"/>
      <c r="C986" s="192"/>
      <c r="D986" s="192"/>
      <c r="E986" s="192"/>
    </row>
    <row r="987" spans="1:5" ht="15" customHeight="1" x14ac:dyDescent="0.2">
      <c r="A987" s="192"/>
      <c r="B987" s="192"/>
      <c r="C987" s="192"/>
      <c r="D987" s="192"/>
      <c r="E987" s="192"/>
    </row>
    <row r="988" spans="1:5" ht="15" customHeight="1" x14ac:dyDescent="0.2">
      <c r="A988" s="192"/>
      <c r="B988" s="192"/>
      <c r="C988" s="192"/>
      <c r="D988" s="192"/>
      <c r="E988" s="192"/>
    </row>
    <row r="989" spans="1:5" ht="15" customHeight="1" x14ac:dyDescent="0.2">
      <c r="A989" s="91"/>
      <c r="B989" s="91"/>
      <c r="C989" s="91"/>
      <c r="D989" s="91"/>
      <c r="E989" s="91"/>
    </row>
    <row r="990" spans="1:5" ht="15" customHeight="1" x14ac:dyDescent="0.25">
      <c r="A990" s="55" t="s">
        <v>1</v>
      </c>
      <c r="B990" s="56"/>
      <c r="C990" s="56"/>
      <c r="D990" s="56"/>
      <c r="E990" s="56"/>
    </row>
    <row r="991" spans="1:5" ht="15" customHeight="1" x14ac:dyDescent="0.2">
      <c r="A991" s="82" t="s">
        <v>61</v>
      </c>
      <c r="E991" t="s">
        <v>62</v>
      </c>
    </row>
    <row r="992" spans="1:5" ht="15" customHeight="1" x14ac:dyDescent="0.25">
      <c r="B992" s="55"/>
      <c r="C992" s="56"/>
      <c r="D992" s="56"/>
      <c r="E992" s="71"/>
    </row>
    <row r="993" spans="1:5" ht="15" customHeight="1" x14ac:dyDescent="0.2">
      <c r="A993" s="92"/>
      <c r="B993" s="92"/>
      <c r="C993" s="72" t="s">
        <v>40</v>
      </c>
      <c r="D993" s="73" t="s">
        <v>41</v>
      </c>
      <c r="E993" s="43" t="s">
        <v>42</v>
      </c>
    </row>
    <row r="994" spans="1:5" ht="15" customHeight="1" x14ac:dyDescent="0.2">
      <c r="A994" s="90"/>
      <c r="B994" s="86"/>
      <c r="C994" s="93"/>
      <c r="D994" s="94" t="s">
        <v>63</v>
      </c>
      <c r="E994" s="48">
        <f>168136.57+3840+1685476.96</f>
        <v>1857453.53</v>
      </c>
    </row>
    <row r="995" spans="1:5" ht="15" customHeight="1" x14ac:dyDescent="0.2">
      <c r="A995" s="90"/>
      <c r="B995" s="86"/>
      <c r="C995" s="50" t="s">
        <v>44</v>
      </c>
      <c r="D995" s="51"/>
      <c r="E995" s="52">
        <f>SUM(E994:E994)</f>
        <v>1857453.53</v>
      </c>
    </row>
    <row r="996" spans="1:5" ht="15" customHeight="1" x14ac:dyDescent="0.2"/>
    <row r="997" spans="1:5" ht="15" customHeight="1" x14ac:dyDescent="0.25">
      <c r="A997" s="37" t="s">
        <v>17</v>
      </c>
      <c r="B997" s="38"/>
      <c r="C997" s="38"/>
      <c r="D997" s="57"/>
      <c r="E997" s="57"/>
    </row>
    <row r="998" spans="1:5" ht="15" customHeight="1" x14ac:dyDescent="0.2">
      <c r="A998" s="39" t="s">
        <v>68</v>
      </c>
      <c r="B998" s="56"/>
      <c r="C998" s="56"/>
      <c r="D998" s="56"/>
      <c r="E998" s="58" t="s">
        <v>71</v>
      </c>
    </row>
    <row r="999" spans="1:5" ht="15" customHeight="1" x14ac:dyDescent="0.2">
      <c r="A999" s="41"/>
      <c r="B999" s="97"/>
      <c r="C999" s="38"/>
      <c r="D999" s="41"/>
      <c r="E999" s="98"/>
    </row>
    <row r="1000" spans="1:5" ht="15" customHeight="1" x14ac:dyDescent="0.2">
      <c r="B1000" s="92"/>
      <c r="C1000" s="43" t="s">
        <v>40</v>
      </c>
      <c r="D1000" s="84" t="s">
        <v>57</v>
      </c>
      <c r="E1000" s="43" t="s">
        <v>42</v>
      </c>
    </row>
    <row r="1001" spans="1:5" ht="15" customHeight="1" x14ac:dyDescent="0.2">
      <c r="B1001" s="99"/>
      <c r="C1001" s="93">
        <v>3122</v>
      </c>
      <c r="D1001" s="88" t="s">
        <v>65</v>
      </c>
      <c r="E1001" s="48">
        <f>168136.57+3840+1685476.96</f>
        <v>1857453.53</v>
      </c>
    </row>
    <row r="1002" spans="1:5" ht="15" customHeight="1" x14ac:dyDescent="0.2">
      <c r="B1002" s="100"/>
      <c r="C1002" s="50" t="s">
        <v>44</v>
      </c>
      <c r="D1002" s="101"/>
      <c r="E1002" s="102">
        <f>SUM(E1001:E1001)</f>
        <v>1857453.53</v>
      </c>
    </row>
    <row r="1003" spans="1:5" ht="15" customHeight="1" x14ac:dyDescent="0.2"/>
    <row r="1004" spans="1:5" ht="15" customHeight="1" x14ac:dyDescent="0.2"/>
    <row r="1005" spans="1:5" ht="15" customHeight="1" x14ac:dyDescent="0.25">
      <c r="A1005" s="35" t="s">
        <v>219</v>
      </c>
    </row>
    <row r="1006" spans="1:5" ht="15" customHeight="1" x14ac:dyDescent="0.2">
      <c r="A1006" s="191" t="s">
        <v>34</v>
      </c>
      <c r="B1006" s="191"/>
      <c r="C1006" s="191"/>
      <c r="D1006" s="191"/>
      <c r="E1006" s="191"/>
    </row>
    <row r="1007" spans="1:5" ht="15" customHeight="1" x14ac:dyDescent="0.2">
      <c r="A1007" s="192" t="s">
        <v>307</v>
      </c>
      <c r="B1007" s="192"/>
      <c r="C1007" s="192"/>
      <c r="D1007" s="192"/>
      <c r="E1007" s="192"/>
    </row>
    <row r="1008" spans="1:5" ht="15" customHeight="1" x14ac:dyDescent="0.2">
      <c r="A1008" s="192"/>
      <c r="B1008" s="192"/>
      <c r="C1008" s="192"/>
      <c r="D1008" s="192"/>
      <c r="E1008" s="192"/>
    </row>
    <row r="1009" spans="1:5" ht="15" customHeight="1" x14ac:dyDescent="0.2">
      <c r="A1009" s="192"/>
      <c r="B1009" s="192"/>
      <c r="C1009" s="192"/>
      <c r="D1009" s="192"/>
      <c r="E1009" s="192"/>
    </row>
    <row r="1010" spans="1:5" ht="15" customHeight="1" x14ac:dyDescent="0.2">
      <c r="A1010" s="192"/>
      <c r="B1010" s="192"/>
      <c r="C1010" s="192"/>
      <c r="D1010" s="192"/>
      <c r="E1010" s="192"/>
    </row>
    <row r="1011" spans="1:5" ht="15" customHeight="1" x14ac:dyDescent="0.2">
      <c r="A1011" s="192"/>
      <c r="B1011" s="192"/>
      <c r="C1011" s="192"/>
      <c r="D1011" s="192"/>
      <c r="E1011" s="192"/>
    </row>
    <row r="1012" spans="1:5" ht="15" customHeight="1" x14ac:dyDescent="0.2">
      <c r="A1012" s="192"/>
      <c r="B1012" s="192"/>
      <c r="C1012" s="192"/>
      <c r="D1012" s="192"/>
      <c r="E1012" s="192"/>
    </row>
    <row r="1013" spans="1:5" ht="15" customHeight="1" x14ac:dyDescent="0.2">
      <c r="A1013" s="192"/>
      <c r="B1013" s="192"/>
      <c r="C1013" s="192"/>
      <c r="D1013" s="192"/>
      <c r="E1013" s="192"/>
    </row>
    <row r="1014" spans="1:5" ht="15" customHeight="1" x14ac:dyDescent="0.2">
      <c r="A1014" s="192"/>
      <c r="B1014" s="192"/>
      <c r="C1014" s="192"/>
      <c r="D1014" s="192"/>
      <c r="E1014" s="192"/>
    </row>
    <row r="1015" spans="1:5" ht="15" customHeight="1" x14ac:dyDescent="0.2">
      <c r="A1015" s="91"/>
      <c r="B1015" s="91"/>
      <c r="C1015" s="91"/>
      <c r="D1015" s="91"/>
      <c r="E1015" s="91"/>
    </row>
    <row r="1016" spans="1:5" ht="15" customHeight="1" x14ac:dyDescent="0.25">
      <c r="A1016" s="55" t="s">
        <v>1</v>
      </c>
      <c r="B1016" s="56"/>
      <c r="C1016" s="56"/>
      <c r="D1016" s="56"/>
      <c r="E1016" s="56"/>
    </row>
    <row r="1017" spans="1:5" ht="15" customHeight="1" x14ac:dyDescent="0.2">
      <c r="A1017" s="82" t="s">
        <v>61</v>
      </c>
      <c r="E1017" t="s">
        <v>62</v>
      </c>
    </row>
    <row r="1018" spans="1:5" ht="15" customHeight="1" x14ac:dyDescent="0.25">
      <c r="B1018" s="55"/>
      <c r="C1018" s="56"/>
      <c r="D1018" s="56"/>
      <c r="E1018" s="71"/>
    </row>
    <row r="1019" spans="1:5" ht="15" customHeight="1" x14ac:dyDescent="0.2">
      <c r="A1019" s="92"/>
      <c r="B1019" s="92"/>
      <c r="C1019" s="72" t="s">
        <v>40</v>
      </c>
      <c r="D1019" s="73" t="s">
        <v>41</v>
      </c>
      <c r="E1019" s="43" t="s">
        <v>42</v>
      </c>
    </row>
    <row r="1020" spans="1:5" ht="15" customHeight="1" x14ac:dyDescent="0.2">
      <c r="A1020" s="90"/>
      <c r="B1020" s="86"/>
      <c r="C1020" s="93"/>
      <c r="D1020" s="94" t="s">
        <v>63</v>
      </c>
      <c r="E1020" s="48">
        <v>217003.5</v>
      </c>
    </row>
    <row r="1021" spans="1:5" ht="15" customHeight="1" x14ac:dyDescent="0.2">
      <c r="A1021" s="90"/>
      <c r="B1021" s="86"/>
      <c r="C1021" s="50" t="s">
        <v>44</v>
      </c>
      <c r="D1021" s="51"/>
      <c r="E1021" s="52">
        <f>SUM(E1020:E1020)</f>
        <v>217003.5</v>
      </c>
    </row>
    <row r="1022" spans="1:5" ht="15" customHeight="1" x14ac:dyDescent="0.2"/>
    <row r="1023" spans="1:5" ht="15" customHeight="1" x14ac:dyDescent="0.25">
      <c r="A1023" s="37" t="s">
        <v>17</v>
      </c>
      <c r="B1023" s="38"/>
      <c r="C1023" s="38"/>
      <c r="D1023" s="57"/>
      <c r="E1023" s="57"/>
    </row>
    <row r="1024" spans="1:5" ht="15" customHeight="1" x14ac:dyDescent="0.2">
      <c r="A1024" s="39" t="s">
        <v>68</v>
      </c>
      <c r="B1024" s="56"/>
      <c r="C1024" s="56"/>
      <c r="D1024" s="56"/>
      <c r="E1024" s="58" t="s">
        <v>71</v>
      </c>
    </row>
    <row r="1025" spans="1:5" ht="15" customHeight="1" x14ac:dyDescent="0.2">
      <c r="A1025" s="41"/>
      <c r="B1025" s="97"/>
      <c r="C1025" s="38"/>
      <c r="D1025" s="41"/>
      <c r="E1025" s="98"/>
    </row>
    <row r="1026" spans="1:5" ht="15" customHeight="1" x14ac:dyDescent="0.2">
      <c r="B1026" s="92"/>
      <c r="C1026" s="43" t="s">
        <v>40</v>
      </c>
      <c r="D1026" s="84" t="s">
        <v>57</v>
      </c>
      <c r="E1026" s="43" t="s">
        <v>42</v>
      </c>
    </row>
    <row r="1027" spans="1:5" ht="15" customHeight="1" x14ac:dyDescent="0.2">
      <c r="B1027" s="99"/>
      <c r="C1027" s="93">
        <v>3122</v>
      </c>
      <c r="D1027" s="88" t="s">
        <v>65</v>
      </c>
      <c r="E1027" s="48">
        <v>217003.5</v>
      </c>
    </row>
    <row r="1028" spans="1:5" ht="15" customHeight="1" x14ac:dyDescent="0.2">
      <c r="B1028" s="100"/>
      <c r="C1028" s="50" t="s">
        <v>44</v>
      </c>
      <c r="D1028" s="101"/>
      <c r="E1028" s="102">
        <f>SUM(E1027:E1027)</f>
        <v>217003.5</v>
      </c>
    </row>
    <row r="1029" spans="1:5" ht="15" customHeight="1" x14ac:dyDescent="0.2"/>
    <row r="1030" spans="1:5" ht="15" customHeight="1" x14ac:dyDescent="0.2"/>
    <row r="1031" spans="1:5" ht="15" customHeight="1" x14ac:dyDescent="0.25">
      <c r="A1031" s="35" t="s">
        <v>220</v>
      </c>
    </row>
    <row r="1032" spans="1:5" ht="15" customHeight="1" x14ac:dyDescent="0.2">
      <c r="A1032" s="191" t="s">
        <v>34</v>
      </c>
      <c r="B1032" s="191"/>
      <c r="C1032" s="191"/>
      <c r="D1032" s="191"/>
      <c r="E1032" s="191"/>
    </row>
    <row r="1033" spans="1:5" ht="15" customHeight="1" x14ac:dyDescent="0.2">
      <c r="A1033" s="192" t="s">
        <v>308</v>
      </c>
      <c r="B1033" s="192"/>
      <c r="C1033" s="192"/>
      <c r="D1033" s="192"/>
      <c r="E1033" s="192"/>
    </row>
    <row r="1034" spans="1:5" ht="15" customHeight="1" x14ac:dyDescent="0.2">
      <c r="A1034" s="192"/>
      <c r="B1034" s="192"/>
      <c r="C1034" s="192"/>
      <c r="D1034" s="192"/>
      <c r="E1034" s="192"/>
    </row>
    <row r="1035" spans="1:5" ht="15" customHeight="1" x14ac:dyDescent="0.2">
      <c r="A1035" s="192"/>
      <c r="B1035" s="192"/>
      <c r="C1035" s="192"/>
      <c r="D1035" s="192"/>
      <c r="E1035" s="192"/>
    </row>
    <row r="1036" spans="1:5" ht="15" customHeight="1" x14ac:dyDescent="0.2">
      <c r="A1036" s="192"/>
      <c r="B1036" s="192"/>
      <c r="C1036" s="192"/>
      <c r="D1036" s="192"/>
      <c r="E1036" s="192"/>
    </row>
    <row r="1037" spans="1:5" ht="15" customHeight="1" x14ac:dyDescent="0.2">
      <c r="A1037" s="192"/>
      <c r="B1037" s="192"/>
      <c r="C1037" s="192"/>
      <c r="D1037" s="192"/>
      <c r="E1037" s="192"/>
    </row>
    <row r="1038" spans="1:5" ht="15" customHeight="1" x14ac:dyDescent="0.2">
      <c r="A1038" s="192"/>
      <c r="B1038" s="192"/>
      <c r="C1038" s="192"/>
      <c r="D1038" s="192"/>
      <c r="E1038" s="192"/>
    </row>
    <row r="1039" spans="1:5" ht="15" customHeight="1" x14ac:dyDescent="0.2">
      <c r="A1039" s="192"/>
      <c r="B1039" s="192"/>
      <c r="C1039" s="192"/>
      <c r="D1039" s="192"/>
      <c r="E1039" s="192"/>
    </row>
    <row r="1040" spans="1:5" ht="15" customHeight="1" x14ac:dyDescent="0.2">
      <c r="A1040" s="192"/>
      <c r="B1040" s="192"/>
      <c r="C1040" s="192"/>
      <c r="D1040" s="192"/>
      <c r="E1040" s="192"/>
    </row>
    <row r="1041" spans="1:5" ht="15" customHeight="1" x14ac:dyDescent="0.2">
      <c r="A1041" s="91"/>
      <c r="B1041" s="91"/>
      <c r="C1041" s="91"/>
      <c r="D1041" s="91"/>
      <c r="E1041" s="91"/>
    </row>
    <row r="1042" spans="1:5" ht="15" customHeight="1" x14ac:dyDescent="0.25">
      <c r="A1042" s="55" t="s">
        <v>1</v>
      </c>
      <c r="B1042" s="56"/>
      <c r="C1042" s="56"/>
      <c r="D1042" s="56"/>
      <c r="E1042" s="56"/>
    </row>
    <row r="1043" spans="1:5" ht="15" customHeight="1" x14ac:dyDescent="0.2">
      <c r="A1043" s="82" t="s">
        <v>61</v>
      </c>
      <c r="E1043" t="s">
        <v>62</v>
      </c>
    </row>
    <row r="1044" spans="1:5" ht="15" customHeight="1" x14ac:dyDescent="0.25">
      <c r="B1044" s="55"/>
      <c r="C1044" s="56"/>
      <c r="D1044" s="56"/>
      <c r="E1044" s="71"/>
    </row>
    <row r="1045" spans="1:5" ht="15" customHeight="1" x14ac:dyDescent="0.2">
      <c r="A1045" s="92"/>
      <c r="B1045" s="92"/>
      <c r="C1045" s="72" t="s">
        <v>40</v>
      </c>
      <c r="D1045" s="73" t="s">
        <v>41</v>
      </c>
      <c r="E1045" s="43" t="s">
        <v>42</v>
      </c>
    </row>
    <row r="1046" spans="1:5" ht="15" customHeight="1" x14ac:dyDescent="0.2">
      <c r="A1046" s="90"/>
      <c r="B1046" s="86"/>
      <c r="C1046" s="93"/>
      <c r="D1046" s="94" t="s">
        <v>63</v>
      </c>
      <c r="E1046" s="48">
        <f>20691+1446397.62</f>
        <v>1467088.62</v>
      </c>
    </row>
    <row r="1047" spans="1:5" ht="15" customHeight="1" x14ac:dyDescent="0.2">
      <c r="A1047" s="90"/>
      <c r="B1047" s="86"/>
      <c r="C1047" s="50" t="s">
        <v>44</v>
      </c>
      <c r="D1047" s="51"/>
      <c r="E1047" s="52">
        <f>SUM(E1046:E1046)</f>
        <v>1467088.62</v>
      </c>
    </row>
    <row r="1048" spans="1:5" ht="15" customHeight="1" x14ac:dyDescent="0.2"/>
    <row r="1049" spans="1:5" ht="15" customHeight="1" x14ac:dyDescent="0.25">
      <c r="A1049" s="37" t="s">
        <v>17</v>
      </c>
      <c r="B1049" s="38"/>
      <c r="C1049" s="38"/>
      <c r="D1049" s="57"/>
      <c r="E1049" s="57"/>
    </row>
    <row r="1050" spans="1:5" ht="15" customHeight="1" x14ac:dyDescent="0.2">
      <c r="A1050" s="39" t="s">
        <v>68</v>
      </c>
      <c r="B1050" s="56"/>
      <c r="C1050" s="56"/>
      <c r="D1050" s="56"/>
      <c r="E1050" s="58" t="s">
        <v>71</v>
      </c>
    </row>
    <row r="1051" spans="1:5" ht="15" customHeight="1" x14ac:dyDescent="0.2">
      <c r="A1051" s="41"/>
      <c r="B1051" s="97"/>
      <c r="C1051" s="38"/>
      <c r="D1051" s="41"/>
      <c r="E1051" s="98"/>
    </row>
    <row r="1052" spans="1:5" ht="15" customHeight="1" x14ac:dyDescent="0.2">
      <c r="B1052" s="92"/>
      <c r="C1052" s="43" t="s">
        <v>40</v>
      </c>
      <c r="D1052" s="84" t="s">
        <v>57</v>
      </c>
      <c r="E1052" s="43" t="s">
        <v>42</v>
      </c>
    </row>
    <row r="1053" spans="1:5" ht="15" customHeight="1" x14ac:dyDescent="0.2">
      <c r="B1053" s="99"/>
      <c r="C1053" s="93">
        <v>3122</v>
      </c>
      <c r="D1053" s="88" t="s">
        <v>65</v>
      </c>
      <c r="E1053" s="48">
        <f>1366042.2+80355.42+1149.5+19541.5</f>
        <v>1467088.6199999999</v>
      </c>
    </row>
    <row r="1054" spans="1:5" ht="15" customHeight="1" x14ac:dyDescent="0.2">
      <c r="B1054" s="100"/>
      <c r="C1054" s="50" t="s">
        <v>44</v>
      </c>
      <c r="D1054" s="101"/>
      <c r="E1054" s="102">
        <f>SUM(E1053:E1053)</f>
        <v>1467088.6199999999</v>
      </c>
    </row>
    <row r="1055" spans="1:5" ht="15" customHeight="1" x14ac:dyDescent="0.2"/>
    <row r="1056" spans="1:5" ht="15" customHeight="1" x14ac:dyDescent="0.2"/>
    <row r="1057" spans="1:5" ht="15" customHeight="1" x14ac:dyDescent="0.25">
      <c r="A1057" s="35" t="s">
        <v>221</v>
      </c>
    </row>
    <row r="1058" spans="1:5" ht="15" customHeight="1" x14ac:dyDescent="0.2">
      <c r="A1058" s="191" t="s">
        <v>34</v>
      </c>
      <c r="B1058" s="191"/>
      <c r="C1058" s="191"/>
      <c r="D1058" s="191"/>
      <c r="E1058" s="191"/>
    </row>
    <row r="1059" spans="1:5" ht="15" customHeight="1" x14ac:dyDescent="0.2">
      <c r="A1059" s="192" t="s">
        <v>309</v>
      </c>
      <c r="B1059" s="192"/>
      <c r="C1059" s="192"/>
      <c r="D1059" s="192"/>
      <c r="E1059" s="192"/>
    </row>
    <row r="1060" spans="1:5" ht="15" customHeight="1" x14ac:dyDescent="0.2">
      <c r="A1060" s="192"/>
      <c r="B1060" s="192"/>
      <c r="C1060" s="192"/>
      <c r="D1060" s="192"/>
      <c r="E1060" s="192"/>
    </row>
    <row r="1061" spans="1:5" ht="15" customHeight="1" x14ac:dyDescent="0.2">
      <c r="A1061" s="192"/>
      <c r="B1061" s="192"/>
      <c r="C1061" s="192"/>
      <c r="D1061" s="192"/>
      <c r="E1061" s="192"/>
    </row>
    <row r="1062" spans="1:5" ht="15" customHeight="1" x14ac:dyDescent="0.2">
      <c r="A1062" s="192"/>
      <c r="B1062" s="192"/>
      <c r="C1062" s="192"/>
      <c r="D1062" s="192"/>
      <c r="E1062" s="192"/>
    </row>
    <row r="1063" spans="1:5" ht="15" customHeight="1" x14ac:dyDescent="0.2">
      <c r="A1063" s="192"/>
      <c r="B1063" s="192"/>
      <c r="C1063" s="192"/>
      <c r="D1063" s="192"/>
      <c r="E1063" s="192"/>
    </row>
    <row r="1064" spans="1:5" ht="15" customHeight="1" x14ac:dyDescent="0.2">
      <c r="A1064" s="192"/>
      <c r="B1064" s="192"/>
      <c r="C1064" s="192"/>
      <c r="D1064" s="192"/>
      <c r="E1064" s="192"/>
    </row>
    <row r="1065" spans="1:5" ht="15" customHeight="1" x14ac:dyDescent="0.2">
      <c r="A1065" s="192"/>
      <c r="B1065" s="192"/>
      <c r="C1065" s="192"/>
      <c r="D1065" s="192"/>
      <c r="E1065" s="192"/>
    </row>
    <row r="1066" spans="1:5" ht="15" customHeight="1" x14ac:dyDescent="0.2">
      <c r="A1066" s="192"/>
      <c r="B1066" s="192"/>
      <c r="C1066" s="192"/>
      <c r="D1066" s="192"/>
      <c r="E1066" s="192"/>
    </row>
    <row r="1067" spans="1:5" ht="15" customHeight="1" x14ac:dyDescent="0.2">
      <c r="A1067" s="91"/>
      <c r="B1067" s="91"/>
      <c r="C1067" s="91"/>
      <c r="D1067" s="91"/>
      <c r="E1067" s="91"/>
    </row>
    <row r="1068" spans="1:5" ht="15" customHeight="1" x14ac:dyDescent="0.25">
      <c r="A1068" s="55" t="s">
        <v>1</v>
      </c>
      <c r="B1068" s="56"/>
      <c r="C1068" s="56"/>
      <c r="D1068" s="56"/>
      <c r="E1068" s="56"/>
    </row>
    <row r="1069" spans="1:5" ht="15" customHeight="1" x14ac:dyDescent="0.2">
      <c r="A1069" s="82" t="s">
        <v>61</v>
      </c>
      <c r="E1069" t="s">
        <v>62</v>
      </c>
    </row>
    <row r="1070" spans="1:5" ht="15" customHeight="1" x14ac:dyDescent="0.25">
      <c r="B1070" s="55"/>
      <c r="C1070" s="56"/>
      <c r="D1070" s="56"/>
      <c r="E1070" s="71"/>
    </row>
    <row r="1071" spans="1:5" ht="15" customHeight="1" x14ac:dyDescent="0.2">
      <c r="A1071" s="92"/>
      <c r="B1071" s="92"/>
      <c r="C1071" s="72" t="s">
        <v>40</v>
      </c>
      <c r="D1071" s="73" t="s">
        <v>41</v>
      </c>
      <c r="E1071" s="43" t="s">
        <v>42</v>
      </c>
    </row>
    <row r="1072" spans="1:5" ht="15" customHeight="1" x14ac:dyDescent="0.2">
      <c r="A1072" s="90"/>
      <c r="B1072" s="86"/>
      <c r="C1072" s="93"/>
      <c r="D1072" s="94" t="s">
        <v>63</v>
      </c>
      <c r="E1072" s="48">
        <v>1036620.14</v>
      </c>
    </row>
    <row r="1073" spans="1:5" ht="15" customHeight="1" x14ac:dyDescent="0.2">
      <c r="A1073" s="90"/>
      <c r="B1073" s="86"/>
      <c r="C1073" s="50" t="s">
        <v>44</v>
      </c>
      <c r="D1073" s="51"/>
      <c r="E1073" s="52">
        <f>SUM(E1072:E1072)</f>
        <v>1036620.14</v>
      </c>
    </row>
    <row r="1074" spans="1:5" ht="15" customHeight="1" x14ac:dyDescent="0.2"/>
    <row r="1075" spans="1:5" ht="15" customHeight="1" x14ac:dyDescent="0.25">
      <c r="A1075" s="37" t="s">
        <v>17</v>
      </c>
      <c r="B1075" s="38"/>
      <c r="C1075" s="38"/>
      <c r="D1075" s="57"/>
      <c r="E1075" s="57"/>
    </row>
    <row r="1076" spans="1:5" ht="15" customHeight="1" x14ac:dyDescent="0.2">
      <c r="A1076" s="39" t="s">
        <v>68</v>
      </c>
      <c r="B1076" s="56"/>
      <c r="C1076" s="56"/>
      <c r="D1076" s="56"/>
      <c r="E1076" s="58" t="s">
        <v>71</v>
      </c>
    </row>
    <row r="1077" spans="1:5" ht="15" customHeight="1" x14ac:dyDescent="0.2">
      <c r="A1077" s="41"/>
      <c r="B1077" s="97"/>
      <c r="C1077" s="38"/>
      <c r="D1077" s="41"/>
      <c r="E1077" s="98"/>
    </row>
    <row r="1078" spans="1:5" ht="15" customHeight="1" x14ac:dyDescent="0.2">
      <c r="B1078" s="92"/>
      <c r="C1078" s="43" t="s">
        <v>40</v>
      </c>
      <c r="D1078" s="84" t="s">
        <v>57</v>
      </c>
      <c r="E1078" s="43" t="s">
        <v>42</v>
      </c>
    </row>
    <row r="1079" spans="1:5" ht="15" customHeight="1" x14ac:dyDescent="0.2">
      <c r="B1079" s="99"/>
      <c r="C1079" s="93">
        <v>3111</v>
      </c>
      <c r="D1079" s="88" t="s">
        <v>65</v>
      </c>
      <c r="E1079" s="48">
        <v>1036620.14</v>
      </c>
    </row>
    <row r="1080" spans="1:5" ht="15" customHeight="1" x14ac:dyDescent="0.2">
      <c r="B1080" s="100"/>
      <c r="C1080" s="50" t="s">
        <v>44</v>
      </c>
      <c r="D1080" s="101"/>
      <c r="E1080" s="102">
        <f>SUM(E1079:E1079)</f>
        <v>1036620.14</v>
      </c>
    </row>
    <row r="1081" spans="1:5" ht="15" customHeight="1" x14ac:dyDescent="0.2"/>
    <row r="1082" spans="1:5" ht="15" customHeight="1" x14ac:dyDescent="0.2"/>
    <row r="1083" spans="1:5" ht="15" customHeight="1" x14ac:dyDescent="0.25">
      <c r="A1083" s="35" t="s">
        <v>222</v>
      </c>
    </row>
    <row r="1084" spans="1:5" ht="15" customHeight="1" x14ac:dyDescent="0.2">
      <c r="A1084" s="191" t="s">
        <v>34</v>
      </c>
      <c r="B1084" s="191"/>
      <c r="C1084" s="191"/>
      <c r="D1084" s="191"/>
      <c r="E1084" s="191"/>
    </row>
    <row r="1085" spans="1:5" ht="15" customHeight="1" x14ac:dyDescent="0.2">
      <c r="A1085" s="192" t="s">
        <v>310</v>
      </c>
      <c r="B1085" s="192"/>
      <c r="C1085" s="192"/>
      <c r="D1085" s="192"/>
      <c r="E1085" s="192"/>
    </row>
    <row r="1086" spans="1:5" ht="15" customHeight="1" x14ac:dyDescent="0.2">
      <c r="A1086" s="192"/>
      <c r="B1086" s="192"/>
      <c r="C1086" s="192"/>
      <c r="D1086" s="192"/>
      <c r="E1086" s="192"/>
    </row>
    <row r="1087" spans="1:5" ht="15" customHeight="1" x14ac:dyDescent="0.2">
      <c r="A1087" s="192"/>
      <c r="B1087" s="192"/>
      <c r="C1087" s="192"/>
      <c r="D1087" s="192"/>
      <c r="E1087" s="192"/>
    </row>
    <row r="1088" spans="1:5" ht="15" customHeight="1" x14ac:dyDescent="0.2">
      <c r="A1088" s="192"/>
      <c r="B1088" s="192"/>
      <c r="C1088" s="192"/>
      <c r="D1088" s="192"/>
      <c r="E1088" s="192"/>
    </row>
    <row r="1089" spans="1:5" ht="15" customHeight="1" x14ac:dyDescent="0.2">
      <c r="A1089" s="192"/>
      <c r="B1089" s="192"/>
      <c r="C1089" s="192"/>
      <c r="D1089" s="192"/>
      <c r="E1089" s="192"/>
    </row>
    <row r="1090" spans="1:5" ht="15" customHeight="1" x14ac:dyDescent="0.2">
      <c r="A1090" s="192"/>
      <c r="B1090" s="192"/>
      <c r="C1090" s="192"/>
      <c r="D1090" s="192"/>
      <c r="E1090" s="192"/>
    </row>
    <row r="1091" spans="1:5" ht="15" customHeight="1" x14ac:dyDescent="0.2">
      <c r="A1091" s="192"/>
      <c r="B1091" s="192"/>
      <c r="C1091" s="192"/>
      <c r="D1091" s="192"/>
      <c r="E1091" s="192"/>
    </row>
    <row r="1092" spans="1:5" ht="15" customHeight="1" x14ac:dyDescent="0.2">
      <c r="A1092" s="192"/>
      <c r="B1092" s="192"/>
      <c r="C1092" s="192"/>
      <c r="D1092" s="192"/>
      <c r="E1092" s="192"/>
    </row>
    <row r="1093" spans="1:5" ht="15" customHeight="1" x14ac:dyDescent="0.25">
      <c r="A1093" s="55" t="s">
        <v>1</v>
      </c>
      <c r="B1093" s="56"/>
      <c r="C1093" s="56"/>
      <c r="D1093" s="56"/>
      <c r="E1093" s="56"/>
    </row>
    <row r="1094" spans="1:5" ht="15" customHeight="1" x14ac:dyDescent="0.2">
      <c r="A1094" s="82" t="s">
        <v>61</v>
      </c>
      <c r="E1094" t="s">
        <v>62</v>
      </c>
    </row>
    <row r="1095" spans="1:5" ht="15" customHeight="1" x14ac:dyDescent="0.25">
      <c r="B1095" s="55"/>
      <c r="C1095" s="56"/>
      <c r="D1095" s="56"/>
      <c r="E1095" s="71"/>
    </row>
    <row r="1096" spans="1:5" ht="15" customHeight="1" x14ac:dyDescent="0.2">
      <c r="A1096" s="92"/>
      <c r="B1096" s="92"/>
      <c r="C1096" s="72" t="s">
        <v>40</v>
      </c>
      <c r="D1096" s="73" t="s">
        <v>41</v>
      </c>
      <c r="E1096" s="43" t="s">
        <v>42</v>
      </c>
    </row>
    <row r="1097" spans="1:5" ht="15" customHeight="1" x14ac:dyDescent="0.2">
      <c r="A1097" s="90"/>
      <c r="B1097" s="86"/>
      <c r="C1097" s="93"/>
      <c r="D1097" s="94" t="s">
        <v>63</v>
      </c>
      <c r="E1097" s="48">
        <v>4625.6000000000004</v>
      </c>
    </row>
    <row r="1098" spans="1:5" ht="15" customHeight="1" x14ac:dyDescent="0.2">
      <c r="A1098" s="90"/>
      <c r="B1098" s="86"/>
      <c r="C1098" s="50" t="s">
        <v>44</v>
      </c>
      <c r="D1098" s="51"/>
      <c r="E1098" s="52">
        <f>SUM(E1097:E1097)</f>
        <v>4625.6000000000004</v>
      </c>
    </row>
    <row r="1099" spans="1:5" ht="15" customHeight="1" x14ac:dyDescent="0.2"/>
    <row r="1100" spans="1:5" ht="15" customHeight="1" x14ac:dyDescent="0.25">
      <c r="A1100" s="37" t="s">
        <v>17</v>
      </c>
      <c r="B1100" s="38"/>
      <c r="C1100" s="38"/>
      <c r="D1100" s="57"/>
      <c r="E1100" s="57"/>
    </row>
    <row r="1101" spans="1:5" ht="15" customHeight="1" x14ac:dyDescent="0.2">
      <c r="A1101" s="39" t="s">
        <v>68</v>
      </c>
      <c r="B1101" s="56"/>
      <c r="C1101" s="56"/>
      <c r="D1101" s="56"/>
      <c r="E1101" s="58" t="s">
        <v>71</v>
      </c>
    </row>
    <row r="1102" spans="1:5" ht="15" customHeight="1" x14ac:dyDescent="0.2">
      <c r="A1102" s="41"/>
      <c r="B1102" s="97"/>
      <c r="C1102" s="38"/>
      <c r="D1102" s="41"/>
      <c r="E1102" s="98"/>
    </row>
    <row r="1103" spans="1:5" ht="15" customHeight="1" x14ac:dyDescent="0.2">
      <c r="B1103" s="92"/>
      <c r="C1103" s="43" t="s">
        <v>40</v>
      </c>
      <c r="D1103" s="84" t="s">
        <v>57</v>
      </c>
      <c r="E1103" s="43" t="s">
        <v>42</v>
      </c>
    </row>
    <row r="1104" spans="1:5" ht="15" customHeight="1" x14ac:dyDescent="0.2">
      <c r="B1104" s="99"/>
      <c r="C1104" s="93">
        <v>3529</v>
      </c>
      <c r="D1104" s="88" t="s">
        <v>65</v>
      </c>
      <c r="E1104" s="48">
        <v>4625.6000000000004</v>
      </c>
    </row>
    <row r="1105" spans="1:5" ht="15" customHeight="1" x14ac:dyDescent="0.2">
      <c r="B1105" s="100"/>
      <c r="C1105" s="50" t="s">
        <v>44</v>
      </c>
      <c r="D1105" s="101"/>
      <c r="E1105" s="102">
        <f>SUM(E1104:E1104)</f>
        <v>4625.6000000000004</v>
      </c>
    </row>
    <row r="1106" spans="1:5" ht="15" customHeight="1" x14ac:dyDescent="0.2"/>
    <row r="1107" spans="1:5" ht="15" customHeight="1" x14ac:dyDescent="0.2"/>
    <row r="1108" spans="1:5" ht="15" customHeight="1" x14ac:dyDescent="0.25">
      <c r="A1108" s="35" t="s">
        <v>223</v>
      </c>
    </row>
    <row r="1109" spans="1:5" ht="15" customHeight="1" x14ac:dyDescent="0.2">
      <c r="A1109" s="194" t="s">
        <v>224</v>
      </c>
      <c r="B1109" s="194"/>
      <c r="C1109" s="194"/>
      <c r="D1109" s="194"/>
      <c r="E1109" s="194"/>
    </row>
    <row r="1110" spans="1:5" ht="15" customHeight="1" x14ac:dyDescent="0.2">
      <c r="A1110" s="194"/>
      <c r="B1110" s="194"/>
      <c r="C1110" s="194"/>
      <c r="D1110" s="194"/>
      <c r="E1110" s="194"/>
    </row>
    <row r="1111" spans="1:5" ht="15" customHeight="1" x14ac:dyDescent="0.2">
      <c r="A1111" s="192" t="s">
        <v>225</v>
      </c>
      <c r="B1111" s="192"/>
      <c r="C1111" s="192"/>
      <c r="D1111" s="192"/>
      <c r="E1111" s="192"/>
    </row>
    <row r="1112" spans="1:5" ht="15" customHeight="1" x14ac:dyDescent="0.2">
      <c r="A1112" s="192"/>
      <c r="B1112" s="192"/>
      <c r="C1112" s="192"/>
      <c r="D1112" s="192"/>
      <c r="E1112" s="192"/>
    </row>
    <row r="1113" spans="1:5" ht="15" customHeight="1" x14ac:dyDescent="0.2">
      <c r="A1113" s="192"/>
      <c r="B1113" s="192"/>
      <c r="C1113" s="192"/>
      <c r="D1113" s="192"/>
      <c r="E1113" s="192"/>
    </row>
    <row r="1114" spans="1:5" ht="15" customHeight="1" x14ac:dyDescent="0.2">
      <c r="A1114" s="192"/>
      <c r="B1114" s="192"/>
      <c r="C1114" s="192"/>
      <c r="D1114" s="192"/>
      <c r="E1114" s="192"/>
    </row>
    <row r="1115" spans="1:5" ht="15" customHeight="1" x14ac:dyDescent="0.2">
      <c r="A1115" s="192"/>
      <c r="B1115" s="192"/>
      <c r="C1115" s="192"/>
      <c r="D1115" s="192"/>
      <c r="E1115" s="192"/>
    </row>
    <row r="1116" spans="1:5" ht="15" customHeight="1" x14ac:dyDescent="0.2">
      <c r="A1116" s="192"/>
      <c r="B1116" s="192"/>
      <c r="C1116" s="192"/>
      <c r="D1116" s="192"/>
      <c r="E1116" s="192"/>
    </row>
    <row r="1117" spans="1:5" ht="15" customHeight="1" x14ac:dyDescent="0.2">
      <c r="A1117" s="91"/>
      <c r="B1117" s="91"/>
      <c r="C1117" s="91"/>
      <c r="D1117" s="91"/>
      <c r="E1117" s="91"/>
    </row>
    <row r="1118" spans="1:5" ht="15" customHeight="1" x14ac:dyDescent="0.25">
      <c r="A1118" s="55" t="s">
        <v>17</v>
      </c>
      <c r="B1118" s="56"/>
      <c r="C1118" s="56"/>
      <c r="D1118" s="56"/>
      <c r="E1118" s="57"/>
    </row>
    <row r="1119" spans="1:5" ht="15" customHeight="1" x14ac:dyDescent="0.2">
      <c r="A1119" s="82" t="s">
        <v>226</v>
      </c>
      <c r="B1119" s="115"/>
      <c r="C1119" s="115"/>
      <c r="D1119" s="115"/>
      <c r="E1119" s="115" t="s">
        <v>227</v>
      </c>
    </row>
    <row r="1120" spans="1:5" ht="15" customHeight="1" x14ac:dyDescent="0.2">
      <c r="A1120" s="57"/>
      <c r="B1120" s="149"/>
      <c r="C1120" s="56"/>
      <c r="E1120" s="150"/>
    </row>
    <row r="1121" spans="1:5" ht="15" customHeight="1" x14ac:dyDescent="0.2">
      <c r="B1121" s="92"/>
      <c r="C1121" s="72" t="s">
        <v>40</v>
      </c>
      <c r="D1121" s="151" t="s">
        <v>57</v>
      </c>
      <c r="E1121" s="74" t="s">
        <v>42</v>
      </c>
    </row>
    <row r="1122" spans="1:5" ht="15" customHeight="1" x14ac:dyDescent="0.2">
      <c r="B1122" s="90"/>
      <c r="C1122" s="87">
        <v>6172</v>
      </c>
      <c r="D1122" s="88" t="s">
        <v>59</v>
      </c>
      <c r="E1122" s="48">
        <v>-10000</v>
      </c>
    </row>
    <row r="1123" spans="1:5" ht="15" customHeight="1" x14ac:dyDescent="0.2">
      <c r="B1123" s="111"/>
      <c r="C1123" s="50" t="s">
        <v>44</v>
      </c>
      <c r="D1123" s="51"/>
      <c r="E1123" s="52">
        <f>SUM(E1122:E1122)</f>
        <v>-10000</v>
      </c>
    </row>
    <row r="1124" spans="1:5" ht="15" customHeight="1" x14ac:dyDescent="0.25">
      <c r="A1124" s="35"/>
    </row>
    <row r="1125" spans="1:5" ht="15" customHeight="1" x14ac:dyDescent="0.25">
      <c r="A1125" s="55" t="s">
        <v>17</v>
      </c>
      <c r="B1125" s="56"/>
      <c r="C1125" s="56"/>
      <c r="D1125" s="56"/>
      <c r="E1125" s="56"/>
    </row>
    <row r="1126" spans="1:5" ht="15" customHeight="1" x14ac:dyDescent="0.2">
      <c r="A1126" s="82" t="s">
        <v>61</v>
      </c>
      <c r="B1126" s="56"/>
      <c r="C1126" s="56"/>
      <c r="D1126" s="56"/>
      <c r="E1126" s="58" t="s">
        <v>62</v>
      </c>
    </row>
    <row r="1127" spans="1:5" ht="15" customHeight="1" x14ac:dyDescent="0.25">
      <c r="A1127" s="55"/>
      <c r="B1127" s="57"/>
      <c r="C1127" s="56"/>
      <c r="D1127" s="56"/>
      <c r="E1127" s="71"/>
    </row>
    <row r="1128" spans="1:5" ht="15" customHeight="1" x14ac:dyDescent="0.2">
      <c r="A1128" s="92"/>
      <c r="B1128" s="92"/>
      <c r="C1128" s="72" t="s">
        <v>40</v>
      </c>
      <c r="D1128" s="84" t="s">
        <v>57</v>
      </c>
      <c r="E1128" s="74" t="s">
        <v>42</v>
      </c>
    </row>
    <row r="1129" spans="1:5" ht="15" customHeight="1" x14ac:dyDescent="0.2">
      <c r="A1129" s="122"/>
      <c r="B1129" s="120"/>
      <c r="C1129" s="103">
        <v>6409</v>
      </c>
      <c r="D1129" s="88" t="s">
        <v>78</v>
      </c>
      <c r="E1129" s="123">
        <v>10000</v>
      </c>
    </row>
    <row r="1130" spans="1:5" ht="15" customHeight="1" x14ac:dyDescent="0.2">
      <c r="A1130" s="124"/>
      <c r="B1130" s="125"/>
      <c r="C1130" s="79" t="s">
        <v>44</v>
      </c>
      <c r="D1130" s="80"/>
      <c r="E1130" s="81">
        <f>SUM(E1129:E1129)</f>
        <v>10000</v>
      </c>
    </row>
    <row r="1131" spans="1:5" ht="15" customHeight="1" x14ac:dyDescent="0.2"/>
    <row r="1132" spans="1:5" ht="15" customHeight="1" x14ac:dyDescent="0.2"/>
    <row r="1133" spans="1:5" ht="15" customHeight="1" x14ac:dyDescent="0.25">
      <c r="A1133" s="35" t="s">
        <v>228</v>
      </c>
    </row>
    <row r="1134" spans="1:5" ht="15" customHeight="1" x14ac:dyDescent="0.2">
      <c r="A1134" s="194" t="s">
        <v>123</v>
      </c>
      <c r="B1134" s="194"/>
      <c r="C1134" s="194"/>
      <c r="D1134" s="194"/>
      <c r="E1134" s="194"/>
    </row>
    <row r="1135" spans="1:5" ht="15" customHeight="1" x14ac:dyDescent="0.2">
      <c r="A1135" s="194"/>
      <c r="B1135" s="194"/>
      <c r="C1135" s="194"/>
      <c r="D1135" s="194"/>
      <c r="E1135" s="194"/>
    </row>
    <row r="1136" spans="1:5" ht="15" customHeight="1" x14ac:dyDescent="0.2">
      <c r="A1136" s="192" t="s">
        <v>311</v>
      </c>
      <c r="B1136" s="192"/>
      <c r="C1136" s="192"/>
      <c r="D1136" s="192"/>
      <c r="E1136" s="192"/>
    </row>
    <row r="1137" spans="1:5" ht="15" customHeight="1" x14ac:dyDescent="0.2">
      <c r="A1137" s="192"/>
      <c r="B1137" s="192"/>
      <c r="C1137" s="192"/>
      <c r="D1137" s="192"/>
      <c r="E1137" s="192"/>
    </row>
    <row r="1138" spans="1:5" ht="15" customHeight="1" x14ac:dyDescent="0.2">
      <c r="A1138" s="192"/>
      <c r="B1138" s="192"/>
      <c r="C1138" s="192"/>
      <c r="D1138" s="192"/>
      <c r="E1138" s="192"/>
    </row>
    <row r="1139" spans="1:5" ht="15" customHeight="1" x14ac:dyDescent="0.2">
      <c r="A1139" s="192"/>
      <c r="B1139" s="192"/>
      <c r="C1139" s="192"/>
      <c r="D1139" s="192"/>
      <c r="E1139" s="192"/>
    </row>
    <row r="1140" spans="1:5" ht="15" customHeight="1" x14ac:dyDescent="0.2">
      <c r="A1140" s="192"/>
      <c r="B1140" s="192"/>
      <c r="C1140" s="192"/>
      <c r="D1140" s="192"/>
      <c r="E1140" s="192"/>
    </row>
    <row r="1141" spans="1:5" ht="15" customHeight="1" x14ac:dyDescent="0.2">
      <c r="A1141" s="192"/>
      <c r="B1141" s="192"/>
      <c r="C1141" s="192"/>
      <c r="D1141" s="192"/>
      <c r="E1141" s="192"/>
    </row>
    <row r="1142" spans="1:5" ht="15" customHeight="1" x14ac:dyDescent="0.2">
      <c r="A1142" s="192"/>
      <c r="B1142" s="192"/>
      <c r="C1142" s="192"/>
      <c r="D1142" s="192"/>
      <c r="E1142" s="192"/>
    </row>
    <row r="1143" spans="1:5" ht="15" customHeight="1" x14ac:dyDescent="0.2">
      <c r="A1143" s="192"/>
      <c r="B1143" s="192"/>
      <c r="C1143" s="192"/>
      <c r="D1143" s="192"/>
      <c r="E1143" s="192"/>
    </row>
    <row r="1144" spans="1:5" ht="15" customHeight="1" x14ac:dyDescent="0.2">
      <c r="A1144" s="192"/>
      <c r="B1144" s="192"/>
      <c r="C1144" s="192"/>
      <c r="D1144" s="192"/>
      <c r="E1144" s="192"/>
    </row>
    <row r="1145" spans="1:5" ht="15" customHeight="1" x14ac:dyDescent="0.2">
      <c r="A1145" s="91"/>
      <c r="B1145" s="91"/>
      <c r="C1145" s="91"/>
      <c r="D1145" s="91"/>
      <c r="E1145" s="91"/>
    </row>
    <row r="1146" spans="1:5" ht="15" customHeight="1" x14ac:dyDescent="0.25">
      <c r="A1146" s="55" t="s">
        <v>17</v>
      </c>
      <c r="B1146" s="56"/>
      <c r="C1146" s="56"/>
      <c r="D1146" s="56"/>
      <c r="E1146" s="57"/>
    </row>
    <row r="1147" spans="1:5" ht="15" customHeight="1" x14ac:dyDescent="0.2">
      <c r="A1147" s="82" t="s">
        <v>115</v>
      </c>
      <c r="B1147" s="115"/>
      <c r="C1147" s="115"/>
      <c r="D1147" s="115"/>
      <c r="E1147" s="57" t="s">
        <v>116</v>
      </c>
    </row>
    <row r="1148" spans="1:5" ht="15" customHeight="1" x14ac:dyDescent="0.2">
      <c r="A1148" s="82"/>
      <c r="B1148" s="57"/>
      <c r="C1148" s="56"/>
      <c r="D1148" s="56"/>
      <c r="E1148" s="71"/>
    </row>
    <row r="1149" spans="1:5" ht="15" customHeight="1" x14ac:dyDescent="0.2">
      <c r="A1149" s="92"/>
      <c r="B1149" s="43" t="s">
        <v>39</v>
      </c>
      <c r="C1149" s="72" t="s">
        <v>40</v>
      </c>
      <c r="D1149" s="126" t="s">
        <v>41</v>
      </c>
      <c r="E1149" s="74" t="s">
        <v>42</v>
      </c>
    </row>
    <row r="1150" spans="1:5" ht="15" customHeight="1" x14ac:dyDescent="0.2">
      <c r="A1150" s="92"/>
      <c r="B1150" s="45">
        <v>13</v>
      </c>
      <c r="C1150" s="93"/>
      <c r="D1150" s="88" t="s">
        <v>117</v>
      </c>
      <c r="E1150" s="89">
        <v>-4900000</v>
      </c>
    </row>
    <row r="1151" spans="1:5" ht="15" customHeight="1" x14ac:dyDescent="0.2">
      <c r="A1151" s="104"/>
      <c r="B1151" s="127"/>
      <c r="C1151" s="79" t="s">
        <v>44</v>
      </c>
      <c r="D1151" s="128"/>
      <c r="E1151" s="129">
        <f>SUM(E1150:E1150)</f>
        <v>-4900000</v>
      </c>
    </row>
    <row r="1152" spans="1:5" ht="15" customHeight="1" x14ac:dyDescent="0.2"/>
    <row r="1153" spans="1:5" ht="15" customHeight="1" x14ac:dyDescent="0.25">
      <c r="A1153" s="55" t="s">
        <v>17</v>
      </c>
      <c r="B1153" s="56"/>
      <c r="C1153" s="56"/>
      <c r="D1153" s="56"/>
      <c r="E1153" s="56"/>
    </row>
    <row r="1154" spans="1:5" ht="15" customHeight="1" x14ac:dyDescent="0.2">
      <c r="A1154" s="82" t="s">
        <v>61</v>
      </c>
      <c r="B1154" s="56"/>
      <c r="C1154" s="56"/>
      <c r="D1154" s="56"/>
      <c r="E1154" s="58" t="s">
        <v>62</v>
      </c>
    </row>
    <row r="1155" spans="1:5" ht="15" customHeight="1" x14ac:dyDescent="0.25">
      <c r="A1155" s="55"/>
      <c r="B1155" s="57"/>
      <c r="C1155" s="56"/>
      <c r="D1155" s="56"/>
      <c r="E1155" s="71"/>
    </row>
    <row r="1156" spans="1:5" ht="15" customHeight="1" x14ac:dyDescent="0.2">
      <c r="A1156" s="92"/>
      <c r="B1156" s="92"/>
      <c r="C1156" s="72" t="s">
        <v>40</v>
      </c>
      <c r="D1156" s="84" t="s">
        <v>57</v>
      </c>
      <c r="E1156" s="74" t="s">
        <v>42</v>
      </c>
    </row>
    <row r="1157" spans="1:5" ht="15" customHeight="1" x14ac:dyDescent="0.2">
      <c r="A1157" s="90"/>
      <c r="B1157" s="120"/>
      <c r="C1157" s="103">
        <v>6409</v>
      </c>
      <c r="D1157" s="88" t="s">
        <v>78</v>
      </c>
      <c r="E1157" s="123">
        <v>4900000</v>
      </c>
    </row>
    <row r="1158" spans="1:5" ht="15" customHeight="1" x14ac:dyDescent="0.2">
      <c r="A1158" s="124"/>
      <c r="B1158" s="125"/>
      <c r="C1158" s="79" t="s">
        <v>44</v>
      </c>
      <c r="D1158" s="80"/>
      <c r="E1158" s="81">
        <f>E1157</f>
        <v>4900000</v>
      </c>
    </row>
    <row r="1159" spans="1:5" ht="15" customHeight="1" x14ac:dyDescent="0.2"/>
    <row r="1160" spans="1:5" ht="15" customHeight="1" x14ac:dyDescent="0.2"/>
    <row r="1161" spans="1:5" ht="15" customHeight="1" x14ac:dyDescent="0.25">
      <c r="A1161" s="35" t="s">
        <v>229</v>
      </c>
    </row>
    <row r="1162" spans="1:5" ht="15" customHeight="1" x14ac:dyDescent="0.2">
      <c r="A1162" s="194" t="s">
        <v>230</v>
      </c>
      <c r="B1162" s="194"/>
      <c r="C1162" s="194"/>
      <c r="D1162" s="194"/>
      <c r="E1162" s="194"/>
    </row>
    <row r="1163" spans="1:5" ht="15" customHeight="1" x14ac:dyDescent="0.2">
      <c r="A1163" s="194"/>
      <c r="B1163" s="194"/>
      <c r="C1163" s="194"/>
      <c r="D1163" s="194"/>
      <c r="E1163" s="194"/>
    </row>
    <row r="1164" spans="1:5" ht="15" customHeight="1" x14ac:dyDescent="0.2">
      <c r="A1164" s="192" t="s">
        <v>231</v>
      </c>
      <c r="B1164" s="192"/>
      <c r="C1164" s="192"/>
      <c r="D1164" s="192"/>
      <c r="E1164" s="192"/>
    </row>
    <row r="1165" spans="1:5" ht="15" customHeight="1" x14ac:dyDescent="0.2">
      <c r="A1165" s="192"/>
      <c r="B1165" s="192"/>
      <c r="C1165" s="192"/>
      <c r="D1165" s="192"/>
      <c r="E1165" s="192"/>
    </row>
    <row r="1166" spans="1:5" ht="15" customHeight="1" x14ac:dyDescent="0.2">
      <c r="A1166" s="192"/>
      <c r="B1166" s="192"/>
      <c r="C1166" s="192"/>
      <c r="D1166" s="192"/>
      <c r="E1166" s="192"/>
    </row>
    <row r="1167" spans="1:5" ht="15" customHeight="1" x14ac:dyDescent="0.2">
      <c r="A1167" s="192"/>
      <c r="B1167" s="192"/>
      <c r="C1167" s="192"/>
      <c r="D1167" s="192"/>
      <c r="E1167" s="192"/>
    </row>
    <row r="1168" spans="1:5" ht="15" customHeight="1" x14ac:dyDescent="0.2">
      <c r="A1168" s="192"/>
      <c r="B1168" s="192"/>
      <c r="C1168" s="192"/>
      <c r="D1168" s="192"/>
      <c r="E1168" s="192"/>
    </row>
    <row r="1169" spans="1:5" ht="15" customHeight="1" x14ac:dyDescent="0.2">
      <c r="A1169" s="192"/>
      <c r="B1169" s="192"/>
      <c r="C1169" s="192"/>
      <c r="D1169" s="192"/>
      <c r="E1169" s="192"/>
    </row>
    <row r="1170" spans="1:5" ht="15" customHeight="1" x14ac:dyDescent="0.2">
      <c r="A1170" s="192"/>
      <c r="B1170" s="192"/>
      <c r="C1170" s="192"/>
      <c r="D1170" s="192"/>
      <c r="E1170" s="192"/>
    </row>
    <row r="1171" spans="1:5" ht="15" customHeight="1" x14ac:dyDescent="0.2">
      <c r="A1171" s="192"/>
      <c r="B1171" s="192"/>
      <c r="C1171" s="192"/>
      <c r="D1171" s="192"/>
      <c r="E1171" s="192"/>
    </row>
    <row r="1172" spans="1:5" ht="15" customHeight="1" x14ac:dyDescent="0.2">
      <c r="A1172" s="192"/>
      <c r="B1172" s="192"/>
      <c r="C1172" s="192"/>
      <c r="D1172" s="192"/>
      <c r="E1172" s="192"/>
    </row>
    <row r="1173" spans="1:5" ht="15" customHeight="1" x14ac:dyDescent="0.2"/>
    <row r="1174" spans="1:5" ht="15" customHeight="1" x14ac:dyDescent="0.25">
      <c r="A1174" s="37" t="s">
        <v>17</v>
      </c>
      <c r="B1174" s="38"/>
      <c r="C1174" s="38"/>
      <c r="D1174" s="38"/>
      <c r="E1174" s="38"/>
    </row>
    <row r="1175" spans="1:5" ht="15" customHeight="1" x14ac:dyDescent="0.2">
      <c r="A1175" s="39" t="s">
        <v>61</v>
      </c>
      <c r="B1175" s="38"/>
      <c r="C1175" s="38"/>
      <c r="D1175" s="38"/>
      <c r="E1175" s="40" t="s">
        <v>62</v>
      </c>
    </row>
    <row r="1176" spans="1:5" ht="15" customHeight="1" x14ac:dyDescent="0.25">
      <c r="A1176" s="37"/>
      <c r="B1176" s="61"/>
      <c r="C1176" s="38"/>
      <c r="D1176" s="38"/>
      <c r="E1176" s="42"/>
    </row>
    <row r="1177" spans="1:5" ht="15" customHeight="1" x14ac:dyDescent="0.2">
      <c r="B1177" s="43" t="s">
        <v>39</v>
      </c>
      <c r="C1177" s="43" t="s">
        <v>40</v>
      </c>
      <c r="D1177" s="110" t="s">
        <v>57</v>
      </c>
      <c r="E1177" s="74" t="s">
        <v>42</v>
      </c>
    </row>
    <row r="1178" spans="1:5" ht="15" customHeight="1" x14ac:dyDescent="0.2">
      <c r="B1178" s="165">
        <v>13307</v>
      </c>
      <c r="C1178" s="144">
        <v>4324</v>
      </c>
      <c r="D1178" s="166" t="s">
        <v>78</v>
      </c>
      <c r="E1178" s="167">
        <v>-40280</v>
      </c>
    </row>
    <row r="1179" spans="1:5" ht="15" customHeight="1" x14ac:dyDescent="0.2">
      <c r="B1179" s="127"/>
      <c r="C1179" s="50" t="s">
        <v>44</v>
      </c>
      <c r="D1179" s="51"/>
      <c r="E1179" s="52">
        <f>SUM(E1178:E1178)</f>
        <v>-40280</v>
      </c>
    </row>
    <row r="1180" spans="1:5" ht="15" customHeight="1" x14ac:dyDescent="0.2"/>
    <row r="1181" spans="1:5" ht="15" customHeight="1" x14ac:dyDescent="0.25">
      <c r="A1181" s="55" t="s">
        <v>17</v>
      </c>
      <c r="B1181" s="56"/>
      <c r="C1181" s="56"/>
      <c r="D1181" s="56"/>
      <c r="E1181" s="56"/>
    </row>
    <row r="1182" spans="1:5" ht="15" customHeight="1" x14ac:dyDescent="0.2">
      <c r="A1182" s="82" t="s">
        <v>149</v>
      </c>
      <c r="B1182" s="115"/>
      <c r="C1182" s="115"/>
      <c r="D1182" s="115"/>
      <c r="E1182" s="115" t="s">
        <v>150</v>
      </c>
    </row>
    <row r="1183" spans="1:5" ht="15" customHeight="1" x14ac:dyDescent="0.2">
      <c r="A1183" s="115"/>
      <c r="B1183" s="149"/>
      <c r="C1183" s="56"/>
      <c r="D1183" s="115"/>
      <c r="E1183" s="150"/>
    </row>
    <row r="1184" spans="1:5" ht="15" customHeight="1" x14ac:dyDescent="0.2">
      <c r="B1184" s="43" t="s">
        <v>39</v>
      </c>
      <c r="C1184" s="72" t="s">
        <v>40</v>
      </c>
      <c r="D1184" s="126" t="s">
        <v>41</v>
      </c>
      <c r="E1184" s="74" t="s">
        <v>42</v>
      </c>
    </row>
    <row r="1185" spans="1:7" ht="15" customHeight="1" x14ac:dyDescent="0.2">
      <c r="B1185" s="165">
        <v>13307</v>
      </c>
      <c r="C1185" s="139"/>
      <c r="D1185" s="65" t="s">
        <v>189</v>
      </c>
      <c r="E1185" s="158">
        <v>9880</v>
      </c>
    </row>
    <row r="1186" spans="1:7" ht="15" customHeight="1" x14ac:dyDescent="0.2">
      <c r="B1186" s="127"/>
      <c r="C1186" s="79" t="s">
        <v>44</v>
      </c>
      <c r="D1186" s="128"/>
      <c r="E1186" s="129">
        <f>SUM(E1185:E1185)</f>
        <v>9880</v>
      </c>
    </row>
    <row r="1187" spans="1:7" ht="15" customHeight="1" x14ac:dyDescent="0.2">
      <c r="A1187" s="115"/>
      <c r="B1187" s="115"/>
      <c r="C1187" s="115"/>
      <c r="D1187" s="115"/>
      <c r="E1187" s="115"/>
    </row>
    <row r="1188" spans="1:7" ht="15" customHeight="1" x14ac:dyDescent="0.25">
      <c r="A1188" s="55" t="s">
        <v>17</v>
      </c>
      <c r="B1188" s="56"/>
      <c r="C1188" s="56"/>
      <c r="D1188" s="56"/>
      <c r="E1188" s="56"/>
    </row>
    <row r="1189" spans="1:7" ht="15" customHeight="1" x14ac:dyDescent="0.2">
      <c r="A1189" s="82" t="s">
        <v>151</v>
      </c>
      <c r="B1189" s="115"/>
      <c r="C1189" s="115"/>
      <c r="D1189" s="115"/>
      <c r="E1189" s="115" t="s">
        <v>152</v>
      </c>
    </row>
    <row r="1190" spans="1:7" ht="15" customHeight="1" x14ac:dyDescent="0.2">
      <c r="A1190" s="115"/>
      <c r="B1190" s="149"/>
      <c r="C1190" s="56"/>
      <c r="D1190" s="115"/>
      <c r="E1190" s="150"/>
    </row>
    <row r="1191" spans="1:7" ht="15" customHeight="1" x14ac:dyDescent="0.2">
      <c r="A1191" s="83"/>
      <c r="B1191" s="43" t="s">
        <v>39</v>
      </c>
      <c r="C1191" s="72" t="s">
        <v>40</v>
      </c>
      <c r="D1191" s="126" t="s">
        <v>41</v>
      </c>
      <c r="E1191" s="74" t="s">
        <v>42</v>
      </c>
    </row>
    <row r="1192" spans="1:7" ht="15" customHeight="1" x14ac:dyDescent="0.2">
      <c r="A1192" s="168"/>
      <c r="B1192" s="165">
        <v>13307</v>
      </c>
      <c r="C1192" s="139"/>
      <c r="D1192" s="65" t="s">
        <v>189</v>
      </c>
      <c r="E1192" s="136">
        <v>30400</v>
      </c>
    </row>
    <row r="1193" spans="1:7" ht="15" customHeight="1" x14ac:dyDescent="0.2">
      <c r="A1193" s="116"/>
      <c r="B1193" s="127"/>
      <c r="C1193" s="79" t="s">
        <v>44</v>
      </c>
      <c r="D1193" s="128"/>
      <c r="E1193" s="129">
        <f>SUM(E1192)</f>
        <v>30400</v>
      </c>
      <c r="G1193" s="130">
        <f>+E1186+E1193</f>
        <v>40280</v>
      </c>
    </row>
    <row r="1194" spans="1:7" ht="15" customHeight="1" x14ac:dyDescent="0.2"/>
    <row r="1195" spans="1:7" ht="15" customHeight="1" x14ac:dyDescent="0.2"/>
    <row r="1196" spans="1:7" ht="15" customHeight="1" x14ac:dyDescent="0.2"/>
    <row r="1197" spans="1:7" ht="15" customHeight="1" x14ac:dyDescent="0.2"/>
    <row r="1198" spans="1:7" ht="15" customHeight="1" x14ac:dyDescent="0.25">
      <c r="A1198" s="35" t="s">
        <v>232</v>
      </c>
    </row>
    <row r="1199" spans="1:7" ht="15" customHeight="1" x14ac:dyDescent="0.2">
      <c r="A1199" s="191" t="s">
        <v>233</v>
      </c>
      <c r="B1199" s="191"/>
      <c r="C1199" s="191"/>
      <c r="D1199" s="191"/>
      <c r="E1199" s="191"/>
    </row>
    <row r="1200" spans="1:7" ht="15" customHeight="1" x14ac:dyDescent="0.2">
      <c r="A1200" s="191"/>
      <c r="B1200" s="191"/>
      <c r="C1200" s="191"/>
      <c r="D1200" s="191"/>
      <c r="E1200" s="191"/>
    </row>
    <row r="1201" spans="1:5" ht="15" customHeight="1" x14ac:dyDescent="0.2">
      <c r="A1201" s="192" t="s">
        <v>234</v>
      </c>
      <c r="B1201" s="192"/>
      <c r="C1201" s="192"/>
      <c r="D1201" s="192"/>
      <c r="E1201" s="192"/>
    </row>
    <row r="1202" spans="1:5" ht="15" customHeight="1" x14ac:dyDescent="0.2">
      <c r="A1202" s="192"/>
      <c r="B1202" s="192"/>
      <c r="C1202" s="192"/>
      <c r="D1202" s="192"/>
      <c r="E1202" s="192"/>
    </row>
    <row r="1203" spans="1:5" ht="15" customHeight="1" x14ac:dyDescent="0.2">
      <c r="A1203" s="192"/>
      <c r="B1203" s="192"/>
      <c r="C1203" s="192"/>
      <c r="D1203" s="192"/>
      <c r="E1203" s="192"/>
    </row>
    <row r="1204" spans="1:5" ht="15" customHeight="1" x14ac:dyDescent="0.2">
      <c r="A1204" s="192"/>
      <c r="B1204" s="192"/>
      <c r="C1204" s="192"/>
      <c r="D1204" s="192"/>
      <c r="E1204" s="192"/>
    </row>
    <row r="1205" spans="1:5" ht="15" customHeight="1" x14ac:dyDescent="0.2">
      <c r="A1205" s="192"/>
      <c r="B1205" s="192"/>
      <c r="C1205" s="192"/>
      <c r="D1205" s="192"/>
      <c r="E1205" s="192"/>
    </row>
    <row r="1206" spans="1:5" ht="15" customHeight="1" x14ac:dyDescent="0.2">
      <c r="A1206" s="192"/>
      <c r="B1206" s="192"/>
      <c r="C1206" s="192"/>
      <c r="D1206" s="192"/>
      <c r="E1206" s="192"/>
    </row>
    <row r="1207" spans="1:5" ht="15" customHeight="1" x14ac:dyDescent="0.2">
      <c r="A1207" s="192"/>
      <c r="B1207" s="192"/>
      <c r="C1207" s="192"/>
      <c r="D1207" s="192"/>
      <c r="E1207" s="192"/>
    </row>
    <row r="1208" spans="1:5" ht="15" customHeight="1" x14ac:dyDescent="0.2">
      <c r="A1208" s="192"/>
      <c r="B1208" s="192"/>
      <c r="C1208" s="192"/>
      <c r="D1208" s="192"/>
      <c r="E1208" s="192"/>
    </row>
    <row r="1209" spans="1:5" ht="15" customHeight="1" x14ac:dyDescent="0.2">
      <c r="A1209" s="192"/>
      <c r="B1209" s="192"/>
      <c r="C1209" s="192"/>
      <c r="D1209" s="192"/>
      <c r="E1209" s="192"/>
    </row>
    <row r="1210" spans="1:5" ht="15" customHeight="1" x14ac:dyDescent="0.2">
      <c r="A1210" s="91"/>
      <c r="B1210" s="91"/>
      <c r="C1210" s="91"/>
      <c r="D1210" s="91"/>
      <c r="E1210" s="91"/>
    </row>
    <row r="1211" spans="1:5" ht="15" customHeight="1" x14ac:dyDescent="0.25">
      <c r="A1211" s="37" t="s">
        <v>17</v>
      </c>
      <c r="B1211" s="38"/>
      <c r="C1211" s="38"/>
      <c r="D1211" s="38"/>
      <c r="E1211" s="38"/>
    </row>
    <row r="1212" spans="1:5" ht="15" customHeight="1" x14ac:dyDescent="0.2">
      <c r="A1212" s="39" t="s">
        <v>61</v>
      </c>
      <c r="B1212" s="38"/>
      <c r="C1212" s="38"/>
      <c r="D1212" s="38"/>
      <c r="E1212" s="40" t="s">
        <v>62</v>
      </c>
    </row>
    <row r="1213" spans="1:5" ht="15" customHeight="1" x14ac:dyDescent="0.25">
      <c r="A1213" s="41"/>
      <c r="B1213" s="37"/>
      <c r="C1213" s="38"/>
      <c r="D1213" s="38"/>
      <c r="E1213" s="42"/>
    </row>
    <row r="1214" spans="1:5" ht="15" customHeight="1" x14ac:dyDescent="0.2">
      <c r="A1214" s="83"/>
      <c r="B1214" s="92"/>
      <c r="C1214" s="43" t="s">
        <v>40</v>
      </c>
      <c r="D1214" s="84" t="s">
        <v>57</v>
      </c>
      <c r="E1214" s="43" t="s">
        <v>42</v>
      </c>
    </row>
    <row r="1215" spans="1:5" ht="15" customHeight="1" x14ac:dyDescent="0.2">
      <c r="A1215" s="90"/>
      <c r="B1215" s="86"/>
      <c r="C1215" s="93">
        <v>6409</v>
      </c>
      <c r="D1215" s="88" t="s">
        <v>78</v>
      </c>
      <c r="E1215" s="48">
        <v>-648500</v>
      </c>
    </row>
    <row r="1216" spans="1:5" ht="15" customHeight="1" x14ac:dyDescent="0.2">
      <c r="A1216" s="111"/>
      <c r="B1216" s="121"/>
      <c r="C1216" s="50" t="s">
        <v>44</v>
      </c>
      <c r="D1216" s="101"/>
      <c r="E1216" s="102">
        <f>SUM(E1215:E1215)</f>
        <v>-648500</v>
      </c>
    </row>
    <row r="1217" spans="1:7" ht="15" customHeight="1" x14ac:dyDescent="0.2"/>
    <row r="1218" spans="1:7" ht="15" customHeight="1" x14ac:dyDescent="0.25">
      <c r="A1218" s="55" t="s">
        <v>17</v>
      </c>
      <c r="B1218" s="56"/>
      <c r="C1218" s="56"/>
      <c r="D1218" s="56"/>
      <c r="E1218" s="57"/>
    </row>
    <row r="1219" spans="1:7" ht="15" customHeight="1" x14ac:dyDescent="0.2">
      <c r="A1219" s="105" t="s">
        <v>235</v>
      </c>
      <c r="B1219" s="38"/>
      <c r="C1219" s="38"/>
      <c r="D1219" s="38"/>
      <c r="E1219" s="40" t="s">
        <v>236</v>
      </c>
    </row>
    <row r="1220" spans="1:7" ht="15" customHeight="1" x14ac:dyDescent="0.2">
      <c r="A1220" s="82"/>
      <c r="B1220" s="57"/>
      <c r="C1220" s="56"/>
      <c r="D1220" s="56"/>
      <c r="E1220" s="71"/>
    </row>
    <row r="1221" spans="1:7" ht="15" customHeight="1" x14ac:dyDescent="0.2">
      <c r="A1221" s="92"/>
      <c r="B1221" s="92"/>
      <c r="C1221" s="72" t="s">
        <v>40</v>
      </c>
      <c r="D1221" s="84" t="s">
        <v>57</v>
      </c>
      <c r="E1221" s="43" t="s">
        <v>42</v>
      </c>
    </row>
    <row r="1222" spans="1:7" ht="15" customHeight="1" x14ac:dyDescent="0.2">
      <c r="A1222" s="122"/>
      <c r="B1222" s="120"/>
      <c r="C1222" s="87">
        <v>6113</v>
      </c>
      <c r="D1222" s="88" t="s">
        <v>58</v>
      </c>
      <c r="E1222" s="89">
        <f>55000+22000</f>
        <v>77000</v>
      </c>
    </row>
    <row r="1223" spans="1:7" ht="15" customHeight="1" x14ac:dyDescent="0.2">
      <c r="A1223" s="104"/>
      <c r="B1223" s="104"/>
      <c r="C1223" s="79" t="s">
        <v>44</v>
      </c>
      <c r="D1223" s="108"/>
      <c r="E1223" s="81">
        <f>SUM(E1222:E1222)</f>
        <v>77000</v>
      </c>
    </row>
    <row r="1224" spans="1:7" ht="15" customHeight="1" x14ac:dyDescent="0.2">
      <c r="A1224" s="104"/>
      <c r="B1224" s="104"/>
      <c r="C1224" s="113"/>
      <c r="D1224" s="169"/>
      <c r="E1224" s="170"/>
    </row>
    <row r="1225" spans="1:7" ht="15" customHeight="1" x14ac:dyDescent="0.25">
      <c r="A1225" s="55" t="s">
        <v>17</v>
      </c>
      <c r="B1225" s="109"/>
      <c r="C1225" s="56"/>
      <c r="D1225" s="56"/>
      <c r="E1225" s="57"/>
    </row>
    <row r="1226" spans="1:7" ht="15" customHeight="1" x14ac:dyDescent="0.2">
      <c r="A1226" s="82" t="s">
        <v>112</v>
      </c>
      <c r="B1226" s="56"/>
      <c r="C1226" s="56"/>
      <c r="D1226" s="56"/>
      <c r="E1226" s="58" t="s">
        <v>113</v>
      </c>
    </row>
    <row r="1227" spans="1:7" ht="15" customHeight="1" x14ac:dyDescent="0.2">
      <c r="A1227" s="82"/>
      <c r="B1227" s="109"/>
      <c r="C1227" s="56"/>
      <c r="D1227" s="56"/>
      <c r="E1227" s="58"/>
    </row>
    <row r="1228" spans="1:7" ht="15" customHeight="1" x14ac:dyDescent="0.2">
      <c r="B1228" s="83"/>
      <c r="C1228" s="43" t="s">
        <v>40</v>
      </c>
      <c r="D1228" s="110" t="s">
        <v>57</v>
      </c>
      <c r="E1228" s="43" t="s">
        <v>42</v>
      </c>
    </row>
    <row r="1229" spans="1:7" ht="15" customHeight="1" x14ac:dyDescent="0.2">
      <c r="B1229" s="90"/>
      <c r="C1229" s="43">
        <v>6113</v>
      </c>
      <c r="D1229" s="88" t="s">
        <v>59</v>
      </c>
      <c r="E1229" s="48">
        <v>250000</v>
      </c>
    </row>
    <row r="1230" spans="1:7" ht="15" customHeight="1" x14ac:dyDescent="0.2">
      <c r="B1230" s="90"/>
      <c r="C1230" s="43">
        <v>2143</v>
      </c>
      <c r="D1230" s="88" t="s">
        <v>59</v>
      </c>
      <c r="E1230" s="48">
        <v>140000</v>
      </c>
    </row>
    <row r="1231" spans="1:7" ht="15" customHeight="1" x14ac:dyDescent="0.2">
      <c r="B1231" s="90"/>
      <c r="C1231" s="43">
        <v>3349</v>
      </c>
      <c r="D1231" s="88" t="s">
        <v>59</v>
      </c>
      <c r="E1231" s="48">
        <v>181500</v>
      </c>
    </row>
    <row r="1232" spans="1:7" ht="15" customHeight="1" x14ac:dyDescent="0.2">
      <c r="B1232" s="111"/>
      <c r="C1232" s="50" t="s">
        <v>44</v>
      </c>
      <c r="D1232" s="51"/>
      <c r="E1232" s="52">
        <f>SUM(E1229:E1231)</f>
        <v>571500</v>
      </c>
      <c r="G1232" s="130">
        <f>+E1223+E1232</f>
        <v>648500</v>
      </c>
    </row>
    <row r="1233" spans="1:5" ht="15" customHeight="1" x14ac:dyDescent="0.2"/>
    <row r="1234" spans="1:5" ht="15" customHeight="1" x14ac:dyDescent="0.2"/>
    <row r="1235" spans="1:5" ht="15" customHeight="1" x14ac:dyDescent="0.25">
      <c r="A1235" s="35" t="s">
        <v>237</v>
      </c>
    </row>
    <row r="1236" spans="1:5" ht="15" customHeight="1" x14ac:dyDescent="0.2">
      <c r="A1236" s="194" t="s">
        <v>238</v>
      </c>
      <c r="B1236" s="194"/>
      <c r="C1236" s="194"/>
      <c r="D1236" s="194"/>
      <c r="E1236" s="194"/>
    </row>
    <row r="1237" spans="1:5" ht="15" customHeight="1" x14ac:dyDescent="0.2">
      <c r="A1237" s="194"/>
      <c r="B1237" s="194"/>
      <c r="C1237" s="194"/>
      <c r="D1237" s="194"/>
      <c r="E1237" s="194"/>
    </row>
    <row r="1238" spans="1:5" ht="15" customHeight="1" x14ac:dyDescent="0.2">
      <c r="A1238" s="192" t="s">
        <v>239</v>
      </c>
      <c r="B1238" s="192"/>
      <c r="C1238" s="192"/>
      <c r="D1238" s="192"/>
      <c r="E1238" s="192"/>
    </row>
    <row r="1239" spans="1:5" ht="15" customHeight="1" x14ac:dyDescent="0.2">
      <c r="A1239" s="192"/>
      <c r="B1239" s="192"/>
      <c r="C1239" s="192"/>
      <c r="D1239" s="192"/>
      <c r="E1239" s="192"/>
    </row>
    <row r="1240" spans="1:5" ht="15" customHeight="1" x14ac:dyDescent="0.2">
      <c r="A1240" s="192"/>
      <c r="B1240" s="192"/>
      <c r="C1240" s="192"/>
      <c r="D1240" s="192"/>
      <c r="E1240" s="192"/>
    </row>
    <row r="1241" spans="1:5" ht="15" customHeight="1" x14ac:dyDescent="0.2">
      <c r="A1241" s="192"/>
      <c r="B1241" s="192"/>
      <c r="C1241" s="192"/>
      <c r="D1241" s="192"/>
      <c r="E1241" s="192"/>
    </row>
    <row r="1242" spans="1:5" ht="15" customHeight="1" x14ac:dyDescent="0.2">
      <c r="A1242" s="192"/>
      <c r="B1242" s="192"/>
      <c r="C1242" s="192"/>
      <c r="D1242" s="192"/>
      <c r="E1242" s="192"/>
    </row>
    <row r="1243" spans="1:5" ht="15" customHeight="1" x14ac:dyDescent="0.2">
      <c r="A1243" s="192"/>
      <c r="B1243" s="192"/>
      <c r="C1243" s="192"/>
      <c r="D1243" s="192"/>
      <c r="E1243" s="192"/>
    </row>
    <row r="1244" spans="1:5" ht="15" customHeight="1" x14ac:dyDescent="0.2">
      <c r="A1244" s="192"/>
      <c r="B1244" s="192"/>
      <c r="C1244" s="192"/>
      <c r="D1244" s="192"/>
      <c r="E1244" s="192"/>
    </row>
    <row r="1245" spans="1:5" ht="15" customHeight="1" x14ac:dyDescent="0.2">
      <c r="A1245" s="192"/>
      <c r="B1245" s="192"/>
      <c r="C1245" s="192"/>
      <c r="D1245" s="192"/>
      <c r="E1245" s="192"/>
    </row>
    <row r="1246" spans="1:5" ht="15" customHeight="1" x14ac:dyDescent="0.2">
      <c r="A1246" s="91"/>
      <c r="B1246" s="91"/>
      <c r="C1246" s="91"/>
      <c r="D1246" s="91"/>
      <c r="E1246" s="91"/>
    </row>
    <row r="1247" spans="1:5" ht="15" customHeight="1" x14ac:dyDescent="0.2">
      <c r="A1247" s="91"/>
      <c r="B1247" s="91"/>
      <c r="C1247" s="91"/>
      <c r="D1247" s="91"/>
      <c r="E1247" s="91"/>
    </row>
    <row r="1248" spans="1:5" ht="15" customHeight="1" x14ac:dyDescent="0.2">
      <c r="A1248" s="91"/>
      <c r="B1248" s="91"/>
      <c r="C1248" s="91"/>
      <c r="D1248" s="91"/>
      <c r="E1248" s="91"/>
    </row>
    <row r="1249" spans="1:5" ht="15" customHeight="1" x14ac:dyDescent="0.2">
      <c r="A1249" s="91"/>
      <c r="B1249" s="91"/>
      <c r="C1249" s="91"/>
      <c r="D1249" s="91"/>
      <c r="E1249" s="91"/>
    </row>
    <row r="1250" spans="1:5" ht="15" customHeight="1" x14ac:dyDescent="0.25">
      <c r="A1250" s="55" t="s">
        <v>17</v>
      </c>
      <c r="B1250" s="56"/>
      <c r="C1250" s="56"/>
      <c r="D1250" s="56"/>
      <c r="E1250" s="56"/>
    </row>
    <row r="1251" spans="1:5" ht="15" customHeight="1" x14ac:dyDescent="0.2">
      <c r="A1251" s="82" t="s">
        <v>61</v>
      </c>
      <c r="B1251" s="56"/>
      <c r="C1251" s="56"/>
      <c r="D1251" s="56"/>
      <c r="E1251" s="58" t="s">
        <v>62</v>
      </c>
    </row>
    <row r="1252" spans="1:5" ht="15" customHeight="1" x14ac:dyDescent="0.25">
      <c r="A1252" s="55"/>
      <c r="B1252" s="57"/>
      <c r="C1252" s="56"/>
      <c r="D1252" s="56"/>
      <c r="E1252" s="71"/>
    </row>
    <row r="1253" spans="1:5" ht="15" customHeight="1" x14ac:dyDescent="0.2">
      <c r="A1253" s="92"/>
      <c r="B1253" s="92"/>
      <c r="C1253" s="72" t="s">
        <v>40</v>
      </c>
      <c r="D1253" s="84" t="s">
        <v>57</v>
      </c>
      <c r="E1253" s="74" t="s">
        <v>42</v>
      </c>
    </row>
    <row r="1254" spans="1:5" ht="15" customHeight="1" x14ac:dyDescent="0.2">
      <c r="A1254" s="122"/>
      <c r="B1254" s="120"/>
      <c r="C1254" s="103">
        <v>6409</v>
      </c>
      <c r="D1254" s="88" t="s">
        <v>111</v>
      </c>
      <c r="E1254" s="123">
        <v>-6000000</v>
      </c>
    </row>
    <row r="1255" spans="1:5" ht="15" customHeight="1" x14ac:dyDescent="0.2">
      <c r="A1255" s="124"/>
      <c r="B1255" s="125"/>
      <c r="C1255" s="79" t="s">
        <v>44</v>
      </c>
      <c r="D1255" s="80"/>
      <c r="E1255" s="81">
        <f>E1254</f>
        <v>-6000000</v>
      </c>
    </row>
    <row r="1256" spans="1:5" ht="15" customHeight="1" x14ac:dyDescent="0.2"/>
    <row r="1257" spans="1:5" ht="15" customHeight="1" x14ac:dyDescent="0.25">
      <c r="A1257" s="55" t="s">
        <v>17</v>
      </c>
      <c r="B1257" s="56"/>
      <c r="C1257" s="56"/>
      <c r="D1257" s="56"/>
      <c r="E1257" s="57"/>
    </row>
    <row r="1258" spans="1:5" ht="15" customHeight="1" x14ac:dyDescent="0.2">
      <c r="A1258" s="39" t="s">
        <v>37</v>
      </c>
      <c r="B1258" s="56"/>
      <c r="C1258" s="56"/>
      <c r="D1258" s="56"/>
      <c r="E1258" s="58" t="s">
        <v>38</v>
      </c>
    </row>
    <row r="1259" spans="1:5" ht="15" customHeight="1" x14ac:dyDescent="0.2">
      <c r="A1259" s="82"/>
      <c r="B1259" s="57"/>
      <c r="C1259" s="56"/>
      <c r="D1259" s="56"/>
      <c r="E1259" s="71"/>
    </row>
    <row r="1260" spans="1:5" ht="15" customHeight="1" x14ac:dyDescent="0.2">
      <c r="A1260" s="92"/>
      <c r="B1260" s="92"/>
      <c r="C1260" s="72" t="s">
        <v>40</v>
      </c>
      <c r="D1260" s="84" t="s">
        <v>57</v>
      </c>
      <c r="E1260" s="74" t="s">
        <v>42</v>
      </c>
    </row>
    <row r="1261" spans="1:5" ht="15" customHeight="1" x14ac:dyDescent="0.2">
      <c r="A1261" s="92"/>
      <c r="B1261" s="92"/>
      <c r="C1261" s="93">
        <v>3299</v>
      </c>
      <c r="D1261" s="88" t="s">
        <v>111</v>
      </c>
      <c r="E1261" s="118">
        <v>6000000</v>
      </c>
    </row>
    <row r="1262" spans="1:5" ht="15" customHeight="1" x14ac:dyDescent="0.2">
      <c r="A1262" s="104"/>
      <c r="B1262" s="104"/>
      <c r="C1262" s="79" t="s">
        <v>44</v>
      </c>
      <c r="D1262" s="80"/>
      <c r="E1262" s="81">
        <f>SUM(E1261:E1261)</f>
        <v>6000000</v>
      </c>
    </row>
    <row r="1263" spans="1:5" ht="15" customHeight="1" x14ac:dyDescent="0.2"/>
    <row r="1264" spans="1:5" ht="15" customHeight="1" x14ac:dyDescent="0.2"/>
    <row r="1265" spans="1:5" ht="15" customHeight="1" x14ac:dyDescent="0.25">
      <c r="A1265" s="35" t="s">
        <v>240</v>
      </c>
    </row>
    <row r="1266" spans="1:5" ht="15" customHeight="1" x14ac:dyDescent="0.2">
      <c r="A1266" s="194" t="s">
        <v>109</v>
      </c>
      <c r="B1266" s="194"/>
      <c r="C1266" s="194"/>
      <c r="D1266" s="194"/>
      <c r="E1266" s="194"/>
    </row>
    <row r="1267" spans="1:5" ht="15" customHeight="1" x14ac:dyDescent="0.2">
      <c r="A1267" s="194"/>
      <c r="B1267" s="194"/>
      <c r="C1267" s="194"/>
      <c r="D1267" s="194"/>
      <c r="E1267" s="194"/>
    </row>
    <row r="1268" spans="1:5" ht="15" customHeight="1" x14ac:dyDescent="0.2">
      <c r="A1268" s="192" t="s">
        <v>241</v>
      </c>
      <c r="B1268" s="192"/>
      <c r="C1268" s="192"/>
      <c r="D1268" s="192"/>
      <c r="E1268" s="192"/>
    </row>
    <row r="1269" spans="1:5" ht="15" customHeight="1" x14ac:dyDescent="0.2">
      <c r="A1269" s="192"/>
      <c r="B1269" s="192"/>
      <c r="C1269" s="192"/>
      <c r="D1269" s="192"/>
      <c r="E1269" s="192"/>
    </row>
    <row r="1270" spans="1:5" ht="15" customHeight="1" x14ac:dyDescent="0.2">
      <c r="A1270" s="192"/>
      <c r="B1270" s="192"/>
      <c r="C1270" s="192"/>
      <c r="D1270" s="192"/>
      <c r="E1270" s="192"/>
    </row>
    <row r="1271" spans="1:5" ht="15" customHeight="1" x14ac:dyDescent="0.2">
      <c r="A1271" s="192"/>
      <c r="B1271" s="192"/>
      <c r="C1271" s="192"/>
      <c r="D1271" s="192"/>
      <c r="E1271" s="192"/>
    </row>
    <row r="1272" spans="1:5" ht="15" customHeight="1" x14ac:dyDescent="0.2">
      <c r="A1272" s="192"/>
      <c r="B1272" s="192"/>
      <c r="C1272" s="192"/>
      <c r="D1272" s="192"/>
      <c r="E1272" s="192"/>
    </row>
    <row r="1273" spans="1:5" ht="15" customHeight="1" x14ac:dyDescent="0.2">
      <c r="A1273" s="192"/>
      <c r="B1273" s="192"/>
      <c r="C1273" s="192"/>
      <c r="D1273" s="192"/>
      <c r="E1273" s="192"/>
    </row>
    <row r="1274" spans="1:5" ht="15" customHeight="1" x14ac:dyDescent="0.2">
      <c r="A1274" s="192"/>
      <c r="B1274" s="192"/>
      <c r="C1274" s="192"/>
      <c r="D1274" s="192"/>
      <c r="E1274" s="192"/>
    </row>
    <row r="1275" spans="1:5" ht="15" customHeight="1" x14ac:dyDescent="0.2">
      <c r="A1275" s="192"/>
      <c r="B1275" s="192"/>
      <c r="C1275" s="192"/>
      <c r="D1275" s="192"/>
      <c r="E1275" s="192"/>
    </row>
    <row r="1276" spans="1:5" ht="15" customHeight="1" x14ac:dyDescent="0.2">
      <c r="A1276" s="192"/>
      <c r="B1276" s="192"/>
      <c r="C1276" s="192"/>
      <c r="D1276" s="192"/>
      <c r="E1276" s="192"/>
    </row>
    <row r="1277" spans="1:5" ht="15" customHeight="1" x14ac:dyDescent="0.2">
      <c r="A1277" s="91"/>
      <c r="B1277" s="91"/>
      <c r="C1277" s="91"/>
      <c r="D1277" s="91"/>
      <c r="E1277" s="91"/>
    </row>
    <row r="1278" spans="1:5" ht="15" customHeight="1" x14ac:dyDescent="0.25">
      <c r="A1278" s="55" t="s">
        <v>17</v>
      </c>
      <c r="B1278" s="56"/>
      <c r="C1278" s="56"/>
      <c r="D1278" s="56"/>
      <c r="E1278" s="56"/>
    </row>
    <row r="1279" spans="1:5" ht="15" customHeight="1" x14ac:dyDescent="0.2">
      <c r="A1279" s="82" t="s">
        <v>61</v>
      </c>
      <c r="B1279" s="56"/>
      <c r="C1279" s="56"/>
      <c r="D1279" s="56"/>
      <c r="E1279" s="58" t="s">
        <v>62</v>
      </c>
    </row>
    <row r="1280" spans="1:5" ht="15" customHeight="1" x14ac:dyDescent="0.25">
      <c r="A1280" s="55"/>
      <c r="B1280" s="57"/>
      <c r="C1280" s="56"/>
      <c r="D1280" s="56"/>
      <c r="E1280" s="71"/>
    </row>
    <row r="1281" spans="1:5" ht="15" customHeight="1" x14ac:dyDescent="0.2">
      <c r="A1281" s="92"/>
      <c r="B1281" s="92"/>
      <c r="C1281" s="72" t="s">
        <v>40</v>
      </c>
      <c r="D1281" s="84" t="s">
        <v>57</v>
      </c>
      <c r="E1281" s="74" t="s">
        <v>42</v>
      </c>
    </row>
    <row r="1282" spans="1:5" ht="15" customHeight="1" x14ac:dyDescent="0.2">
      <c r="A1282" s="122"/>
      <c r="B1282" s="120"/>
      <c r="C1282" s="103">
        <v>6409</v>
      </c>
      <c r="D1282" s="88" t="s">
        <v>111</v>
      </c>
      <c r="E1282" s="123">
        <v>-780000</v>
      </c>
    </row>
    <row r="1283" spans="1:5" ht="15" customHeight="1" x14ac:dyDescent="0.2">
      <c r="A1283" s="124"/>
      <c r="B1283" s="125"/>
      <c r="C1283" s="79" t="s">
        <v>44</v>
      </c>
      <c r="D1283" s="80"/>
      <c r="E1283" s="81">
        <f>E1282</f>
        <v>-780000</v>
      </c>
    </row>
    <row r="1284" spans="1:5" ht="15" customHeight="1" x14ac:dyDescent="0.2"/>
    <row r="1285" spans="1:5" ht="15" customHeight="1" x14ac:dyDescent="0.25">
      <c r="A1285" s="55" t="s">
        <v>17</v>
      </c>
      <c r="B1285" s="56"/>
      <c r="C1285" s="56"/>
      <c r="D1285" s="56"/>
      <c r="E1285" s="41"/>
    </row>
    <row r="1286" spans="1:5" ht="15" customHeight="1" x14ac:dyDescent="0.2">
      <c r="A1286" s="69" t="s">
        <v>112</v>
      </c>
      <c r="B1286" s="38"/>
      <c r="C1286" s="38"/>
      <c r="D1286" s="38"/>
      <c r="E1286" s="40" t="s">
        <v>113</v>
      </c>
    </row>
    <row r="1287" spans="1:5" ht="15" customHeight="1" x14ac:dyDescent="0.2">
      <c r="A1287" s="82"/>
      <c r="B1287" s="57"/>
      <c r="C1287" s="56"/>
      <c r="D1287" s="56"/>
      <c r="E1287" s="42"/>
    </row>
    <row r="1288" spans="1:5" ht="15" customHeight="1" x14ac:dyDescent="0.2">
      <c r="A1288" s="92"/>
      <c r="B1288" s="92"/>
      <c r="C1288" s="72" t="s">
        <v>40</v>
      </c>
      <c r="D1288" s="84" t="s">
        <v>57</v>
      </c>
      <c r="E1288" s="43" t="s">
        <v>42</v>
      </c>
    </row>
    <row r="1289" spans="1:5" ht="15" customHeight="1" x14ac:dyDescent="0.2">
      <c r="A1289" s="122"/>
      <c r="B1289" s="120"/>
      <c r="C1289" s="87">
        <v>2143</v>
      </c>
      <c r="D1289" s="94" t="s">
        <v>111</v>
      </c>
      <c r="E1289" s="118">
        <f>110000+190000+80000</f>
        <v>380000</v>
      </c>
    </row>
    <row r="1290" spans="1:5" ht="15" customHeight="1" x14ac:dyDescent="0.2">
      <c r="A1290" s="122"/>
      <c r="B1290" s="120"/>
      <c r="C1290" s="87">
        <v>2143</v>
      </c>
      <c r="D1290" s="88" t="s">
        <v>242</v>
      </c>
      <c r="E1290" s="118">
        <v>400000</v>
      </c>
    </row>
    <row r="1291" spans="1:5" ht="15" customHeight="1" x14ac:dyDescent="0.2">
      <c r="A1291" s="104"/>
      <c r="B1291" s="104"/>
      <c r="C1291" s="79" t="s">
        <v>44</v>
      </c>
      <c r="D1291" s="108"/>
      <c r="E1291" s="52">
        <f>SUM(E1289:E1290)</f>
        <v>780000</v>
      </c>
    </row>
    <row r="1292" spans="1:5" ht="15" customHeight="1" x14ac:dyDescent="0.2"/>
    <row r="1293" spans="1:5" ht="15" customHeight="1" x14ac:dyDescent="0.2"/>
    <row r="1294" spans="1:5" ht="15" customHeight="1" x14ac:dyDescent="0.2"/>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5">
      <c r="A1301" s="35" t="s">
        <v>243</v>
      </c>
    </row>
    <row r="1302" spans="1:5" ht="15" customHeight="1" x14ac:dyDescent="0.2">
      <c r="A1302" s="194" t="s">
        <v>244</v>
      </c>
      <c r="B1302" s="194"/>
      <c r="C1302" s="194"/>
      <c r="D1302" s="194"/>
      <c r="E1302" s="194"/>
    </row>
    <row r="1303" spans="1:5" ht="15" customHeight="1" x14ac:dyDescent="0.2">
      <c r="A1303" s="194"/>
      <c r="B1303" s="194"/>
      <c r="C1303" s="194"/>
      <c r="D1303" s="194"/>
      <c r="E1303" s="194"/>
    </row>
    <row r="1304" spans="1:5" ht="15" customHeight="1" x14ac:dyDescent="0.2">
      <c r="A1304" s="192" t="s">
        <v>245</v>
      </c>
      <c r="B1304" s="192"/>
      <c r="C1304" s="192"/>
      <c r="D1304" s="192"/>
      <c r="E1304" s="192"/>
    </row>
    <row r="1305" spans="1:5" ht="15" customHeight="1" x14ac:dyDescent="0.2">
      <c r="A1305" s="192"/>
      <c r="B1305" s="192"/>
      <c r="C1305" s="192"/>
      <c r="D1305" s="192"/>
      <c r="E1305" s="192"/>
    </row>
    <row r="1306" spans="1:5" ht="15" customHeight="1" x14ac:dyDescent="0.2">
      <c r="A1306" s="192"/>
      <c r="B1306" s="192"/>
      <c r="C1306" s="192"/>
      <c r="D1306" s="192"/>
      <c r="E1306" s="192"/>
    </row>
    <row r="1307" spans="1:5" ht="15" customHeight="1" x14ac:dyDescent="0.2">
      <c r="A1307" s="192"/>
      <c r="B1307" s="192"/>
      <c r="C1307" s="192"/>
      <c r="D1307" s="192"/>
      <c r="E1307" s="192"/>
    </row>
    <row r="1308" spans="1:5" ht="15" customHeight="1" x14ac:dyDescent="0.2">
      <c r="A1308" s="192"/>
      <c r="B1308" s="192"/>
      <c r="C1308" s="192"/>
      <c r="D1308" s="192"/>
      <c r="E1308" s="192"/>
    </row>
    <row r="1309" spans="1:5" ht="15" customHeight="1" x14ac:dyDescent="0.2">
      <c r="A1309" s="192"/>
      <c r="B1309" s="192"/>
      <c r="C1309" s="192"/>
      <c r="D1309" s="192"/>
      <c r="E1309" s="192"/>
    </row>
    <row r="1310" spans="1:5" ht="15" customHeight="1" x14ac:dyDescent="0.2">
      <c r="A1310" s="192"/>
      <c r="B1310" s="192"/>
      <c r="C1310" s="192"/>
      <c r="D1310" s="192"/>
      <c r="E1310" s="192"/>
    </row>
    <row r="1311" spans="1:5" ht="15" customHeight="1" x14ac:dyDescent="0.2">
      <c r="A1311" s="192"/>
      <c r="B1311" s="192"/>
      <c r="C1311" s="192"/>
      <c r="D1311" s="192"/>
      <c r="E1311" s="192"/>
    </row>
    <row r="1312" spans="1:5" ht="15" customHeight="1" x14ac:dyDescent="0.2">
      <c r="A1312" s="91"/>
      <c r="B1312" s="91"/>
      <c r="C1312" s="91"/>
      <c r="D1312" s="91"/>
      <c r="E1312" s="91"/>
    </row>
    <row r="1313" spans="1:5" ht="15" customHeight="1" x14ac:dyDescent="0.25">
      <c r="A1313" s="55" t="s">
        <v>17</v>
      </c>
      <c r="B1313" s="56"/>
      <c r="C1313" s="56"/>
      <c r="D1313" s="56"/>
      <c r="E1313" s="56"/>
    </row>
    <row r="1314" spans="1:5" ht="15" customHeight="1" x14ac:dyDescent="0.2">
      <c r="A1314" s="82" t="s">
        <v>61</v>
      </c>
      <c r="B1314" s="56"/>
      <c r="C1314" s="56"/>
      <c r="D1314" s="56"/>
      <c r="E1314" s="58" t="s">
        <v>62</v>
      </c>
    </row>
    <row r="1315" spans="1:5" ht="15" customHeight="1" x14ac:dyDescent="0.25">
      <c r="A1315" s="55"/>
      <c r="B1315" s="57"/>
      <c r="C1315" s="56"/>
      <c r="D1315" s="56"/>
      <c r="E1315" s="71"/>
    </row>
    <row r="1316" spans="1:5" ht="15" customHeight="1" x14ac:dyDescent="0.2">
      <c r="A1316" s="92"/>
      <c r="B1316" s="92"/>
      <c r="C1316" s="72" t="s">
        <v>40</v>
      </c>
      <c r="D1316" s="84" t="s">
        <v>57</v>
      </c>
      <c r="E1316" s="74" t="s">
        <v>42</v>
      </c>
    </row>
    <row r="1317" spans="1:5" ht="15" customHeight="1" x14ac:dyDescent="0.2">
      <c r="A1317" s="122"/>
      <c r="B1317" s="120"/>
      <c r="C1317" s="103">
        <v>6409</v>
      </c>
      <c r="D1317" s="88" t="s">
        <v>111</v>
      </c>
      <c r="E1317" s="123">
        <v>-200000</v>
      </c>
    </row>
    <row r="1318" spans="1:5" ht="15" customHeight="1" x14ac:dyDescent="0.2">
      <c r="A1318" s="124"/>
      <c r="B1318" s="125"/>
      <c r="C1318" s="79" t="s">
        <v>44</v>
      </c>
      <c r="D1318" s="80"/>
      <c r="E1318" s="81">
        <f>E1317</f>
        <v>-200000</v>
      </c>
    </row>
    <row r="1319" spans="1:5" ht="15" customHeight="1" x14ac:dyDescent="0.2"/>
    <row r="1320" spans="1:5" ht="15" customHeight="1" x14ac:dyDescent="0.25">
      <c r="A1320" s="55" t="s">
        <v>17</v>
      </c>
      <c r="B1320" s="56"/>
      <c r="C1320" s="56"/>
      <c r="D1320" s="56"/>
      <c r="E1320" s="57"/>
    </row>
    <row r="1321" spans="1:5" ht="15" customHeight="1" x14ac:dyDescent="0.2">
      <c r="A1321" s="39" t="s">
        <v>106</v>
      </c>
      <c r="B1321" s="56"/>
      <c r="C1321" s="56"/>
      <c r="D1321" s="56"/>
      <c r="E1321" s="40" t="s">
        <v>107</v>
      </c>
    </row>
    <row r="1322" spans="1:5" ht="15" customHeight="1" x14ac:dyDescent="0.2">
      <c r="A1322" s="82"/>
      <c r="B1322" s="57"/>
      <c r="C1322" s="56"/>
      <c r="D1322" s="56"/>
      <c r="E1322" s="71"/>
    </row>
    <row r="1323" spans="1:5" ht="15" customHeight="1" x14ac:dyDescent="0.2">
      <c r="A1323" s="92"/>
      <c r="B1323" s="92"/>
      <c r="C1323" s="72" t="s">
        <v>40</v>
      </c>
      <c r="D1323" s="84" t="s">
        <v>57</v>
      </c>
      <c r="E1323" s="74" t="s">
        <v>42</v>
      </c>
    </row>
    <row r="1324" spans="1:5" ht="15" customHeight="1" x14ac:dyDescent="0.2">
      <c r="A1324" s="92"/>
      <c r="B1324" s="92"/>
      <c r="C1324" s="93">
        <v>3429</v>
      </c>
      <c r="D1324" s="88" t="s">
        <v>242</v>
      </c>
      <c r="E1324" s="118">
        <v>200000</v>
      </c>
    </row>
    <row r="1325" spans="1:5" ht="15" customHeight="1" x14ac:dyDescent="0.2">
      <c r="A1325" s="104"/>
      <c r="B1325" s="104"/>
      <c r="C1325" s="79" t="s">
        <v>44</v>
      </c>
      <c r="D1325" s="80"/>
      <c r="E1325" s="81">
        <f>SUM(E1324:E1324)</f>
        <v>200000</v>
      </c>
    </row>
    <row r="1326" spans="1:5" ht="15" customHeight="1" x14ac:dyDescent="0.2"/>
    <row r="1327" spans="1:5" ht="15" customHeight="1" x14ac:dyDescent="0.2"/>
    <row r="1328" spans="1:5" ht="15" customHeight="1" x14ac:dyDescent="0.25">
      <c r="A1328" s="35" t="s">
        <v>246</v>
      </c>
    </row>
    <row r="1329" spans="1:5" ht="15" customHeight="1" x14ac:dyDescent="0.2">
      <c r="A1329" s="194" t="s">
        <v>76</v>
      </c>
      <c r="B1329" s="194"/>
      <c r="C1329" s="194"/>
      <c r="D1329" s="194"/>
      <c r="E1329" s="194"/>
    </row>
    <row r="1330" spans="1:5" ht="15" customHeight="1" x14ac:dyDescent="0.2">
      <c r="A1330" s="194"/>
      <c r="B1330" s="194"/>
      <c r="C1330" s="194"/>
      <c r="D1330" s="194"/>
      <c r="E1330" s="194"/>
    </row>
    <row r="1331" spans="1:5" ht="15" customHeight="1" x14ac:dyDescent="0.2">
      <c r="A1331" s="192" t="s">
        <v>247</v>
      </c>
      <c r="B1331" s="192"/>
      <c r="C1331" s="192"/>
      <c r="D1331" s="192"/>
      <c r="E1331" s="192"/>
    </row>
    <row r="1332" spans="1:5" ht="15" customHeight="1" x14ac:dyDescent="0.2">
      <c r="A1332" s="192"/>
      <c r="B1332" s="192"/>
      <c r="C1332" s="192"/>
      <c r="D1332" s="192"/>
      <c r="E1332" s="192"/>
    </row>
    <row r="1333" spans="1:5" ht="15" customHeight="1" x14ac:dyDescent="0.2">
      <c r="A1333" s="192"/>
      <c r="B1333" s="192"/>
      <c r="C1333" s="192"/>
      <c r="D1333" s="192"/>
      <c r="E1333" s="192"/>
    </row>
    <row r="1334" spans="1:5" ht="15" customHeight="1" x14ac:dyDescent="0.2">
      <c r="A1334" s="192"/>
      <c r="B1334" s="192"/>
      <c r="C1334" s="192"/>
      <c r="D1334" s="192"/>
      <c r="E1334" s="192"/>
    </row>
    <row r="1335" spans="1:5" ht="15" customHeight="1" x14ac:dyDescent="0.2">
      <c r="A1335" s="192"/>
      <c r="B1335" s="192"/>
      <c r="C1335" s="192"/>
      <c r="D1335" s="192"/>
      <c r="E1335" s="192"/>
    </row>
    <row r="1336" spans="1:5" ht="15" customHeight="1" x14ac:dyDescent="0.2">
      <c r="A1336" s="192"/>
      <c r="B1336" s="192"/>
      <c r="C1336" s="192"/>
      <c r="D1336" s="192"/>
      <c r="E1336" s="192"/>
    </row>
    <row r="1337" spans="1:5" ht="15" customHeight="1" x14ac:dyDescent="0.2">
      <c r="A1337" s="192"/>
      <c r="B1337" s="192"/>
      <c r="C1337" s="192"/>
      <c r="D1337" s="192"/>
      <c r="E1337" s="192"/>
    </row>
    <row r="1338" spans="1:5" ht="15" customHeight="1" x14ac:dyDescent="0.2">
      <c r="A1338" s="192"/>
      <c r="B1338" s="192"/>
      <c r="C1338" s="192"/>
      <c r="D1338" s="192"/>
      <c r="E1338" s="192"/>
    </row>
    <row r="1339" spans="1:5" ht="15" customHeight="1" x14ac:dyDescent="0.2">
      <c r="A1339" s="91"/>
      <c r="B1339" s="91"/>
      <c r="C1339" s="91"/>
      <c r="D1339" s="91"/>
      <c r="E1339" s="91"/>
    </row>
    <row r="1340" spans="1:5" ht="15" customHeight="1" x14ac:dyDescent="0.25">
      <c r="A1340" s="55" t="s">
        <v>17</v>
      </c>
      <c r="B1340" s="56"/>
      <c r="C1340" s="56"/>
      <c r="D1340" s="56"/>
      <c r="E1340" s="57"/>
    </row>
    <row r="1341" spans="1:5" ht="15" customHeight="1" x14ac:dyDescent="0.2">
      <c r="A1341" s="82" t="s">
        <v>61</v>
      </c>
      <c r="B1341" s="56"/>
      <c r="C1341" s="56"/>
      <c r="D1341" s="56"/>
      <c r="E1341" s="58" t="s">
        <v>62</v>
      </c>
    </row>
    <row r="1342" spans="1:5" ht="15" customHeight="1" x14ac:dyDescent="0.2">
      <c r="A1342" s="82"/>
      <c r="B1342" s="57"/>
      <c r="C1342" s="56"/>
      <c r="D1342" s="56"/>
      <c r="E1342" s="71"/>
    </row>
    <row r="1343" spans="1:5" ht="15" customHeight="1" x14ac:dyDescent="0.2">
      <c r="A1343" s="92"/>
      <c r="B1343" s="92"/>
      <c r="C1343" s="72" t="s">
        <v>40</v>
      </c>
      <c r="D1343" s="84" t="s">
        <v>57</v>
      </c>
      <c r="E1343" s="74" t="s">
        <v>42</v>
      </c>
    </row>
    <row r="1344" spans="1:5" ht="15" customHeight="1" x14ac:dyDescent="0.2">
      <c r="A1344" s="92"/>
      <c r="B1344" s="92"/>
      <c r="C1344" s="103">
        <v>6409</v>
      </c>
      <c r="D1344" s="88" t="s">
        <v>78</v>
      </c>
      <c r="E1344" s="89">
        <v>-3131141.2</v>
      </c>
    </row>
    <row r="1345" spans="1:5" ht="15" customHeight="1" x14ac:dyDescent="0.2">
      <c r="A1345" s="104"/>
      <c r="B1345" s="104"/>
      <c r="C1345" s="79" t="s">
        <v>44</v>
      </c>
      <c r="D1345" s="80"/>
      <c r="E1345" s="81">
        <f>SUM(E1344:E1344)</f>
        <v>-3131141.2</v>
      </c>
    </row>
    <row r="1346" spans="1:5" ht="15" customHeight="1" x14ac:dyDescent="0.2">
      <c r="A1346" s="41"/>
      <c r="B1346" s="41"/>
      <c r="C1346" s="41"/>
      <c r="D1346" s="41"/>
      <c r="E1346" s="41"/>
    </row>
    <row r="1347" spans="1:5" ht="15" customHeight="1" x14ac:dyDescent="0.25">
      <c r="A1347" s="37" t="s">
        <v>17</v>
      </c>
      <c r="B1347" s="38"/>
      <c r="C1347" s="38"/>
      <c r="D1347" s="57"/>
      <c r="E1347" s="57"/>
    </row>
    <row r="1348" spans="1:5" ht="15" customHeight="1" x14ac:dyDescent="0.2">
      <c r="A1348" s="105" t="s">
        <v>79</v>
      </c>
      <c r="B1348" s="38"/>
      <c r="C1348" s="38"/>
      <c r="D1348" s="38"/>
      <c r="E1348" s="40" t="s">
        <v>80</v>
      </c>
    </row>
    <row r="1349" spans="1:5" ht="15" customHeight="1" x14ac:dyDescent="0.2">
      <c r="A1349" s="41"/>
      <c r="B1349" s="97"/>
      <c r="C1349" s="38"/>
      <c r="D1349" s="41"/>
      <c r="E1349" s="98"/>
    </row>
    <row r="1350" spans="1:5" ht="15" customHeight="1" x14ac:dyDescent="0.2">
      <c r="B1350" s="72" t="s">
        <v>39</v>
      </c>
      <c r="C1350" s="72" t="s">
        <v>40</v>
      </c>
      <c r="D1350" s="73" t="s">
        <v>41</v>
      </c>
      <c r="E1350" s="74" t="s">
        <v>42</v>
      </c>
    </row>
    <row r="1351" spans="1:5" ht="15" customHeight="1" x14ac:dyDescent="0.2">
      <c r="B1351" s="106">
        <v>12</v>
      </c>
      <c r="C1351" s="87"/>
      <c r="D1351" s="65" t="s">
        <v>81</v>
      </c>
      <c r="E1351" s="107">
        <v>3131141.2</v>
      </c>
    </row>
    <row r="1352" spans="1:5" ht="15" customHeight="1" x14ac:dyDescent="0.2">
      <c r="B1352" s="106"/>
      <c r="C1352" s="79" t="s">
        <v>44</v>
      </c>
      <c r="D1352" s="80"/>
      <c r="E1352" s="81">
        <f>SUM(E1351:E1351)</f>
        <v>3131141.2</v>
      </c>
    </row>
    <row r="1353" spans="1:5" ht="15" customHeight="1" x14ac:dyDescent="0.2"/>
    <row r="1354" spans="1:5" ht="15" customHeight="1" x14ac:dyDescent="0.25">
      <c r="A1354" s="35" t="s">
        <v>248</v>
      </c>
    </row>
    <row r="1355" spans="1:5" ht="15" customHeight="1" x14ac:dyDescent="0.2">
      <c r="A1355" s="191" t="s">
        <v>249</v>
      </c>
      <c r="B1355" s="191"/>
      <c r="C1355" s="191"/>
      <c r="D1355" s="191"/>
      <c r="E1355" s="191"/>
    </row>
    <row r="1356" spans="1:5" ht="15" customHeight="1" x14ac:dyDescent="0.2">
      <c r="A1356" s="191"/>
      <c r="B1356" s="191"/>
      <c r="C1356" s="191"/>
      <c r="D1356" s="191"/>
      <c r="E1356" s="191"/>
    </row>
    <row r="1357" spans="1:5" ht="15" customHeight="1" x14ac:dyDescent="0.2">
      <c r="A1357" s="192" t="s">
        <v>250</v>
      </c>
      <c r="B1357" s="192"/>
      <c r="C1357" s="192"/>
      <c r="D1357" s="192"/>
      <c r="E1357" s="192"/>
    </row>
    <row r="1358" spans="1:5" ht="15" customHeight="1" x14ac:dyDescent="0.2">
      <c r="A1358" s="192"/>
      <c r="B1358" s="192"/>
      <c r="C1358" s="192"/>
      <c r="D1358" s="192"/>
      <c r="E1358" s="192"/>
    </row>
    <row r="1359" spans="1:5" ht="15" customHeight="1" x14ac:dyDescent="0.2">
      <c r="A1359" s="192"/>
      <c r="B1359" s="192"/>
      <c r="C1359" s="192"/>
      <c r="D1359" s="192"/>
      <c r="E1359" s="192"/>
    </row>
    <row r="1360" spans="1:5" ht="15" customHeight="1" x14ac:dyDescent="0.2">
      <c r="A1360" s="192"/>
      <c r="B1360" s="192"/>
      <c r="C1360" s="192"/>
      <c r="D1360" s="192"/>
      <c r="E1360" s="192"/>
    </row>
    <row r="1361" spans="1:5" ht="15" customHeight="1" x14ac:dyDescent="0.2">
      <c r="A1361" s="192"/>
      <c r="B1361" s="192"/>
      <c r="C1361" s="192"/>
      <c r="D1361" s="192"/>
      <c r="E1361" s="192"/>
    </row>
    <row r="1362" spans="1:5" ht="15" customHeight="1" x14ac:dyDescent="0.2">
      <c r="A1362" s="192"/>
      <c r="B1362" s="192"/>
      <c r="C1362" s="192"/>
      <c r="D1362" s="192"/>
      <c r="E1362" s="192"/>
    </row>
    <row r="1363" spans="1:5" ht="15" customHeight="1" x14ac:dyDescent="0.2">
      <c r="A1363" s="192"/>
      <c r="B1363" s="192"/>
      <c r="C1363" s="192"/>
      <c r="D1363" s="192"/>
      <c r="E1363" s="192"/>
    </row>
    <row r="1364" spans="1:5" ht="15" customHeight="1" x14ac:dyDescent="0.2">
      <c r="A1364" s="91"/>
      <c r="B1364" s="91"/>
      <c r="C1364" s="91"/>
      <c r="D1364" s="91"/>
      <c r="E1364" s="91"/>
    </row>
    <row r="1365" spans="1:5" ht="15" customHeight="1" x14ac:dyDescent="0.25">
      <c r="A1365" s="37" t="s">
        <v>17</v>
      </c>
      <c r="B1365" s="38"/>
      <c r="C1365" s="38"/>
      <c r="D1365" s="38"/>
      <c r="E1365" s="38"/>
    </row>
    <row r="1366" spans="1:5" ht="15" customHeight="1" x14ac:dyDescent="0.2">
      <c r="A1366" s="39" t="s">
        <v>61</v>
      </c>
      <c r="B1366" s="38"/>
      <c r="C1366" s="38"/>
      <c r="D1366" s="38"/>
      <c r="E1366" s="40" t="s">
        <v>62</v>
      </c>
    </row>
    <row r="1367" spans="1:5" ht="15" customHeight="1" x14ac:dyDescent="0.25">
      <c r="A1367" s="41"/>
      <c r="B1367" s="37"/>
      <c r="C1367" s="38"/>
      <c r="D1367" s="38"/>
      <c r="E1367" s="42"/>
    </row>
    <row r="1368" spans="1:5" ht="15" customHeight="1" x14ac:dyDescent="0.2">
      <c r="A1368" s="83"/>
      <c r="B1368" s="92"/>
      <c r="C1368" s="43" t="s">
        <v>40</v>
      </c>
      <c r="D1368" s="84" t="s">
        <v>57</v>
      </c>
      <c r="E1368" s="43" t="s">
        <v>42</v>
      </c>
    </row>
    <row r="1369" spans="1:5" ht="15" customHeight="1" x14ac:dyDescent="0.2">
      <c r="A1369" s="90"/>
      <c r="B1369" s="86"/>
      <c r="C1369" s="93">
        <v>6409</v>
      </c>
      <c r="D1369" s="88" t="s">
        <v>78</v>
      </c>
      <c r="E1369" s="48">
        <v>-500000</v>
      </c>
    </row>
    <row r="1370" spans="1:5" ht="15" customHeight="1" x14ac:dyDescent="0.2">
      <c r="A1370" s="111"/>
      <c r="B1370" s="121"/>
      <c r="C1370" s="50" t="s">
        <v>44</v>
      </c>
      <c r="D1370" s="101"/>
      <c r="E1370" s="102">
        <f>SUM(E1369:E1369)</f>
        <v>-500000</v>
      </c>
    </row>
    <row r="1371" spans="1:5" ht="15" customHeight="1" x14ac:dyDescent="0.2"/>
    <row r="1372" spans="1:5" ht="15" customHeight="1" x14ac:dyDescent="0.25">
      <c r="A1372" s="37" t="s">
        <v>17</v>
      </c>
      <c r="B1372" s="38"/>
      <c r="C1372" s="38"/>
      <c r="D1372" s="57"/>
      <c r="E1372" s="57"/>
    </row>
    <row r="1373" spans="1:5" ht="15" customHeight="1" x14ac:dyDescent="0.2">
      <c r="A1373" s="39" t="s">
        <v>68</v>
      </c>
      <c r="B1373" s="38"/>
      <c r="C1373" s="38"/>
      <c r="D1373" s="38"/>
      <c r="E1373" s="40" t="s">
        <v>69</v>
      </c>
    </row>
    <row r="1374" spans="1:5" ht="15" customHeight="1" x14ac:dyDescent="0.2">
      <c r="A1374" s="41"/>
      <c r="B1374" s="97"/>
      <c r="C1374" s="38"/>
      <c r="D1374" s="41"/>
      <c r="E1374" s="98"/>
    </row>
    <row r="1375" spans="1:5" ht="15" customHeight="1" x14ac:dyDescent="0.2">
      <c r="C1375" s="43" t="s">
        <v>40</v>
      </c>
      <c r="D1375" s="84" t="s">
        <v>57</v>
      </c>
      <c r="E1375" s="43" t="s">
        <v>42</v>
      </c>
    </row>
    <row r="1376" spans="1:5" ht="15" customHeight="1" x14ac:dyDescent="0.2">
      <c r="C1376" s="93">
        <v>3122</v>
      </c>
      <c r="D1376" s="88" t="s">
        <v>65</v>
      </c>
      <c r="E1376" s="48">
        <v>500000</v>
      </c>
    </row>
    <row r="1377" spans="1:5" ht="15" customHeight="1" x14ac:dyDescent="0.2">
      <c r="C1377" s="50" t="s">
        <v>44</v>
      </c>
      <c r="D1377" s="101"/>
      <c r="E1377" s="102">
        <f>SUM(E1376:E1376)</f>
        <v>500000</v>
      </c>
    </row>
    <row r="1378" spans="1:5" ht="15" customHeight="1" x14ac:dyDescent="0.2"/>
    <row r="1379" spans="1:5" ht="15" customHeight="1" x14ac:dyDescent="0.2"/>
    <row r="1380" spans="1:5" ht="15" customHeight="1" x14ac:dyDescent="0.25">
      <c r="A1380" s="35" t="s">
        <v>251</v>
      </c>
    </row>
    <row r="1381" spans="1:5" ht="15" customHeight="1" x14ac:dyDescent="0.2">
      <c r="A1381" s="191" t="s">
        <v>252</v>
      </c>
      <c r="B1381" s="191"/>
      <c r="C1381" s="191"/>
      <c r="D1381" s="191"/>
      <c r="E1381" s="191"/>
    </row>
    <row r="1382" spans="1:5" ht="15" customHeight="1" x14ac:dyDescent="0.2">
      <c r="A1382" s="191"/>
      <c r="B1382" s="191"/>
      <c r="C1382" s="191"/>
      <c r="D1382" s="191"/>
      <c r="E1382" s="191"/>
    </row>
    <row r="1383" spans="1:5" ht="15" customHeight="1" x14ac:dyDescent="0.2">
      <c r="A1383" s="192" t="s">
        <v>253</v>
      </c>
      <c r="B1383" s="192"/>
      <c r="C1383" s="192"/>
      <c r="D1383" s="192"/>
      <c r="E1383" s="192"/>
    </row>
    <row r="1384" spans="1:5" ht="15" customHeight="1" x14ac:dyDescent="0.2">
      <c r="A1384" s="192"/>
      <c r="B1384" s="192"/>
      <c r="C1384" s="192"/>
      <c r="D1384" s="192"/>
      <c r="E1384" s="192"/>
    </row>
    <row r="1385" spans="1:5" ht="15" customHeight="1" x14ac:dyDescent="0.2">
      <c r="A1385" s="192"/>
      <c r="B1385" s="192"/>
      <c r="C1385" s="192"/>
      <c r="D1385" s="192"/>
      <c r="E1385" s="192"/>
    </row>
    <row r="1386" spans="1:5" ht="15" customHeight="1" x14ac:dyDescent="0.2">
      <c r="A1386" s="192"/>
      <c r="B1386" s="192"/>
      <c r="C1386" s="192"/>
      <c r="D1386" s="192"/>
      <c r="E1386" s="192"/>
    </row>
    <row r="1387" spans="1:5" ht="15" customHeight="1" x14ac:dyDescent="0.2">
      <c r="A1387" s="192"/>
      <c r="B1387" s="192"/>
      <c r="C1387" s="192"/>
      <c r="D1387" s="192"/>
      <c r="E1387" s="192"/>
    </row>
    <row r="1388" spans="1:5" ht="15" customHeight="1" x14ac:dyDescent="0.2">
      <c r="A1388" s="192"/>
      <c r="B1388" s="192"/>
      <c r="C1388" s="192"/>
      <c r="D1388" s="192"/>
      <c r="E1388" s="192"/>
    </row>
    <row r="1389" spans="1:5" ht="15" customHeight="1" x14ac:dyDescent="0.2">
      <c r="A1389" s="192"/>
      <c r="B1389" s="192"/>
      <c r="C1389" s="192"/>
      <c r="D1389" s="192"/>
      <c r="E1389" s="192"/>
    </row>
    <row r="1390" spans="1:5" ht="15" customHeight="1" x14ac:dyDescent="0.2">
      <c r="A1390" s="91"/>
      <c r="B1390" s="91"/>
      <c r="C1390" s="91"/>
      <c r="D1390" s="91"/>
      <c r="E1390" s="91"/>
    </row>
    <row r="1391" spans="1:5" ht="15" customHeight="1" x14ac:dyDescent="0.25">
      <c r="A1391" s="37" t="s">
        <v>17</v>
      </c>
      <c r="B1391" s="38"/>
      <c r="C1391" s="38"/>
      <c r="D1391" s="38"/>
      <c r="E1391" s="38"/>
    </row>
    <row r="1392" spans="1:5" ht="15" customHeight="1" x14ac:dyDescent="0.2">
      <c r="A1392" s="39" t="s">
        <v>61</v>
      </c>
      <c r="B1392" s="38"/>
      <c r="C1392" s="38"/>
      <c r="D1392" s="38"/>
      <c r="E1392" s="40" t="s">
        <v>62</v>
      </c>
    </row>
    <row r="1393" spans="1:5" ht="15" customHeight="1" x14ac:dyDescent="0.25">
      <c r="A1393" s="41"/>
      <c r="B1393" s="37"/>
      <c r="C1393" s="38"/>
      <c r="D1393" s="38"/>
      <c r="E1393" s="42"/>
    </row>
    <row r="1394" spans="1:5" ht="15" customHeight="1" x14ac:dyDescent="0.2">
      <c r="A1394" s="83"/>
      <c r="B1394" s="92"/>
      <c r="C1394" s="43" t="s">
        <v>40</v>
      </c>
      <c r="D1394" s="84" t="s">
        <v>57</v>
      </c>
      <c r="E1394" s="43" t="s">
        <v>42</v>
      </c>
    </row>
    <row r="1395" spans="1:5" ht="15" customHeight="1" x14ac:dyDescent="0.2">
      <c r="A1395" s="90"/>
      <c r="B1395" s="86"/>
      <c r="C1395" s="93">
        <v>6409</v>
      </c>
      <c r="D1395" s="88" t="s">
        <v>78</v>
      </c>
      <c r="E1395" s="48">
        <v>-750000</v>
      </c>
    </row>
    <row r="1396" spans="1:5" ht="15" customHeight="1" x14ac:dyDescent="0.2">
      <c r="A1396" s="111"/>
      <c r="B1396" s="121"/>
      <c r="C1396" s="50" t="s">
        <v>44</v>
      </c>
      <c r="D1396" s="101"/>
      <c r="E1396" s="102">
        <f>SUM(E1395:E1395)</f>
        <v>-750000</v>
      </c>
    </row>
    <row r="1397" spans="1:5" ht="15" customHeight="1" x14ac:dyDescent="0.2"/>
    <row r="1398" spans="1:5" ht="15" customHeight="1" x14ac:dyDescent="0.25">
      <c r="A1398" s="37" t="s">
        <v>17</v>
      </c>
      <c r="B1398" s="38"/>
      <c r="C1398" s="38"/>
      <c r="D1398" s="57"/>
      <c r="E1398" s="57"/>
    </row>
    <row r="1399" spans="1:5" ht="15" customHeight="1" x14ac:dyDescent="0.2">
      <c r="A1399" s="39" t="s">
        <v>52</v>
      </c>
      <c r="B1399" s="38"/>
      <c r="C1399" s="38"/>
      <c r="D1399" s="38"/>
      <c r="E1399" s="40" t="s">
        <v>64</v>
      </c>
    </row>
    <row r="1400" spans="1:5" ht="15" customHeight="1" x14ac:dyDescent="0.2">
      <c r="A1400" s="41"/>
      <c r="B1400" s="97"/>
      <c r="C1400" s="38"/>
      <c r="D1400" s="41"/>
      <c r="E1400" s="98"/>
    </row>
    <row r="1401" spans="1:5" ht="15" customHeight="1" x14ac:dyDescent="0.2">
      <c r="C1401" s="43" t="s">
        <v>40</v>
      </c>
      <c r="D1401" s="84" t="s">
        <v>57</v>
      </c>
      <c r="E1401" s="43" t="s">
        <v>42</v>
      </c>
    </row>
    <row r="1402" spans="1:5" ht="15" customHeight="1" x14ac:dyDescent="0.2">
      <c r="C1402" s="93">
        <v>3233</v>
      </c>
      <c r="D1402" s="88" t="s">
        <v>65</v>
      </c>
      <c r="E1402" s="48">
        <v>750000</v>
      </c>
    </row>
    <row r="1403" spans="1:5" ht="15" customHeight="1" x14ac:dyDescent="0.2">
      <c r="C1403" s="50" t="s">
        <v>44</v>
      </c>
      <c r="D1403" s="101"/>
      <c r="E1403" s="102">
        <f>SUM(E1402:E1402)</f>
        <v>750000</v>
      </c>
    </row>
    <row r="1404" spans="1:5" ht="15" customHeight="1" x14ac:dyDescent="0.2"/>
    <row r="1405" spans="1:5" ht="15" customHeight="1" x14ac:dyDescent="0.2"/>
    <row r="1406" spans="1:5" ht="15" customHeight="1" x14ac:dyDescent="0.25">
      <c r="A1406" s="35" t="s">
        <v>254</v>
      </c>
    </row>
    <row r="1407" spans="1:5" ht="15" customHeight="1" x14ac:dyDescent="0.2">
      <c r="A1407" s="194" t="s">
        <v>255</v>
      </c>
      <c r="B1407" s="194"/>
      <c r="C1407" s="194"/>
      <c r="D1407" s="194"/>
      <c r="E1407" s="194"/>
    </row>
    <row r="1408" spans="1:5" ht="15" customHeight="1" x14ac:dyDescent="0.2">
      <c r="A1408" s="194"/>
      <c r="B1408" s="194"/>
      <c r="C1408" s="194"/>
      <c r="D1408" s="194"/>
      <c r="E1408" s="194"/>
    </row>
    <row r="1409" spans="1:5" ht="15" customHeight="1" x14ac:dyDescent="0.2">
      <c r="A1409" s="192" t="s">
        <v>256</v>
      </c>
      <c r="B1409" s="192"/>
      <c r="C1409" s="192"/>
      <c r="D1409" s="192"/>
      <c r="E1409" s="192"/>
    </row>
    <row r="1410" spans="1:5" ht="15" customHeight="1" x14ac:dyDescent="0.2">
      <c r="A1410" s="192"/>
      <c r="B1410" s="192"/>
      <c r="C1410" s="192"/>
      <c r="D1410" s="192"/>
      <c r="E1410" s="192"/>
    </row>
    <row r="1411" spans="1:5" ht="15" customHeight="1" x14ac:dyDescent="0.2">
      <c r="A1411" s="192"/>
      <c r="B1411" s="192"/>
      <c r="C1411" s="192"/>
      <c r="D1411" s="192"/>
      <c r="E1411" s="192"/>
    </row>
    <row r="1412" spans="1:5" ht="15" customHeight="1" x14ac:dyDescent="0.2">
      <c r="A1412" s="192"/>
      <c r="B1412" s="192"/>
      <c r="C1412" s="192"/>
      <c r="D1412" s="192"/>
      <c r="E1412" s="192"/>
    </row>
    <row r="1413" spans="1:5" ht="15" customHeight="1" x14ac:dyDescent="0.2">
      <c r="A1413" s="192"/>
      <c r="B1413" s="192"/>
      <c r="C1413" s="192"/>
      <c r="D1413" s="192"/>
      <c r="E1413" s="192"/>
    </row>
    <row r="1414" spans="1:5" ht="15" customHeight="1" x14ac:dyDescent="0.2">
      <c r="A1414" s="192"/>
      <c r="B1414" s="192"/>
      <c r="C1414" s="192"/>
      <c r="D1414" s="192"/>
      <c r="E1414" s="192"/>
    </row>
    <row r="1415" spans="1:5" ht="15" customHeight="1" x14ac:dyDescent="0.2">
      <c r="A1415" s="56"/>
      <c r="B1415" s="112"/>
      <c r="C1415" s="113"/>
      <c r="D1415" s="56"/>
      <c r="E1415" s="114"/>
    </row>
    <row r="1416" spans="1:5" ht="15" customHeight="1" x14ac:dyDescent="0.25">
      <c r="A1416" s="55" t="s">
        <v>17</v>
      </c>
      <c r="B1416" s="56"/>
      <c r="C1416" s="56"/>
      <c r="D1416" s="56"/>
      <c r="E1416" s="57"/>
    </row>
    <row r="1417" spans="1:5" ht="15" customHeight="1" x14ac:dyDescent="0.2">
      <c r="A1417" s="105" t="s">
        <v>235</v>
      </c>
      <c r="B1417" s="38"/>
      <c r="C1417" s="38"/>
      <c r="D1417" s="38"/>
      <c r="E1417" s="40" t="s">
        <v>236</v>
      </c>
    </row>
    <row r="1418" spans="1:5" ht="15" customHeight="1" x14ac:dyDescent="0.2">
      <c r="A1418" s="82"/>
      <c r="B1418" s="57"/>
      <c r="C1418" s="56"/>
      <c r="D1418" s="56"/>
      <c r="E1418" s="71"/>
    </row>
    <row r="1419" spans="1:5" ht="15" customHeight="1" x14ac:dyDescent="0.2">
      <c r="A1419" s="92"/>
      <c r="B1419" s="92"/>
      <c r="C1419" s="72" t="s">
        <v>40</v>
      </c>
      <c r="D1419" s="84" t="s">
        <v>57</v>
      </c>
      <c r="E1419" s="43" t="s">
        <v>42</v>
      </c>
    </row>
    <row r="1420" spans="1:5" ht="15" customHeight="1" x14ac:dyDescent="0.2">
      <c r="A1420" s="122"/>
      <c r="B1420" s="120"/>
      <c r="C1420" s="87">
        <v>6113</v>
      </c>
      <c r="D1420" s="88" t="s">
        <v>59</v>
      </c>
      <c r="E1420" s="89">
        <f>-5055-2810</f>
        <v>-7865</v>
      </c>
    </row>
    <row r="1421" spans="1:5" ht="15" customHeight="1" x14ac:dyDescent="0.2">
      <c r="A1421" s="122"/>
      <c r="B1421" s="120"/>
      <c r="C1421" s="87">
        <v>6113</v>
      </c>
      <c r="D1421" s="88" t="s">
        <v>65</v>
      </c>
      <c r="E1421" s="89">
        <f>5055+2810</f>
        <v>7865</v>
      </c>
    </row>
    <row r="1422" spans="1:5" ht="15" customHeight="1" x14ac:dyDescent="0.2">
      <c r="A1422" s="104"/>
      <c r="B1422" s="104"/>
      <c r="C1422" s="79" t="s">
        <v>44</v>
      </c>
      <c r="D1422" s="108"/>
      <c r="E1422" s="81">
        <f>SUM(E1420:E1421)</f>
        <v>0</v>
      </c>
    </row>
    <row r="1423" spans="1:5" ht="15" customHeight="1" x14ac:dyDescent="0.2"/>
    <row r="1424" spans="1:5" ht="15" customHeight="1" x14ac:dyDescent="0.2"/>
    <row r="1425" spans="1:5" ht="15" customHeight="1" x14ac:dyDescent="0.25">
      <c r="A1425" s="35" t="s">
        <v>257</v>
      </c>
    </row>
    <row r="1426" spans="1:5" ht="15" customHeight="1" x14ac:dyDescent="0.2">
      <c r="A1426" s="194" t="s">
        <v>258</v>
      </c>
      <c r="B1426" s="194"/>
      <c r="C1426" s="194"/>
      <c r="D1426" s="194"/>
      <c r="E1426" s="194"/>
    </row>
    <row r="1427" spans="1:5" ht="15" customHeight="1" x14ac:dyDescent="0.2">
      <c r="A1427" s="194"/>
      <c r="B1427" s="194"/>
      <c r="C1427" s="194"/>
      <c r="D1427" s="194"/>
      <c r="E1427" s="194"/>
    </row>
    <row r="1428" spans="1:5" ht="15" customHeight="1" x14ac:dyDescent="0.2">
      <c r="A1428" s="192" t="s">
        <v>259</v>
      </c>
      <c r="B1428" s="192"/>
      <c r="C1428" s="192"/>
      <c r="D1428" s="192"/>
      <c r="E1428" s="192"/>
    </row>
    <row r="1429" spans="1:5" ht="15" customHeight="1" x14ac:dyDescent="0.2">
      <c r="A1429" s="192"/>
      <c r="B1429" s="192"/>
      <c r="C1429" s="192"/>
      <c r="D1429" s="192"/>
      <c r="E1429" s="192"/>
    </row>
    <row r="1430" spans="1:5" ht="15" customHeight="1" x14ac:dyDescent="0.2">
      <c r="A1430" s="192"/>
      <c r="B1430" s="192"/>
      <c r="C1430" s="192"/>
      <c r="D1430" s="192"/>
      <c r="E1430" s="192"/>
    </row>
    <row r="1431" spans="1:5" ht="15" customHeight="1" x14ac:dyDescent="0.2">
      <c r="A1431" s="192"/>
      <c r="B1431" s="192"/>
      <c r="C1431" s="192"/>
      <c r="D1431" s="192"/>
      <c r="E1431" s="192"/>
    </row>
    <row r="1432" spans="1:5" ht="15" customHeight="1" x14ac:dyDescent="0.2">
      <c r="A1432" s="192"/>
      <c r="B1432" s="192"/>
      <c r="C1432" s="192"/>
      <c r="D1432" s="192"/>
      <c r="E1432" s="192"/>
    </row>
    <row r="1433" spans="1:5" ht="15" customHeight="1" x14ac:dyDescent="0.2">
      <c r="A1433" s="192"/>
      <c r="B1433" s="192"/>
      <c r="C1433" s="192"/>
      <c r="D1433" s="192"/>
      <c r="E1433" s="192"/>
    </row>
    <row r="1434" spans="1:5" ht="15" customHeight="1" x14ac:dyDescent="0.2">
      <c r="A1434" s="192"/>
      <c r="B1434" s="192"/>
      <c r="C1434" s="192"/>
      <c r="D1434" s="192"/>
      <c r="E1434" s="192"/>
    </row>
    <row r="1435" spans="1:5" ht="15" customHeight="1" x14ac:dyDescent="0.2">
      <c r="A1435" s="192"/>
      <c r="B1435" s="192"/>
      <c r="C1435" s="192"/>
      <c r="D1435" s="192"/>
      <c r="E1435" s="192"/>
    </row>
    <row r="1436" spans="1:5" ht="15" customHeight="1" x14ac:dyDescent="0.2">
      <c r="A1436" s="192"/>
      <c r="B1436" s="192"/>
      <c r="C1436" s="192"/>
      <c r="D1436" s="192"/>
      <c r="E1436" s="192"/>
    </row>
    <row r="1437" spans="1:5" ht="15" customHeight="1" x14ac:dyDescent="0.2">
      <c r="A1437" s="56"/>
      <c r="B1437" s="112"/>
      <c r="C1437" s="113"/>
      <c r="D1437" s="56"/>
      <c r="E1437" s="114"/>
    </row>
    <row r="1438" spans="1:5" ht="15" customHeight="1" x14ac:dyDescent="0.25">
      <c r="A1438" s="55" t="s">
        <v>17</v>
      </c>
      <c r="B1438" s="56"/>
      <c r="C1438" s="56"/>
      <c r="D1438" s="56"/>
      <c r="E1438" s="57"/>
    </row>
    <row r="1439" spans="1:5" ht="15" customHeight="1" x14ac:dyDescent="0.2">
      <c r="A1439" s="82" t="s">
        <v>112</v>
      </c>
      <c r="B1439" s="56"/>
      <c r="C1439" s="56"/>
      <c r="D1439" s="56"/>
      <c r="E1439" s="58" t="s">
        <v>113</v>
      </c>
    </row>
    <row r="1440" spans="1:5" ht="15" customHeight="1" x14ac:dyDescent="0.2">
      <c r="A1440" s="82"/>
      <c r="B1440" s="57"/>
      <c r="C1440" s="56"/>
      <c r="D1440" s="56"/>
      <c r="E1440" s="71"/>
    </row>
    <row r="1441" spans="1:5" ht="15" customHeight="1" x14ac:dyDescent="0.2">
      <c r="A1441" s="92"/>
      <c r="B1441" s="92"/>
      <c r="C1441" s="72" t="s">
        <v>40</v>
      </c>
      <c r="D1441" s="84" t="s">
        <v>57</v>
      </c>
      <c r="E1441" s="43" t="s">
        <v>42</v>
      </c>
    </row>
    <row r="1442" spans="1:5" ht="15" customHeight="1" x14ac:dyDescent="0.2">
      <c r="A1442" s="122"/>
      <c r="B1442" s="120"/>
      <c r="C1442" s="87">
        <v>3341</v>
      </c>
      <c r="D1442" s="88" t="s">
        <v>59</v>
      </c>
      <c r="E1442" s="89">
        <v>-629200</v>
      </c>
    </row>
    <row r="1443" spans="1:5" ht="15" customHeight="1" x14ac:dyDescent="0.2">
      <c r="A1443" s="122"/>
      <c r="B1443" s="120"/>
      <c r="C1443" s="87">
        <v>6113</v>
      </c>
      <c r="D1443" s="88" t="s">
        <v>59</v>
      </c>
      <c r="E1443" s="89">
        <v>-380000</v>
      </c>
    </row>
    <row r="1444" spans="1:5" ht="15" customHeight="1" x14ac:dyDescent="0.2">
      <c r="A1444" s="122"/>
      <c r="B1444" s="120"/>
      <c r="C1444" s="87">
        <v>2143</v>
      </c>
      <c r="D1444" s="88" t="s">
        <v>65</v>
      </c>
      <c r="E1444" s="89">
        <v>800000</v>
      </c>
    </row>
    <row r="1445" spans="1:5" ht="15" customHeight="1" x14ac:dyDescent="0.2">
      <c r="A1445" s="122"/>
      <c r="B1445" s="120"/>
      <c r="C1445" s="87">
        <v>6172</v>
      </c>
      <c r="D1445" s="88" t="s">
        <v>59</v>
      </c>
      <c r="E1445" s="89">
        <v>35000</v>
      </c>
    </row>
    <row r="1446" spans="1:5" ht="15" customHeight="1" x14ac:dyDescent="0.2">
      <c r="A1446" s="122"/>
      <c r="B1446" s="120"/>
      <c r="C1446" s="87">
        <v>2143</v>
      </c>
      <c r="D1446" s="88" t="s">
        <v>59</v>
      </c>
      <c r="E1446" s="89">
        <v>174200</v>
      </c>
    </row>
    <row r="1447" spans="1:5" ht="15" customHeight="1" x14ac:dyDescent="0.2">
      <c r="A1447" s="104"/>
      <c r="B1447" s="104"/>
      <c r="C1447" s="79" t="s">
        <v>44</v>
      </c>
      <c r="D1447" s="108"/>
      <c r="E1447" s="81">
        <f>SUM(E1442:E1446)</f>
        <v>0</v>
      </c>
    </row>
    <row r="1448" spans="1:5" ht="15" customHeight="1" x14ac:dyDescent="0.2"/>
    <row r="1449" spans="1:5" ht="15" customHeight="1" x14ac:dyDescent="0.2"/>
    <row r="1450" spans="1:5" ht="15" customHeight="1" x14ac:dyDescent="0.2"/>
    <row r="1451" spans="1:5" ht="15" customHeight="1" x14ac:dyDescent="0.2"/>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
    <row r="1458" spans="1:5" ht="15" customHeight="1" x14ac:dyDescent="0.25">
      <c r="A1458" s="35" t="s">
        <v>260</v>
      </c>
    </row>
    <row r="1459" spans="1:5" ht="15" customHeight="1" x14ac:dyDescent="0.2">
      <c r="A1459" s="194" t="s">
        <v>261</v>
      </c>
      <c r="B1459" s="194"/>
      <c r="C1459" s="194"/>
      <c r="D1459" s="194"/>
      <c r="E1459" s="194"/>
    </row>
    <row r="1460" spans="1:5" ht="15" customHeight="1" x14ac:dyDescent="0.2">
      <c r="A1460" s="194"/>
      <c r="B1460" s="194"/>
      <c r="C1460" s="194"/>
      <c r="D1460" s="194"/>
      <c r="E1460" s="194"/>
    </row>
    <row r="1461" spans="1:5" ht="15" customHeight="1" x14ac:dyDescent="0.2">
      <c r="A1461" s="192" t="s">
        <v>262</v>
      </c>
      <c r="B1461" s="192"/>
      <c r="C1461" s="192"/>
      <c r="D1461" s="192"/>
      <c r="E1461" s="192"/>
    </row>
    <row r="1462" spans="1:5" ht="15" customHeight="1" x14ac:dyDescent="0.2">
      <c r="A1462" s="192"/>
      <c r="B1462" s="192"/>
      <c r="C1462" s="192"/>
      <c r="D1462" s="192"/>
      <c r="E1462" s="192"/>
    </row>
    <row r="1463" spans="1:5" ht="15" customHeight="1" x14ac:dyDescent="0.2">
      <c r="A1463" s="192"/>
      <c r="B1463" s="192"/>
      <c r="C1463" s="192"/>
      <c r="D1463" s="192"/>
      <c r="E1463" s="192"/>
    </row>
    <row r="1464" spans="1:5" ht="15" customHeight="1" x14ac:dyDescent="0.2">
      <c r="A1464" s="192"/>
      <c r="B1464" s="192"/>
      <c r="C1464" s="192"/>
      <c r="D1464" s="192"/>
      <c r="E1464" s="192"/>
    </row>
    <row r="1465" spans="1:5" ht="15" customHeight="1" x14ac:dyDescent="0.2">
      <c r="A1465" s="192"/>
      <c r="B1465" s="192"/>
      <c r="C1465" s="192"/>
      <c r="D1465" s="192"/>
      <c r="E1465" s="192"/>
    </row>
    <row r="1466" spans="1:5" ht="15" customHeight="1" x14ac:dyDescent="0.2">
      <c r="A1466" s="192"/>
      <c r="B1466" s="192"/>
      <c r="C1466" s="192"/>
      <c r="D1466" s="192"/>
      <c r="E1466" s="192"/>
    </row>
    <row r="1467" spans="1:5" ht="15" customHeight="1" x14ac:dyDescent="0.2">
      <c r="A1467" s="192"/>
      <c r="B1467" s="192"/>
      <c r="C1467" s="192"/>
      <c r="D1467" s="192"/>
      <c r="E1467" s="192"/>
    </row>
    <row r="1468" spans="1:5" ht="15" customHeight="1" x14ac:dyDescent="0.2">
      <c r="A1468" s="192"/>
      <c r="B1468" s="192"/>
      <c r="C1468" s="192"/>
      <c r="D1468" s="192"/>
      <c r="E1468" s="192"/>
    </row>
    <row r="1469" spans="1:5" ht="15" customHeight="1" x14ac:dyDescent="0.2">
      <c r="A1469" s="192"/>
      <c r="B1469" s="192"/>
      <c r="C1469" s="192"/>
      <c r="D1469" s="192"/>
      <c r="E1469" s="192"/>
    </row>
    <row r="1470" spans="1:5" ht="15" customHeight="1" x14ac:dyDescent="0.2">
      <c r="A1470" s="192"/>
      <c r="B1470" s="192"/>
      <c r="C1470" s="192"/>
      <c r="D1470" s="192"/>
      <c r="E1470" s="192"/>
    </row>
    <row r="1471" spans="1:5" ht="15" customHeight="1" x14ac:dyDescent="0.2">
      <c r="A1471" s="91"/>
      <c r="B1471" s="91"/>
      <c r="C1471" s="91"/>
      <c r="D1471" s="91"/>
      <c r="E1471" s="91"/>
    </row>
    <row r="1472" spans="1:5" ht="15" customHeight="1" x14ac:dyDescent="0.25">
      <c r="A1472" s="55" t="s">
        <v>17</v>
      </c>
      <c r="B1472" s="56"/>
      <c r="C1472" s="56"/>
      <c r="D1472" s="56"/>
      <c r="E1472" s="56"/>
    </row>
    <row r="1473" spans="1:5" ht="15" customHeight="1" x14ac:dyDescent="0.2">
      <c r="A1473" s="82" t="s">
        <v>263</v>
      </c>
      <c r="B1473" s="56"/>
      <c r="C1473" s="56"/>
      <c r="D1473" s="56"/>
      <c r="E1473" s="58" t="s">
        <v>264</v>
      </c>
    </row>
    <row r="1474" spans="1:5" ht="15" customHeight="1" x14ac:dyDescent="0.2">
      <c r="A1474" s="112"/>
      <c r="B1474" s="117"/>
      <c r="C1474" s="56"/>
      <c r="D1474" s="56"/>
      <c r="E1474" s="71"/>
    </row>
    <row r="1475" spans="1:5" ht="15" customHeight="1" x14ac:dyDescent="0.2">
      <c r="A1475" s="83"/>
      <c r="B1475" s="92"/>
      <c r="C1475" s="72" t="s">
        <v>40</v>
      </c>
      <c r="D1475" s="73" t="s">
        <v>57</v>
      </c>
      <c r="E1475" s="74" t="s">
        <v>42</v>
      </c>
    </row>
    <row r="1476" spans="1:5" ht="15" customHeight="1" x14ac:dyDescent="0.2">
      <c r="A1476" s="90"/>
      <c r="B1476" s="125"/>
      <c r="C1476" s="93">
        <v>2399</v>
      </c>
      <c r="D1476" s="88" t="s">
        <v>242</v>
      </c>
      <c r="E1476" s="107">
        <v>-27849000</v>
      </c>
    </row>
    <row r="1477" spans="1:5" ht="15" customHeight="1" x14ac:dyDescent="0.2">
      <c r="A1477" s="90"/>
      <c r="B1477" s="125"/>
      <c r="C1477" s="93">
        <v>2321</v>
      </c>
      <c r="D1477" s="88" t="s">
        <v>242</v>
      </c>
      <c r="E1477" s="107">
        <f>2490000+787000+1860000+466000+348000+2190000+1290000+2340000+1950000+2610000+1078000+1950000+1950000+1950000+2340000+1950000+300000</f>
        <v>27849000</v>
      </c>
    </row>
    <row r="1478" spans="1:5" ht="15" customHeight="1" x14ac:dyDescent="0.2">
      <c r="A1478" s="90"/>
      <c r="B1478" s="171"/>
      <c r="C1478" s="79" t="s">
        <v>44</v>
      </c>
      <c r="D1478" s="80"/>
      <c r="E1478" s="81">
        <f>SUM(E1476:E1477)</f>
        <v>0</v>
      </c>
    </row>
    <row r="1479" spans="1:5" ht="15" customHeight="1" x14ac:dyDescent="0.2"/>
    <row r="1480" spans="1:5" ht="15" customHeight="1" x14ac:dyDescent="0.2"/>
    <row r="1481" spans="1:5" ht="15" customHeight="1" x14ac:dyDescent="0.25">
      <c r="A1481" s="35" t="s">
        <v>265</v>
      </c>
    </row>
    <row r="1482" spans="1:5" ht="15" customHeight="1" x14ac:dyDescent="0.2">
      <c r="A1482" s="194" t="s">
        <v>261</v>
      </c>
      <c r="B1482" s="194"/>
      <c r="C1482" s="194"/>
      <c r="D1482" s="194"/>
      <c r="E1482" s="194"/>
    </row>
    <row r="1483" spans="1:5" ht="15" customHeight="1" x14ac:dyDescent="0.2">
      <c r="A1483" s="194"/>
      <c r="B1483" s="194"/>
      <c r="C1483" s="194"/>
      <c r="D1483" s="194"/>
      <c r="E1483" s="194"/>
    </row>
    <row r="1484" spans="1:5" ht="15" customHeight="1" x14ac:dyDescent="0.2">
      <c r="A1484" s="193" t="s">
        <v>266</v>
      </c>
      <c r="B1484" s="193"/>
      <c r="C1484" s="193"/>
      <c r="D1484" s="193"/>
      <c r="E1484" s="193"/>
    </row>
    <row r="1485" spans="1:5" ht="15" customHeight="1" x14ac:dyDescent="0.2">
      <c r="A1485" s="193"/>
      <c r="B1485" s="193"/>
      <c r="C1485" s="193"/>
      <c r="D1485" s="193"/>
      <c r="E1485" s="193"/>
    </row>
    <row r="1486" spans="1:5" ht="15" customHeight="1" x14ac:dyDescent="0.2">
      <c r="A1486" s="193"/>
      <c r="B1486" s="193"/>
      <c r="C1486" s="193"/>
      <c r="D1486" s="193"/>
      <c r="E1486" s="193"/>
    </row>
    <row r="1487" spans="1:5" ht="15" customHeight="1" x14ac:dyDescent="0.2">
      <c r="A1487" s="193"/>
      <c r="B1487" s="193"/>
      <c r="C1487" s="193"/>
      <c r="D1487" s="193"/>
      <c r="E1487" s="193"/>
    </row>
    <row r="1488" spans="1:5" ht="15" customHeight="1" x14ac:dyDescent="0.2">
      <c r="A1488" s="193"/>
      <c r="B1488" s="193"/>
      <c r="C1488" s="193"/>
      <c r="D1488" s="193"/>
      <c r="E1488" s="193"/>
    </row>
    <row r="1489" spans="1:5" ht="15" customHeight="1" x14ac:dyDescent="0.2">
      <c r="A1489" s="193"/>
      <c r="B1489" s="193"/>
      <c r="C1489" s="193"/>
      <c r="D1489" s="193"/>
      <c r="E1489" s="193"/>
    </row>
    <row r="1490" spans="1:5" ht="15" customHeight="1" x14ac:dyDescent="0.2">
      <c r="A1490" s="193"/>
      <c r="B1490" s="193"/>
      <c r="C1490" s="193"/>
      <c r="D1490" s="193"/>
      <c r="E1490" s="193"/>
    </row>
    <row r="1491" spans="1:5" ht="15" customHeight="1" x14ac:dyDescent="0.2">
      <c r="A1491" s="193"/>
      <c r="B1491" s="193"/>
      <c r="C1491" s="193"/>
      <c r="D1491" s="193"/>
      <c r="E1491" s="193"/>
    </row>
    <row r="1492" spans="1:5" ht="15" customHeight="1" x14ac:dyDescent="0.2">
      <c r="A1492" s="193"/>
      <c r="B1492" s="193"/>
      <c r="C1492" s="193"/>
      <c r="D1492" s="193"/>
      <c r="E1492" s="193"/>
    </row>
    <row r="1493" spans="1:5" ht="15" customHeight="1" x14ac:dyDescent="0.2">
      <c r="A1493" s="131"/>
      <c r="B1493" s="131"/>
      <c r="C1493" s="131"/>
      <c r="D1493" s="131"/>
      <c r="E1493" s="131"/>
    </row>
    <row r="1494" spans="1:5" ht="15" customHeight="1" x14ac:dyDescent="0.25">
      <c r="A1494" s="55" t="s">
        <v>17</v>
      </c>
      <c r="B1494" s="56"/>
      <c r="C1494" s="56"/>
      <c r="D1494" s="56"/>
      <c r="E1494" s="56"/>
    </row>
    <row r="1495" spans="1:5" ht="15" customHeight="1" x14ac:dyDescent="0.2">
      <c r="A1495" s="82" t="s">
        <v>263</v>
      </c>
      <c r="B1495" s="56"/>
      <c r="C1495" s="56"/>
      <c r="D1495" s="56"/>
      <c r="E1495" s="58" t="s">
        <v>264</v>
      </c>
    </row>
    <row r="1496" spans="1:5" ht="15" customHeight="1" x14ac:dyDescent="0.2">
      <c r="A1496" s="112"/>
      <c r="B1496" s="117"/>
      <c r="C1496" s="56"/>
      <c r="D1496" s="56"/>
      <c r="E1496" s="71"/>
    </row>
    <row r="1497" spans="1:5" ht="15" customHeight="1" x14ac:dyDescent="0.2">
      <c r="A1497" s="83"/>
      <c r="B1497" s="92"/>
      <c r="C1497" s="72" t="s">
        <v>40</v>
      </c>
      <c r="D1497" s="73" t="s">
        <v>57</v>
      </c>
      <c r="E1497" s="74" t="s">
        <v>42</v>
      </c>
    </row>
    <row r="1498" spans="1:5" ht="15" customHeight="1" x14ac:dyDescent="0.2">
      <c r="A1498" s="90"/>
      <c r="B1498" s="125"/>
      <c r="C1498" s="93">
        <v>2399</v>
      </c>
      <c r="D1498" s="88" t="s">
        <v>242</v>
      </c>
      <c r="E1498" s="107">
        <v>-2500000</v>
      </c>
    </row>
    <row r="1499" spans="1:5" ht="15" customHeight="1" x14ac:dyDescent="0.2">
      <c r="A1499" s="90"/>
      <c r="B1499" s="125"/>
      <c r="C1499" s="93">
        <v>2310</v>
      </c>
      <c r="D1499" s="88" t="s">
        <v>242</v>
      </c>
      <c r="E1499" s="107">
        <v>300000</v>
      </c>
    </row>
    <row r="1500" spans="1:5" ht="15" customHeight="1" x14ac:dyDescent="0.2">
      <c r="A1500" s="90"/>
      <c r="B1500" s="125"/>
      <c r="C1500" s="93">
        <v>2321</v>
      </c>
      <c r="D1500" s="88" t="s">
        <v>242</v>
      </c>
      <c r="E1500" s="107">
        <v>2200000</v>
      </c>
    </row>
    <row r="1501" spans="1:5" ht="15" customHeight="1" x14ac:dyDescent="0.2">
      <c r="A1501" s="90"/>
      <c r="B1501" s="171"/>
      <c r="C1501" s="79" t="s">
        <v>44</v>
      </c>
      <c r="D1501" s="80"/>
      <c r="E1501" s="81">
        <f>SUM(E1498:E1500)</f>
        <v>0</v>
      </c>
    </row>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5">
      <c r="A1509" s="35" t="s">
        <v>267</v>
      </c>
    </row>
    <row r="1510" spans="1:5" ht="15" customHeight="1" x14ac:dyDescent="0.2">
      <c r="A1510" s="194" t="s">
        <v>268</v>
      </c>
      <c r="B1510" s="194"/>
      <c r="C1510" s="194"/>
      <c r="D1510" s="194"/>
      <c r="E1510" s="194"/>
    </row>
    <row r="1511" spans="1:5" ht="15" customHeight="1" x14ac:dyDescent="0.2">
      <c r="A1511" s="194"/>
      <c r="B1511" s="194"/>
      <c r="C1511" s="194"/>
      <c r="D1511" s="194"/>
      <c r="E1511" s="194"/>
    </row>
    <row r="1512" spans="1:5" ht="15" customHeight="1" x14ac:dyDescent="0.2">
      <c r="A1512" s="192" t="s">
        <v>269</v>
      </c>
      <c r="B1512" s="192"/>
      <c r="C1512" s="192"/>
      <c r="D1512" s="192"/>
      <c r="E1512" s="192"/>
    </row>
    <row r="1513" spans="1:5" ht="15" customHeight="1" x14ac:dyDescent="0.2">
      <c r="A1513" s="192"/>
      <c r="B1513" s="192"/>
      <c r="C1513" s="192"/>
      <c r="D1513" s="192"/>
      <c r="E1513" s="192"/>
    </row>
    <row r="1514" spans="1:5" ht="15" customHeight="1" x14ac:dyDescent="0.2">
      <c r="A1514" s="192"/>
      <c r="B1514" s="192"/>
      <c r="C1514" s="192"/>
      <c r="D1514" s="192"/>
      <c r="E1514" s="192"/>
    </row>
    <row r="1515" spans="1:5" ht="15" customHeight="1" x14ac:dyDescent="0.2">
      <c r="A1515" s="192"/>
      <c r="B1515" s="192"/>
      <c r="C1515" s="192"/>
      <c r="D1515" s="192"/>
      <c r="E1515" s="192"/>
    </row>
    <row r="1516" spans="1:5" ht="15" customHeight="1" x14ac:dyDescent="0.2">
      <c r="A1516" s="192"/>
      <c r="B1516" s="192"/>
      <c r="C1516" s="192"/>
      <c r="D1516" s="192"/>
      <c r="E1516" s="192"/>
    </row>
    <row r="1517" spans="1:5" ht="15" customHeight="1" x14ac:dyDescent="0.2">
      <c r="A1517" s="192"/>
      <c r="B1517" s="192"/>
      <c r="C1517" s="192"/>
      <c r="D1517" s="192"/>
      <c r="E1517" s="192"/>
    </row>
    <row r="1518" spans="1:5" ht="15" customHeight="1" x14ac:dyDescent="0.2">
      <c r="A1518" s="192"/>
      <c r="B1518" s="192"/>
      <c r="C1518" s="192"/>
      <c r="D1518" s="192"/>
      <c r="E1518" s="192"/>
    </row>
    <row r="1519" spans="1:5" ht="15" customHeight="1" x14ac:dyDescent="0.2">
      <c r="A1519" s="91"/>
      <c r="B1519" s="91"/>
      <c r="C1519" s="91"/>
      <c r="D1519" s="91"/>
      <c r="E1519" s="91"/>
    </row>
    <row r="1520" spans="1:5" ht="15" customHeight="1" x14ac:dyDescent="0.25">
      <c r="A1520" s="55" t="s">
        <v>17</v>
      </c>
      <c r="B1520" s="56"/>
      <c r="C1520" s="56"/>
      <c r="D1520" s="56"/>
      <c r="E1520" s="57"/>
    </row>
    <row r="1521" spans="1:5" ht="15" customHeight="1" x14ac:dyDescent="0.2">
      <c r="A1521" s="39" t="s">
        <v>37</v>
      </c>
      <c r="B1521" s="56"/>
      <c r="C1521" s="56"/>
      <c r="D1521" s="56"/>
      <c r="E1521" s="58" t="s">
        <v>38</v>
      </c>
    </row>
    <row r="1522" spans="1:5" ht="15" customHeight="1" x14ac:dyDescent="0.2">
      <c r="A1522" s="82"/>
      <c r="B1522" s="57"/>
      <c r="C1522" s="56"/>
      <c r="D1522" s="56"/>
      <c r="E1522" s="71"/>
    </row>
    <row r="1523" spans="1:5" ht="15" customHeight="1" x14ac:dyDescent="0.2">
      <c r="C1523" s="72" t="s">
        <v>40</v>
      </c>
      <c r="D1523" s="84" t="s">
        <v>57</v>
      </c>
      <c r="E1523" s="74" t="s">
        <v>42</v>
      </c>
    </row>
    <row r="1524" spans="1:5" ht="15" customHeight="1" x14ac:dyDescent="0.2">
      <c r="C1524" s="93">
        <v>3269</v>
      </c>
      <c r="D1524" s="88" t="s">
        <v>59</v>
      </c>
      <c r="E1524" s="118">
        <v>-30000</v>
      </c>
    </row>
    <row r="1525" spans="1:5" ht="15" customHeight="1" x14ac:dyDescent="0.2">
      <c r="C1525" s="79" t="s">
        <v>44</v>
      </c>
      <c r="D1525" s="80"/>
      <c r="E1525" s="81">
        <f>SUM(E1524:E1524)</f>
        <v>-30000</v>
      </c>
    </row>
    <row r="1526" spans="1:5" ht="15" customHeight="1" x14ac:dyDescent="0.2"/>
    <row r="1527" spans="1:5" ht="15" customHeight="1" x14ac:dyDescent="0.2">
      <c r="B1527" s="43" t="s">
        <v>39</v>
      </c>
      <c r="C1527" s="72" t="s">
        <v>40</v>
      </c>
      <c r="D1527" s="126" t="s">
        <v>41</v>
      </c>
      <c r="E1527" s="74" t="s">
        <v>42</v>
      </c>
    </row>
    <row r="1528" spans="1:5" ht="15" customHeight="1" x14ac:dyDescent="0.2">
      <c r="B1528" s="156">
        <v>112</v>
      </c>
      <c r="C1528" s="93"/>
      <c r="D1528" s="65" t="s">
        <v>81</v>
      </c>
      <c r="E1528" s="89">
        <v>30000</v>
      </c>
    </row>
    <row r="1529" spans="1:5" ht="15" customHeight="1" x14ac:dyDescent="0.2">
      <c r="B1529" s="127"/>
      <c r="C1529" s="79" t="s">
        <v>44</v>
      </c>
      <c r="D1529" s="128"/>
      <c r="E1529" s="129">
        <f>SUM(E1528:E1528)</f>
        <v>30000</v>
      </c>
    </row>
    <row r="1530" spans="1:5" ht="15" customHeight="1" x14ac:dyDescent="0.2"/>
    <row r="1531" spans="1:5" ht="15" customHeight="1" x14ac:dyDescent="0.2"/>
    <row r="1532" spans="1:5" ht="15" customHeight="1" x14ac:dyDescent="0.25">
      <c r="A1532" s="35" t="s">
        <v>270</v>
      </c>
    </row>
    <row r="1533" spans="1:5" ht="15" customHeight="1" x14ac:dyDescent="0.2">
      <c r="A1533" s="194" t="s">
        <v>271</v>
      </c>
      <c r="B1533" s="194"/>
      <c r="C1533" s="194"/>
      <c r="D1533" s="194"/>
      <c r="E1533" s="194"/>
    </row>
    <row r="1534" spans="1:5" ht="15" customHeight="1" x14ac:dyDescent="0.2">
      <c r="A1534" s="194"/>
      <c r="B1534" s="194"/>
      <c r="C1534" s="194"/>
      <c r="D1534" s="194"/>
      <c r="E1534" s="194"/>
    </row>
    <row r="1535" spans="1:5" ht="15" customHeight="1" x14ac:dyDescent="0.2">
      <c r="A1535" s="192" t="s">
        <v>272</v>
      </c>
      <c r="B1535" s="192"/>
      <c r="C1535" s="192"/>
      <c r="D1535" s="192"/>
      <c r="E1535" s="192"/>
    </row>
    <row r="1536" spans="1:5" ht="15" customHeight="1" x14ac:dyDescent="0.2">
      <c r="A1536" s="192"/>
      <c r="B1536" s="192"/>
      <c r="C1536" s="192"/>
      <c r="D1536" s="192"/>
      <c r="E1536" s="192"/>
    </row>
    <row r="1537" spans="1:5" ht="15" customHeight="1" x14ac:dyDescent="0.2">
      <c r="A1537" s="192"/>
      <c r="B1537" s="192"/>
      <c r="C1537" s="192"/>
      <c r="D1537" s="192"/>
      <c r="E1537" s="192"/>
    </row>
    <row r="1538" spans="1:5" ht="15" customHeight="1" x14ac:dyDescent="0.2">
      <c r="A1538" s="192"/>
      <c r="B1538" s="192"/>
      <c r="C1538" s="192"/>
      <c r="D1538" s="192"/>
      <c r="E1538" s="192"/>
    </row>
    <row r="1539" spans="1:5" ht="15" customHeight="1" x14ac:dyDescent="0.2">
      <c r="A1539" s="192"/>
      <c r="B1539" s="192"/>
      <c r="C1539" s="192"/>
      <c r="D1539" s="192"/>
      <c r="E1539" s="192"/>
    </row>
    <row r="1540" spans="1:5" ht="15" customHeight="1" x14ac:dyDescent="0.2">
      <c r="A1540" s="192"/>
      <c r="B1540" s="192"/>
      <c r="C1540" s="192"/>
      <c r="D1540" s="192"/>
      <c r="E1540" s="192"/>
    </row>
    <row r="1541" spans="1:5" ht="15" customHeight="1" x14ac:dyDescent="0.2">
      <c r="A1541" s="192"/>
      <c r="B1541" s="192"/>
      <c r="C1541" s="192"/>
      <c r="D1541" s="192"/>
      <c r="E1541" s="192"/>
    </row>
    <row r="1542" spans="1:5" ht="15" customHeight="1" x14ac:dyDescent="0.2">
      <c r="A1542" s="91"/>
      <c r="B1542" s="91"/>
      <c r="C1542" s="91"/>
      <c r="D1542" s="91"/>
      <c r="E1542" s="91"/>
    </row>
    <row r="1543" spans="1:5" ht="15" customHeight="1" x14ac:dyDescent="0.25">
      <c r="A1543" s="55" t="s">
        <v>17</v>
      </c>
      <c r="B1543" s="56"/>
      <c r="C1543" s="56"/>
      <c r="D1543" s="56"/>
      <c r="E1543" s="57"/>
    </row>
    <row r="1544" spans="1:5" ht="15" customHeight="1" x14ac:dyDescent="0.2">
      <c r="A1544" s="82" t="s">
        <v>151</v>
      </c>
      <c r="B1544" s="115"/>
      <c r="C1544" s="115"/>
      <c r="D1544" s="115"/>
      <c r="E1544" s="115" t="s">
        <v>152</v>
      </c>
    </row>
    <row r="1545" spans="1:5" ht="15" customHeight="1" x14ac:dyDescent="0.2">
      <c r="A1545" s="82"/>
      <c r="B1545" s="57"/>
      <c r="C1545" s="56"/>
      <c r="D1545" s="56"/>
      <c r="E1545" s="71"/>
    </row>
    <row r="1546" spans="1:5" ht="15" customHeight="1" x14ac:dyDescent="0.2">
      <c r="C1546" s="72" t="s">
        <v>40</v>
      </c>
      <c r="D1546" s="84" t="s">
        <v>57</v>
      </c>
      <c r="E1546" s="74" t="s">
        <v>42</v>
      </c>
    </row>
    <row r="1547" spans="1:5" ht="15" customHeight="1" x14ac:dyDescent="0.2">
      <c r="C1547" s="93">
        <v>3513</v>
      </c>
      <c r="D1547" s="88" t="s">
        <v>59</v>
      </c>
      <c r="E1547" s="118">
        <v>-900000</v>
      </c>
    </row>
    <row r="1548" spans="1:5" ht="15" customHeight="1" x14ac:dyDescent="0.2">
      <c r="C1548" s="93">
        <v>3592</v>
      </c>
      <c r="D1548" s="88" t="s">
        <v>165</v>
      </c>
      <c r="E1548" s="118">
        <v>900000</v>
      </c>
    </row>
    <row r="1549" spans="1:5" ht="15" customHeight="1" x14ac:dyDescent="0.2">
      <c r="C1549" s="79" t="s">
        <v>44</v>
      </c>
      <c r="D1549" s="80"/>
      <c r="E1549" s="81">
        <f>SUM(E1547:E1548)</f>
        <v>0</v>
      </c>
    </row>
    <row r="1550" spans="1:5" ht="15" customHeight="1" x14ac:dyDescent="0.2"/>
    <row r="1551" spans="1:5" ht="15" customHeight="1" x14ac:dyDescent="0.2"/>
    <row r="1552" spans="1:5" ht="15" customHeight="1" x14ac:dyDescent="0.25">
      <c r="A1552" s="35" t="s">
        <v>273</v>
      </c>
    </row>
    <row r="1553" spans="1:5" ht="15" customHeight="1" x14ac:dyDescent="0.2">
      <c r="A1553" s="194" t="s">
        <v>88</v>
      </c>
      <c r="B1553" s="194"/>
      <c r="C1553" s="194"/>
      <c r="D1553" s="194"/>
      <c r="E1553" s="194"/>
    </row>
    <row r="1554" spans="1:5" ht="15" customHeight="1" x14ac:dyDescent="0.2">
      <c r="A1554" s="194"/>
      <c r="B1554" s="194"/>
      <c r="C1554" s="194"/>
      <c r="D1554" s="194"/>
      <c r="E1554" s="194"/>
    </row>
    <row r="1555" spans="1:5" ht="15" customHeight="1" x14ac:dyDescent="0.2">
      <c r="A1555" s="193" t="s">
        <v>274</v>
      </c>
      <c r="B1555" s="193"/>
      <c r="C1555" s="193"/>
      <c r="D1555" s="193"/>
      <c r="E1555" s="193"/>
    </row>
    <row r="1556" spans="1:5" ht="15" customHeight="1" x14ac:dyDescent="0.2">
      <c r="A1556" s="193"/>
      <c r="B1556" s="193"/>
      <c r="C1556" s="193"/>
      <c r="D1556" s="193"/>
      <c r="E1556" s="193"/>
    </row>
    <row r="1557" spans="1:5" ht="15" customHeight="1" x14ac:dyDescent="0.2">
      <c r="A1557" s="193"/>
      <c r="B1557" s="193"/>
      <c r="C1557" s="193"/>
      <c r="D1557" s="193"/>
      <c r="E1557" s="193"/>
    </row>
    <row r="1558" spans="1:5" ht="15" customHeight="1" x14ac:dyDescent="0.2">
      <c r="A1558" s="193"/>
      <c r="B1558" s="193"/>
      <c r="C1558" s="193"/>
      <c r="D1558" s="193"/>
      <c r="E1558" s="193"/>
    </row>
    <row r="1559" spans="1:5" ht="15" customHeight="1" x14ac:dyDescent="0.2">
      <c r="A1559" s="193"/>
      <c r="B1559" s="193"/>
      <c r="C1559" s="193"/>
      <c r="D1559" s="193"/>
      <c r="E1559" s="193"/>
    </row>
    <row r="1560" spans="1:5" ht="15" customHeight="1" x14ac:dyDescent="0.2">
      <c r="A1560" s="193"/>
      <c r="B1560" s="193"/>
      <c r="C1560" s="193"/>
      <c r="D1560" s="193"/>
      <c r="E1560" s="193"/>
    </row>
    <row r="1561" spans="1:5" ht="15" customHeight="1" x14ac:dyDescent="0.2">
      <c r="A1561" s="66"/>
      <c r="B1561" s="66"/>
      <c r="C1561" s="66"/>
      <c r="D1561" s="66"/>
      <c r="E1561" s="66"/>
    </row>
    <row r="1562" spans="1:5" ht="15" customHeight="1" x14ac:dyDescent="0.25">
      <c r="A1562" s="55" t="s">
        <v>17</v>
      </c>
      <c r="B1562" s="56"/>
      <c r="C1562" s="56"/>
      <c r="D1562" s="56"/>
      <c r="E1562" s="56"/>
    </row>
    <row r="1563" spans="1:5" ht="15" customHeight="1" x14ac:dyDescent="0.2">
      <c r="A1563" s="39" t="s">
        <v>68</v>
      </c>
      <c r="B1563" s="56"/>
      <c r="C1563" s="56"/>
      <c r="D1563" s="56"/>
      <c r="E1563" s="58" t="s">
        <v>85</v>
      </c>
    </row>
    <row r="1564" spans="1:5" ht="15" customHeight="1" x14ac:dyDescent="0.2">
      <c r="A1564" s="112"/>
      <c r="B1564" s="117"/>
      <c r="C1564" s="56"/>
      <c r="D1564" s="56"/>
      <c r="E1564" s="71"/>
    </row>
    <row r="1565" spans="1:5" ht="15" customHeight="1" x14ac:dyDescent="0.25">
      <c r="A1565" s="35"/>
      <c r="B1565" s="72" t="s">
        <v>94</v>
      </c>
      <c r="C1565" s="72" t="s">
        <v>40</v>
      </c>
      <c r="D1565" s="73" t="s">
        <v>57</v>
      </c>
      <c r="E1565" s="43" t="s">
        <v>42</v>
      </c>
    </row>
    <row r="1566" spans="1:5" ht="15" customHeight="1" x14ac:dyDescent="0.25">
      <c r="A1566" s="35"/>
      <c r="B1566" s="45">
        <v>898</v>
      </c>
      <c r="C1566" s="93"/>
      <c r="D1566" s="88" t="s">
        <v>59</v>
      </c>
      <c r="E1566" s="118">
        <v>-1228570</v>
      </c>
    </row>
    <row r="1567" spans="1:5" ht="15" customHeight="1" x14ac:dyDescent="0.25">
      <c r="A1567" s="35"/>
      <c r="B1567" s="45">
        <v>898</v>
      </c>
      <c r="C1567" s="93"/>
      <c r="D1567" s="88" t="s">
        <v>65</v>
      </c>
      <c r="E1567" s="118">
        <v>1228570</v>
      </c>
    </row>
    <row r="1568" spans="1:5" ht="15" customHeight="1" x14ac:dyDescent="0.25">
      <c r="A1568" s="35"/>
      <c r="B1568" s="106"/>
      <c r="C1568" s="79" t="s">
        <v>44</v>
      </c>
      <c r="D1568" s="80"/>
      <c r="E1568" s="81">
        <f>SUM(E1566:E1567)</f>
        <v>0</v>
      </c>
    </row>
    <row r="1569" spans="1:5" ht="15" customHeight="1" x14ac:dyDescent="0.2"/>
    <row r="1570" spans="1:5" ht="15" customHeight="1" x14ac:dyDescent="0.2"/>
    <row r="1571" spans="1:5" ht="15" customHeight="1" x14ac:dyDescent="0.25">
      <c r="A1571" s="35" t="s">
        <v>275</v>
      </c>
    </row>
    <row r="1572" spans="1:5" ht="15" customHeight="1" x14ac:dyDescent="0.2">
      <c r="A1572" s="194" t="s">
        <v>88</v>
      </c>
      <c r="B1572" s="194"/>
      <c r="C1572" s="194"/>
      <c r="D1572" s="194"/>
      <c r="E1572" s="194"/>
    </row>
    <row r="1573" spans="1:5" ht="15" customHeight="1" x14ac:dyDescent="0.2">
      <c r="A1573" s="194"/>
      <c r="B1573" s="194"/>
      <c r="C1573" s="194"/>
      <c r="D1573" s="194"/>
      <c r="E1573" s="194"/>
    </row>
    <row r="1574" spans="1:5" ht="15" customHeight="1" x14ac:dyDescent="0.2">
      <c r="A1574" s="193" t="s">
        <v>276</v>
      </c>
      <c r="B1574" s="193"/>
      <c r="C1574" s="193"/>
      <c r="D1574" s="193"/>
      <c r="E1574" s="193"/>
    </row>
    <row r="1575" spans="1:5" ht="15" customHeight="1" x14ac:dyDescent="0.2">
      <c r="A1575" s="193"/>
      <c r="B1575" s="193"/>
      <c r="C1575" s="193"/>
      <c r="D1575" s="193"/>
      <c r="E1575" s="193"/>
    </row>
    <row r="1576" spans="1:5" ht="15" customHeight="1" x14ac:dyDescent="0.2">
      <c r="A1576" s="193"/>
      <c r="B1576" s="193"/>
      <c r="C1576" s="193"/>
      <c r="D1576" s="193"/>
      <c r="E1576" s="193"/>
    </row>
    <row r="1577" spans="1:5" ht="15" customHeight="1" x14ac:dyDescent="0.2">
      <c r="A1577" s="193"/>
      <c r="B1577" s="193"/>
      <c r="C1577" s="193"/>
      <c r="D1577" s="193"/>
      <c r="E1577" s="193"/>
    </row>
    <row r="1578" spans="1:5" ht="15" customHeight="1" x14ac:dyDescent="0.2">
      <c r="A1578" s="193"/>
      <c r="B1578" s="193"/>
      <c r="C1578" s="193"/>
      <c r="D1578" s="193"/>
      <c r="E1578" s="193"/>
    </row>
    <row r="1579" spans="1:5" ht="15" customHeight="1" x14ac:dyDescent="0.2">
      <c r="A1579" s="193"/>
      <c r="B1579" s="193"/>
      <c r="C1579" s="193"/>
      <c r="D1579" s="193"/>
      <c r="E1579" s="193"/>
    </row>
    <row r="1580" spans="1:5" ht="15" customHeight="1" x14ac:dyDescent="0.2">
      <c r="A1580" s="193"/>
      <c r="B1580" s="193"/>
      <c r="C1580" s="193"/>
      <c r="D1580" s="193"/>
      <c r="E1580" s="193"/>
    </row>
    <row r="1581" spans="1:5" ht="15" customHeight="1" x14ac:dyDescent="0.2">
      <c r="A1581" s="66"/>
      <c r="B1581" s="66"/>
      <c r="C1581" s="66"/>
      <c r="D1581" s="66"/>
      <c r="E1581" s="66"/>
    </row>
    <row r="1582" spans="1:5" ht="15" customHeight="1" x14ac:dyDescent="0.25">
      <c r="A1582" s="55" t="s">
        <v>17</v>
      </c>
      <c r="B1582" s="56"/>
      <c r="C1582" s="56"/>
      <c r="D1582" s="56"/>
      <c r="E1582" s="56"/>
    </row>
    <row r="1583" spans="1:5" ht="15" customHeight="1" x14ac:dyDescent="0.2">
      <c r="A1583" s="39" t="s">
        <v>68</v>
      </c>
      <c r="B1583" s="56"/>
      <c r="C1583" s="56"/>
      <c r="D1583" s="56"/>
      <c r="E1583" s="58" t="s">
        <v>85</v>
      </c>
    </row>
    <row r="1584" spans="1:5" ht="15" customHeight="1" x14ac:dyDescent="0.2">
      <c r="A1584" s="112"/>
      <c r="B1584" s="117"/>
      <c r="C1584" s="56"/>
      <c r="D1584" s="56"/>
      <c r="E1584" s="71"/>
    </row>
    <row r="1585" spans="1:5" ht="15" customHeight="1" x14ac:dyDescent="0.25">
      <c r="A1585" s="35"/>
      <c r="B1585" s="72" t="s">
        <v>94</v>
      </c>
      <c r="C1585" s="72" t="s">
        <v>40</v>
      </c>
      <c r="D1585" s="73" t="s">
        <v>57</v>
      </c>
      <c r="E1585" s="43" t="s">
        <v>42</v>
      </c>
    </row>
    <row r="1586" spans="1:5" ht="15" customHeight="1" x14ac:dyDescent="0.25">
      <c r="A1586" s="35"/>
      <c r="B1586" s="45">
        <v>10</v>
      </c>
      <c r="C1586" s="93"/>
      <c r="D1586" s="88" t="s">
        <v>59</v>
      </c>
      <c r="E1586" s="118">
        <v>-2697588</v>
      </c>
    </row>
    <row r="1587" spans="1:5" ht="15" customHeight="1" x14ac:dyDescent="0.25">
      <c r="A1587" s="35"/>
      <c r="B1587" s="45">
        <v>10</v>
      </c>
      <c r="C1587" s="93"/>
      <c r="D1587" s="88" t="s">
        <v>65</v>
      </c>
      <c r="E1587" s="118">
        <f>2547588+150000</f>
        <v>2697588</v>
      </c>
    </row>
    <row r="1588" spans="1:5" ht="15" customHeight="1" x14ac:dyDescent="0.25">
      <c r="A1588" s="35"/>
      <c r="B1588" s="106"/>
      <c r="C1588" s="79" t="s">
        <v>44</v>
      </c>
      <c r="D1588" s="80"/>
      <c r="E1588" s="81">
        <f>SUM(E1586:E1587)</f>
        <v>0</v>
      </c>
    </row>
    <row r="1589" spans="1:5" ht="15" customHeight="1" x14ac:dyDescent="0.2"/>
    <row r="1590" spans="1:5" ht="15" customHeight="1" x14ac:dyDescent="0.2"/>
    <row r="1591" spans="1:5" ht="15" customHeight="1" x14ac:dyDescent="0.25">
      <c r="A1591" s="35" t="s">
        <v>277</v>
      </c>
    </row>
    <row r="1592" spans="1:5" ht="15" customHeight="1" x14ac:dyDescent="0.2">
      <c r="A1592" s="194" t="s">
        <v>88</v>
      </c>
      <c r="B1592" s="194"/>
      <c r="C1592" s="194"/>
      <c r="D1592" s="194"/>
      <c r="E1592" s="194"/>
    </row>
    <row r="1593" spans="1:5" ht="15" customHeight="1" x14ac:dyDescent="0.2">
      <c r="A1593" s="194"/>
      <c r="B1593" s="194"/>
      <c r="C1593" s="194"/>
      <c r="D1593" s="194"/>
      <c r="E1593" s="194"/>
    </row>
    <row r="1594" spans="1:5" ht="15" customHeight="1" x14ac:dyDescent="0.2">
      <c r="A1594" s="192" t="s">
        <v>278</v>
      </c>
      <c r="B1594" s="192"/>
      <c r="C1594" s="192"/>
      <c r="D1594" s="192"/>
      <c r="E1594" s="192"/>
    </row>
    <row r="1595" spans="1:5" ht="15" customHeight="1" x14ac:dyDescent="0.2">
      <c r="A1595" s="192"/>
      <c r="B1595" s="192"/>
      <c r="C1595" s="192"/>
      <c r="D1595" s="192"/>
      <c r="E1595" s="192"/>
    </row>
    <row r="1596" spans="1:5" ht="15" customHeight="1" x14ac:dyDescent="0.2">
      <c r="A1596" s="192"/>
      <c r="B1596" s="192"/>
      <c r="C1596" s="192"/>
      <c r="D1596" s="192"/>
      <c r="E1596" s="192"/>
    </row>
    <row r="1597" spans="1:5" ht="15" customHeight="1" x14ac:dyDescent="0.2">
      <c r="A1597" s="192"/>
      <c r="B1597" s="192"/>
      <c r="C1597" s="192"/>
      <c r="D1597" s="192"/>
      <c r="E1597" s="192"/>
    </row>
    <row r="1598" spans="1:5" ht="15" customHeight="1" x14ac:dyDescent="0.2">
      <c r="A1598" s="192"/>
      <c r="B1598" s="192"/>
      <c r="C1598" s="192"/>
      <c r="D1598" s="192"/>
      <c r="E1598" s="192"/>
    </row>
    <row r="1599" spans="1:5" ht="15" customHeight="1" x14ac:dyDescent="0.2">
      <c r="A1599" s="192"/>
      <c r="B1599" s="192"/>
      <c r="C1599" s="192"/>
      <c r="D1599" s="192"/>
      <c r="E1599" s="192"/>
    </row>
    <row r="1600" spans="1:5" ht="15" customHeight="1" x14ac:dyDescent="0.2">
      <c r="A1600" s="192"/>
      <c r="B1600" s="192"/>
      <c r="C1600" s="192"/>
      <c r="D1600" s="192"/>
      <c r="E1600" s="192"/>
    </row>
    <row r="1601" spans="1:5" ht="15" customHeight="1" x14ac:dyDescent="0.2">
      <c r="A1601" s="56"/>
      <c r="B1601" s="112"/>
      <c r="C1601" s="113"/>
      <c r="D1601" s="56"/>
      <c r="E1601" s="114"/>
    </row>
    <row r="1602" spans="1:5" ht="15" customHeight="1" x14ac:dyDescent="0.25">
      <c r="A1602" s="37" t="s">
        <v>17</v>
      </c>
      <c r="B1602" s="38"/>
      <c r="C1602" s="38"/>
      <c r="D1602" s="57"/>
      <c r="E1602" s="57"/>
    </row>
    <row r="1603" spans="1:5" ht="15" customHeight="1" x14ac:dyDescent="0.2">
      <c r="A1603" s="39" t="s">
        <v>68</v>
      </c>
      <c r="B1603" s="38"/>
      <c r="C1603" s="38"/>
      <c r="D1603" s="38"/>
      <c r="E1603" s="40" t="s">
        <v>71</v>
      </c>
    </row>
    <row r="1604" spans="1:5" ht="15" customHeight="1" x14ac:dyDescent="0.25">
      <c r="A1604" s="147"/>
      <c r="B1604" s="148"/>
      <c r="C1604" s="38"/>
      <c r="D1604" s="41"/>
      <c r="E1604" s="98"/>
    </row>
    <row r="1605" spans="1:5" ht="15" customHeight="1" x14ac:dyDescent="0.2">
      <c r="A1605" s="83"/>
      <c r="B1605" s="92"/>
      <c r="C1605" s="43" t="s">
        <v>40</v>
      </c>
      <c r="D1605" s="84" t="s">
        <v>57</v>
      </c>
      <c r="E1605" s="74" t="s">
        <v>42</v>
      </c>
    </row>
    <row r="1606" spans="1:5" ht="15" customHeight="1" x14ac:dyDescent="0.2">
      <c r="A1606" s="90"/>
      <c r="B1606" s="90"/>
      <c r="C1606" s="93">
        <v>3314</v>
      </c>
      <c r="D1606" s="88" t="s">
        <v>65</v>
      </c>
      <c r="E1606" s="48">
        <f>-124802-173126</f>
        <v>-297928</v>
      </c>
    </row>
    <row r="1607" spans="1:5" ht="15" customHeight="1" x14ac:dyDescent="0.2">
      <c r="A1607" s="90"/>
      <c r="B1607" s="90"/>
      <c r="C1607" s="93">
        <v>3122</v>
      </c>
      <c r="D1607" s="88" t="s">
        <v>65</v>
      </c>
      <c r="E1607" s="48">
        <f>124802+173126</f>
        <v>297928</v>
      </c>
    </row>
    <row r="1608" spans="1:5" ht="15" customHeight="1" x14ac:dyDescent="0.2">
      <c r="A1608" s="111"/>
      <c r="B1608" s="121"/>
      <c r="C1608" s="50" t="s">
        <v>44</v>
      </c>
      <c r="D1608" s="101"/>
      <c r="E1608" s="102">
        <f>SUM(E1606:E1607)</f>
        <v>0</v>
      </c>
    </row>
    <row r="1609" spans="1:5" ht="15" customHeight="1" x14ac:dyDescent="0.2"/>
    <row r="1610" spans="1:5" ht="15" customHeight="1" x14ac:dyDescent="0.2"/>
    <row r="1611" spans="1:5" ht="15" customHeight="1" x14ac:dyDescent="0.2"/>
    <row r="1612" spans="1:5" ht="15" customHeight="1" x14ac:dyDescent="0.2"/>
    <row r="1613" spans="1:5" ht="15" customHeight="1" x14ac:dyDescent="0.2"/>
    <row r="1614" spans="1:5" ht="15" customHeight="1" x14ac:dyDescent="0.25">
      <c r="A1614" s="35" t="s">
        <v>279</v>
      </c>
    </row>
    <row r="1615" spans="1:5" ht="15" customHeight="1" x14ac:dyDescent="0.2">
      <c r="A1615" s="194" t="s">
        <v>280</v>
      </c>
      <c r="B1615" s="194"/>
      <c r="C1615" s="194"/>
      <c r="D1615" s="194"/>
      <c r="E1615" s="194"/>
    </row>
    <row r="1616" spans="1:5" ht="15" customHeight="1" x14ac:dyDescent="0.2">
      <c r="A1616" s="194"/>
      <c r="B1616" s="194"/>
      <c r="C1616" s="194"/>
      <c r="D1616" s="194"/>
      <c r="E1616" s="194"/>
    </row>
    <row r="1617" spans="1:5" ht="15" customHeight="1" x14ac:dyDescent="0.2">
      <c r="A1617" s="192" t="s">
        <v>312</v>
      </c>
      <c r="B1617" s="192"/>
      <c r="C1617" s="192"/>
      <c r="D1617" s="192"/>
      <c r="E1617" s="192"/>
    </row>
    <row r="1618" spans="1:5" ht="15" customHeight="1" x14ac:dyDescent="0.2">
      <c r="A1618" s="192"/>
      <c r="B1618" s="192"/>
      <c r="C1618" s="192"/>
      <c r="D1618" s="192"/>
      <c r="E1618" s="192"/>
    </row>
    <row r="1619" spans="1:5" ht="15" customHeight="1" x14ac:dyDescent="0.2">
      <c r="A1619" s="192"/>
      <c r="B1619" s="192"/>
      <c r="C1619" s="192"/>
      <c r="D1619" s="192"/>
      <c r="E1619" s="192"/>
    </row>
    <row r="1620" spans="1:5" ht="15" customHeight="1" x14ac:dyDescent="0.2">
      <c r="A1620" s="192"/>
      <c r="B1620" s="192"/>
      <c r="C1620" s="192"/>
      <c r="D1620" s="192"/>
      <c r="E1620" s="192"/>
    </row>
    <row r="1621" spans="1:5" ht="15" customHeight="1" x14ac:dyDescent="0.2">
      <c r="A1621" s="192"/>
      <c r="B1621" s="192"/>
      <c r="C1621" s="192"/>
      <c r="D1621" s="192"/>
      <c r="E1621" s="192"/>
    </row>
    <row r="1622" spans="1:5" ht="15" customHeight="1" x14ac:dyDescent="0.2">
      <c r="A1622" s="192"/>
      <c r="B1622" s="192"/>
      <c r="C1622" s="192"/>
      <c r="D1622" s="192"/>
      <c r="E1622" s="192"/>
    </row>
    <row r="1623" spans="1:5" ht="15" customHeight="1" x14ac:dyDescent="0.2">
      <c r="A1623" s="192"/>
      <c r="B1623" s="192"/>
      <c r="C1623" s="192"/>
      <c r="D1623" s="192"/>
      <c r="E1623" s="192"/>
    </row>
    <row r="1624" spans="1:5" ht="15" customHeight="1" x14ac:dyDescent="0.2">
      <c r="A1624" s="192"/>
      <c r="B1624" s="192"/>
      <c r="C1624" s="192"/>
      <c r="D1624" s="192"/>
      <c r="E1624" s="192"/>
    </row>
    <row r="1625" spans="1:5" ht="15" customHeight="1" x14ac:dyDescent="0.2">
      <c r="A1625" s="192"/>
      <c r="B1625" s="192"/>
      <c r="C1625" s="192"/>
      <c r="D1625" s="192"/>
      <c r="E1625" s="192"/>
    </row>
    <row r="1626" spans="1:5" ht="15" customHeight="1" x14ac:dyDescent="0.2">
      <c r="A1626" s="192"/>
      <c r="B1626" s="192"/>
      <c r="C1626" s="192"/>
      <c r="D1626" s="192"/>
      <c r="E1626" s="192"/>
    </row>
    <row r="1627" spans="1:5" ht="15" customHeight="1" x14ac:dyDescent="0.2"/>
    <row r="1628" spans="1:5" ht="15" customHeight="1" x14ac:dyDescent="0.25">
      <c r="A1628" s="55" t="s">
        <v>17</v>
      </c>
      <c r="B1628" s="56"/>
      <c r="C1628" s="56"/>
      <c r="D1628" s="56"/>
      <c r="E1628" s="57"/>
    </row>
    <row r="1629" spans="1:5" ht="15" customHeight="1" x14ac:dyDescent="0.2">
      <c r="A1629" s="82" t="s">
        <v>115</v>
      </c>
      <c r="B1629" s="115"/>
      <c r="C1629" s="115"/>
      <c r="D1629" s="115"/>
      <c r="E1629" s="57" t="s">
        <v>116</v>
      </c>
    </row>
    <row r="1630" spans="1:5" ht="15" customHeight="1" x14ac:dyDescent="0.2"/>
    <row r="1631" spans="1:5" ht="15" customHeight="1" x14ac:dyDescent="0.2">
      <c r="B1631" s="43" t="s">
        <v>39</v>
      </c>
      <c r="C1631" s="72" t="s">
        <v>40</v>
      </c>
      <c r="D1631" s="126" t="s">
        <v>41</v>
      </c>
      <c r="E1631" s="74" t="s">
        <v>42</v>
      </c>
    </row>
    <row r="1632" spans="1:5" ht="15" customHeight="1" x14ac:dyDescent="0.2">
      <c r="B1632" s="45">
        <v>307</v>
      </c>
      <c r="C1632" s="93"/>
      <c r="D1632" s="65" t="s">
        <v>81</v>
      </c>
      <c r="E1632" s="48">
        <v>-128993</v>
      </c>
    </row>
    <row r="1633" spans="1:5" ht="15" customHeight="1" x14ac:dyDescent="0.2">
      <c r="B1633" s="45">
        <v>303</v>
      </c>
      <c r="C1633" s="93"/>
      <c r="D1633" s="65" t="s">
        <v>81</v>
      </c>
      <c r="E1633" s="48">
        <v>128993</v>
      </c>
    </row>
    <row r="1634" spans="1:5" ht="15" customHeight="1" x14ac:dyDescent="0.2">
      <c r="B1634" s="127"/>
      <c r="C1634" s="79" t="s">
        <v>44</v>
      </c>
      <c r="D1634" s="128"/>
      <c r="E1634" s="129">
        <f>SUM(E1632:E1633)</f>
        <v>0</v>
      </c>
    </row>
    <row r="1635" spans="1:5" ht="15" customHeight="1" x14ac:dyDescent="0.2"/>
    <row r="1636" spans="1:5" ht="15" customHeight="1" x14ac:dyDescent="0.2"/>
    <row r="1637" spans="1:5" ht="15" customHeight="1" x14ac:dyDescent="0.25">
      <c r="A1637" s="35" t="s">
        <v>281</v>
      </c>
    </row>
    <row r="1638" spans="1:5" ht="15" customHeight="1" x14ac:dyDescent="0.2">
      <c r="A1638" s="194" t="s">
        <v>280</v>
      </c>
      <c r="B1638" s="194"/>
      <c r="C1638" s="194"/>
      <c r="D1638" s="194"/>
      <c r="E1638" s="194"/>
    </row>
    <row r="1639" spans="1:5" ht="15" customHeight="1" x14ac:dyDescent="0.2">
      <c r="A1639" s="194"/>
      <c r="B1639" s="194"/>
      <c r="C1639" s="194"/>
      <c r="D1639" s="194"/>
      <c r="E1639" s="194"/>
    </row>
    <row r="1640" spans="1:5" ht="15" customHeight="1" x14ac:dyDescent="0.2">
      <c r="A1640" s="192" t="s">
        <v>313</v>
      </c>
      <c r="B1640" s="192"/>
      <c r="C1640" s="192"/>
      <c r="D1640" s="192"/>
      <c r="E1640" s="192"/>
    </row>
    <row r="1641" spans="1:5" ht="15" customHeight="1" x14ac:dyDescent="0.2">
      <c r="A1641" s="192"/>
      <c r="B1641" s="192"/>
      <c r="C1641" s="192"/>
      <c r="D1641" s="192"/>
      <c r="E1641" s="192"/>
    </row>
    <row r="1642" spans="1:5" ht="15" customHeight="1" x14ac:dyDescent="0.2">
      <c r="A1642" s="192"/>
      <c r="B1642" s="192"/>
      <c r="C1642" s="192"/>
      <c r="D1642" s="192"/>
      <c r="E1642" s="192"/>
    </row>
    <row r="1643" spans="1:5" ht="15" customHeight="1" x14ac:dyDescent="0.2">
      <c r="A1643" s="192"/>
      <c r="B1643" s="192"/>
      <c r="C1643" s="192"/>
      <c r="D1643" s="192"/>
      <c r="E1643" s="192"/>
    </row>
    <row r="1644" spans="1:5" ht="15" customHeight="1" x14ac:dyDescent="0.2">
      <c r="A1644" s="192"/>
      <c r="B1644" s="192"/>
      <c r="C1644" s="192"/>
      <c r="D1644" s="192"/>
      <c r="E1644" s="192"/>
    </row>
    <row r="1645" spans="1:5" ht="15" customHeight="1" x14ac:dyDescent="0.2">
      <c r="A1645" s="192"/>
      <c r="B1645" s="192"/>
      <c r="C1645" s="192"/>
      <c r="D1645" s="192"/>
      <c r="E1645" s="192"/>
    </row>
    <row r="1646" spans="1:5" ht="15" customHeight="1" x14ac:dyDescent="0.2">
      <c r="A1646" s="192"/>
      <c r="B1646" s="192"/>
      <c r="C1646" s="192"/>
      <c r="D1646" s="192"/>
      <c r="E1646" s="192"/>
    </row>
    <row r="1647" spans="1:5" ht="15" customHeight="1" x14ac:dyDescent="0.2">
      <c r="A1647" s="192"/>
      <c r="B1647" s="192"/>
      <c r="C1647" s="192"/>
      <c r="D1647" s="192"/>
      <c r="E1647" s="192"/>
    </row>
    <row r="1648" spans="1:5" ht="15" customHeight="1" x14ac:dyDescent="0.2">
      <c r="A1648" s="192"/>
      <c r="B1648" s="192"/>
      <c r="C1648" s="192"/>
      <c r="D1648" s="192"/>
      <c r="E1648" s="192"/>
    </row>
    <row r="1649" spans="1:5" ht="15" customHeight="1" x14ac:dyDescent="0.2"/>
    <row r="1650" spans="1:5" ht="15" customHeight="1" x14ac:dyDescent="0.25">
      <c r="A1650" s="55" t="s">
        <v>17</v>
      </c>
      <c r="B1650" s="56"/>
      <c r="C1650" s="56"/>
      <c r="D1650" s="56"/>
      <c r="E1650" s="57"/>
    </row>
    <row r="1651" spans="1:5" ht="15" customHeight="1" x14ac:dyDescent="0.2">
      <c r="A1651" s="82" t="s">
        <v>115</v>
      </c>
      <c r="B1651" s="115"/>
      <c r="C1651" s="115"/>
      <c r="D1651" s="115"/>
      <c r="E1651" s="57" t="s">
        <v>116</v>
      </c>
    </row>
    <row r="1652" spans="1:5" ht="15" customHeight="1" x14ac:dyDescent="0.2"/>
    <row r="1653" spans="1:5" ht="15" customHeight="1" x14ac:dyDescent="0.2">
      <c r="B1653" s="43" t="s">
        <v>39</v>
      </c>
      <c r="C1653" s="72" t="s">
        <v>40</v>
      </c>
      <c r="D1653" s="126" t="s">
        <v>41</v>
      </c>
      <c r="E1653" s="74" t="s">
        <v>42</v>
      </c>
    </row>
    <row r="1654" spans="1:5" ht="15" customHeight="1" x14ac:dyDescent="0.2">
      <c r="B1654" s="45">
        <v>307</v>
      </c>
      <c r="C1654" s="93"/>
      <c r="D1654" s="65" t="s">
        <v>81</v>
      </c>
      <c r="E1654" s="48">
        <v>-300000</v>
      </c>
    </row>
    <row r="1655" spans="1:5" ht="15" customHeight="1" x14ac:dyDescent="0.2">
      <c r="B1655" s="45">
        <v>303</v>
      </c>
      <c r="C1655" s="93"/>
      <c r="D1655" s="65" t="s">
        <v>81</v>
      </c>
      <c r="E1655" s="48">
        <v>300000</v>
      </c>
    </row>
    <row r="1656" spans="1:5" ht="15" customHeight="1" x14ac:dyDescent="0.2">
      <c r="B1656" s="127"/>
      <c r="C1656" s="79" t="s">
        <v>44</v>
      </c>
      <c r="D1656" s="128"/>
      <c r="E1656" s="129">
        <f>SUM(E1654:E1655)</f>
        <v>0</v>
      </c>
    </row>
    <row r="1657" spans="1:5" ht="15" customHeight="1" x14ac:dyDescent="0.2"/>
    <row r="1658" spans="1:5" ht="15" customHeight="1" x14ac:dyDescent="0.2"/>
    <row r="1659" spans="1:5" ht="15" customHeight="1" x14ac:dyDescent="0.2"/>
    <row r="1660" spans="1:5" ht="15" customHeight="1" x14ac:dyDescent="0.2"/>
    <row r="1661" spans="1:5" ht="15" customHeight="1" x14ac:dyDescent="0.2"/>
    <row r="1662" spans="1:5" ht="15" customHeight="1" x14ac:dyDescent="0.2"/>
    <row r="1663" spans="1:5" ht="15" customHeight="1" x14ac:dyDescent="0.2"/>
    <row r="1664" spans="1:5" ht="15" customHeight="1" x14ac:dyDescent="0.2"/>
    <row r="1665" spans="1:5" ht="15" customHeight="1" x14ac:dyDescent="0.2"/>
    <row r="1666" spans="1:5" ht="15" customHeight="1" x14ac:dyDescent="0.25">
      <c r="A1666" s="35" t="s">
        <v>282</v>
      </c>
    </row>
    <row r="1667" spans="1:5" ht="15" customHeight="1" x14ac:dyDescent="0.2">
      <c r="A1667" s="194" t="s">
        <v>280</v>
      </c>
      <c r="B1667" s="194"/>
      <c r="C1667" s="194"/>
      <c r="D1667" s="194"/>
      <c r="E1667" s="194"/>
    </row>
    <row r="1668" spans="1:5" ht="15" customHeight="1" x14ac:dyDescent="0.2">
      <c r="A1668" s="194"/>
      <c r="B1668" s="194"/>
      <c r="C1668" s="194"/>
      <c r="D1668" s="194"/>
      <c r="E1668" s="194"/>
    </row>
    <row r="1669" spans="1:5" ht="15" customHeight="1" x14ac:dyDescent="0.2">
      <c r="A1669" s="192" t="s">
        <v>314</v>
      </c>
      <c r="B1669" s="192"/>
      <c r="C1669" s="192"/>
      <c r="D1669" s="192"/>
      <c r="E1669" s="192"/>
    </row>
    <row r="1670" spans="1:5" ht="15" customHeight="1" x14ac:dyDescent="0.2">
      <c r="A1670" s="192"/>
      <c r="B1670" s="192"/>
      <c r="C1670" s="192"/>
      <c r="D1670" s="192"/>
      <c r="E1670" s="192"/>
    </row>
    <row r="1671" spans="1:5" ht="15" customHeight="1" x14ac:dyDescent="0.2">
      <c r="A1671" s="192"/>
      <c r="B1671" s="192"/>
      <c r="C1671" s="192"/>
      <c r="D1671" s="192"/>
      <c r="E1671" s="192"/>
    </row>
    <row r="1672" spans="1:5" ht="15" customHeight="1" x14ac:dyDescent="0.2">
      <c r="A1672" s="192"/>
      <c r="B1672" s="192"/>
      <c r="C1672" s="192"/>
      <c r="D1672" s="192"/>
      <c r="E1672" s="192"/>
    </row>
    <row r="1673" spans="1:5" ht="15" customHeight="1" x14ac:dyDescent="0.2">
      <c r="A1673" s="192"/>
      <c r="B1673" s="192"/>
      <c r="C1673" s="192"/>
      <c r="D1673" s="192"/>
      <c r="E1673" s="192"/>
    </row>
    <row r="1674" spans="1:5" ht="15" customHeight="1" x14ac:dyDescent="0.2">
      <c r="A1674" s="192"/>
      <c r="B1674" s="192"/>
      <c r="C1674" s="192"/>
      <c r="D1674" s="192"/>
      <c r="E1674" s="192"/>
    </row>
    <row r="1675" spans="1:5" ht="15" customHeight="1" x14ac:dyDescent="0.2">
      <c r="A1675" s="192"/>
      <c r="B1675" s="192"/>
      <c r="C1675" s="192"/>
      <c r="D1675" s="192"/>
      <c r="E1675" s="192"/>
    </row>
    <row r="1676" spans="1:5" ht="15" customHeight="1" x14ac:dyDescent="0.2">
      <c r="A1676" s="192"/>
      <c r="B1676" s="192"/>
      <c r="C1676" s="192"/>
      <c r="D1676" s="192"/>
      <c r="E1676" s="192"/>
    </row>
    <row r="1677" spans="1:5" ht="15" customHeight="1" x14ac:dyDescent="0.2">
      <c r="A1677" s="192"/>
      <c r="B1677" s="192"/>
      <c r="C1677" s="192"/>
      <c r="D1677" s="192"/>
      <c r="E1677" s="192"/>
    </row>
    <row r="1678" spans="1:5" ht="15" customHeight="1" x14ac:dyDescent="0.2"/>
    <row r="1679" spans="1:5" ht="15" customHeight="1" x14ac:dyDescent="0.25">
      <c r="A1679" s="55" t="s">
        <v>17</v>
      </c>
      <c r="B1679" s="56"/>
      <c r="C1679" s="56"/>
      <c r="D1679" s="56"/>
      <c r="E1679" s="57"/>
    </row>
    <row r="1680" spans="1:5" ht="15" customHeight="1" x14ac:dyDescent="0.2">
      <c r="A1680" s="82" t="s">
        <v>115</v>
      </c>
      <c r="B1680" s="115"/>
      <c r="C1680" s="115"/>
      <c r="D1680" s="115"/>
      <c r="E1680" s="57" t="s">
        <v>116</v>
      </c>
    </row>
    <row r="1681" spans="1:5" ht="15" customHeight="1" x14ac:dyDescent="0.2"/>
    <row r="1682" spans="1:5" ht="15" customHeight="1" x14ac:dyDescent="0.2">
      <c r="B1682" s="43" t="s">
        <v>39</v>
      </c>
      <c r="C1682" s="72" t="s">
        <v>40</v>
      </c>
      <c r="D1682" s="126" t="s">
        <v>41</v>
      </c>
      <c r="E1682" s="74" t="s">
        <v>42</v>
      </c>
    </row>
    <row r="1683" spans="1:5" ht="15" customHeight="1" x14ac:dyDescent="0.2">
      <c r="B1683" s="45">
        <v>307</v>
      </c>
      <c r="C1683" s="93"/>
      <c r="D1683" s="65" t="s">
        <v>81</v>
      </c>
      <c r="E1683" s="48">
        <v>-95000</v>
      </c>
    </row>
    <row r="1684" spans="1:5" ht="15" customHeight="1" x14ac:dyDescent="0.2">
      <c r="B1684" s="45">
        <v>10</v>
      </c>
      <c r="C1684" s="93"/>
      <c r="D1684" s="88" t="s">
        <v>117</v>
      </c>
      <c r="E1684" s="48">
        <v>95000</v>
      </c>
    </row>
    <row r="1685" spans="1:5" ht="15" customHeight="1" x14ac:dyDescent="0.2">
      <c r="B1685" s="127"/>
      <c r="C1685" s="79" t="s">
        <v>44</v>
      </c>
      <c r="D1685" s="128"/>
      <c r="E1685" s="129">
        <f>SUM(E1683:E1684)</f>
        <v>0</v>
      </c>
    </row>
    <row r="1686" spans="1:5" ht="15" customHeight="1" x14ac:dyDescent="0.2"/>
    <row r="1687" spans="1:5" ht="15" customHeight="1" x14ac:dyDescent="0.2"/>
    <row r="1688" spans="1:5" ht="15" customHeight="1" x14ac:dyDescent="0.25">
      <c r="A1688" s="35" t="s">
        <v>283</v>
      </c>
    </row>
    <row r="1689" spans="1:5" ht="15" customHeight="1" x14ac:dyDescent="0.2">
      <c r="A1689" s="194" t="s">
        <v>280</v>
      </c>
      <c r="B1689" s="194"/>
      <c r="C1689" s="194"/>
      <c r="D1689" s="194"/>
      <c r="E1689" s="194"/>
    </row>
    <row r="1690" spans="1:5" ht="15" customHeight="1" x14ac:dyDescent="0.2">
      <c r="A1690" s="194"/>
      <c r="B1690" s="194"/>
      <c r="C1690" s="194"/>
      <c r="D1690" s="194"/>
      <c r="E1690" s="194"/>
    </row>
    <row r="1691" spans="1:5" ht="15" customHeight="1" x14ac:dyDescent="0.2">
      <c r="A1691" s="192" t="s">
        <v>315</v>
      </c>
      <c r="B1691" s="192"/>
      <c r="C1691" s="192"/>
      <c r="D1691" s="192"/>
      <c r="E1691" s="192"/>
    </row>
    <row r="1692" spans="1:5" ht="15" customHeight="1" x14ac:dyDescent="0.2">
      <c r="A1692" s="192"/>
      <c r="B1692" s="192"/>
      <c r="C1692" s="192"/>
      <c r="D1692" s="192"/>
      <c r="E1692" s="192"/>
    </row>
    <row r="1693" spans="1:5" ht="15" customHeight="1" x14ac:dyDescent="0.2">
      <c r="A1693" s="192"/>
      <c r="B1693" s="192"/>
      <c r="C1693" s="192"/>
      <c r="D1693" s="192"/>
      <c r="E1693" s="192"/>
    </row>
    <row r="1694" spans="1:5" ht="15" customHeight="1" x14ac:dyDescent="0.2">
      <c r="A1694" s="192"/>
      <c r="B1694" s="192"/>
      <c r="C1694" s="192"/>
      <c r="D1694" s="192"/>
      <c r="E1694" s="192"/>
    </row>
    <row r="1695" spans="1:5" ht="15" customHeight="1" x14ac:dyDescent="0.2">
      <c r="A1695" s="192"/>
      <c r="B1695" s="192"/>
      <c r="C1695" s="192"/>
      <c r="D1695" s="192"/>
      <c r="E1695" s="192"/>
    </row>
    <row r="1696" spans="1:5" ht="15" customHeight="1" x14ac:dyDescent="0.2">
      <c r="A1696" s="192"/>
      <c r="B1696" s="192"/>
      <c r="C1696" s="192"/>
      <c r="D1696" s="192"/>
      <c r="E1696" s="192"/>
    </row>
    <row r="1697" spans="1:5" ht="15" customHeight="1" x14ac:dyDescent="0.2">
      <c r="A1697" s="192"/>
      <c r="B1697" s="192"/>
      <c r="C1697" s="192"/>
      <c r="D1697" s="192"/>
      <c r="E1697" s="192"/>
    </row>
    <row r="1698" spans="1:5" ht="15" customHeight="1" x14ac:dyDescent="0.2">
      <c r="A1698" s="192"/>
      <c r="B1698" s="192"/>
      <c r="C1698" s="192"/>
      <c r="D1698" s="192"/>
      <c r="E1698" s="192"/>
    </row>
    <row r="1699" spans="1:5" ht="15" customHeight="1" x14ac:dyDescent="0.2"/>
    <row r="1700" spans="1:5" ht="15" customHeight="1" x14ac:dyDescent="0.25">
      <c r="A1700" s="55" t="s">
        <v>17</v>
      </c>
      <c r="B1700" s="56"/>
      <c r="C1700" s="56"/>
      <c r="D1700" s="56"/>
      <c r="E1700" s="57"/>
    </row>
    <row r="1701" spans="1:5" ht="15" customHeight="1" x14ac:dyDescent="0.2">
      <c r="A1701" s="82" t="s">
        <v>115</v>
      </c>
      <c r="B1701" s="115"/>
      <c r="C1701" s="115"/>
      <c r="D1701" s="115"/>
      <c r="E1701" s="57" t="s">
        <v>116</v>
      </c>
    </row>
    <row r="1702" spans="1:5" ht="15" customHeight="1" x14ac:dyDescent="0.2"/>
    <row r="1703" spans="1:5" ht="15" customHeight="1" x14ac:dyDescent="0.2">
      <c r="B1703" s="43" t="s">
        <v>39</v>
      </c>
      <c r="C1703" s="72" t="s">
        <v>40</v>
      </c>
      <c r="D1703" s="126" t="s">
        <v>41</v>
      </c>
      <c r="E1703" s="74" t="s">
        <v>42</v>
      </c>
    </row>
    <row r="1704" spans="1:5" ht="15" customHeight="1" x14ac:dyDescent="0.2">
      <c r="B1704" s="45">
        <v>307</v>
      </c>
      <c r="C1704" s="93"/>
      <c r="D1704" s="65" t="s">
        <v>81</v>
      </c>
      <c r="E1704" s="48">
        <v>-400000</v>
      </c>
    </row>
    <row r="1705" spans="1:5" ht="15" customHeight="1" x14ac:dyDescent="0.2">
      <c r="B1705" s="45">
        <v>10</v>
      </c>
      <c r="C1705" s="93"/>
      <c r="D1705" s="88" t="s">
        <v>117</v>
      </c>
      <c r="E1705" s="48">
        <v>400000</v>
      </c>
    </row>
    <row r="1706" spans="1:5" ht="15" customHeight="1" x14ac:dyDescent="0.2">
      <c r="B1706" s="127"/>
      <c r="C1706" s="79" t="s">
        <v>44</v>
      </c>
      <c r="D1706" s="128"/>
      <c r="E1706" s="129">
        <f>SUM(E1704:E1705)</f>
        <v>0</v>
      </c>
    </row>
    <row r="1707" spans="1:5" ht="15" customHeight="1" x14ac:dyDescent="0.2"/>
    <row r="1708" spans="1:5" ht="15" customHeight="1" x14ac:dyDescent="0.2"/>
    <row r="1709" spans="1:5" ht="15" customHeight="1" x14ac:dyDescent="0.2"/>
    <row r="1710" spans="1:5" ht="15" customHeight="1" x14ac:dyDescent="0.2"/>
    <row r="1711" spans="1:5" ht="15" customHeight="1" x14ac:dyDescent="0.2"/>
    <row r="1712" spans="1:5" ht="15" customHeight="1" x14ac:dyDescent="0.2"/>
    <row r="1713" spans="1:5" ht="15" customHeight="1" x14ac:dyDescent="0.2"/>
    <row r="1714" spans="1:5" ht="15" customHeight="1" x14ac:dyDescent="0.2"/>
    <row r="1715" spans="1:5" ht="15" customHeight="1" x14ac:dyDescent="0.2"/>
    <row r="1716" spans="1:5" ht="15" customHeight="1" x14ac:dyDescent="0.2"/>
    <row r="1717" spans="1:5" ht="15" customHeight="1" x14ac:dyDescent="0.2"/>
    <row r="1718" spans="1:5" ht="15" customHeight="1" x14ac:dyDescent="0.25">
      <c r="A1718" s="35" t="s">
        <v>284</v>
      </c>
    </row>
    <row r="1719" spans="1:5" ht="15" customHeight="1" x14ac:dyDescent="0.2">
      <c r="A1719" s="194" t="s">
        <v>280</v>
      </c>
      <c r="B1719" s="194"/>
      <c r="C1719" s="194"/>
      <c r="D1719" s="194"/>
      <c r="E1719" s="194"/>
    </row>
    <row r="1720" spans="1:5" ht="15" customHeight="1" x14ac:dyDescent="0.2">
      <c r="A1720" s="194"/>
      <c r="B1720" s="194"/>
      <c r="C1720" s="194"/>
      <c r="D1720" s="194"/>
      <c r="E1720" s="194"/>
    </row>
    <row r="1721" spans="1:5" ht="15" customHeight="1" x14ac:dyDescent="0.2">
      <c r="A1721" s="192" t="s">
        <v>316</v>
      </c>
      <c r="B1721" s="192"/>
      <c r="C1721" s="192"/>
      <c r="D1721" s="192"/>
      <c r="E1721" s="192"/>
    </row>
    <row r="1722" spans="1:5" ht="15" customHeight="1" x14ac:dyDescent="0.2">
      <c r="A1722" s="192"/>
      <c r="B1722" s="192"/>
      <c r="C1722" s="192"/>
      <c r="D1722" s="192"/>
      <c r="E1722" s="192"/>
    </row>
    <row r="1723" spans="1:5" ht="15" customHeight="1" x14ac:dyDescent="0.2">
      <c r="A1723" s="192"/>
      <c r="B1723" s="192"/>
      <c r="C1723" s="192"/>
      <c r="D1723" s="192"/>
      <c r="E1723" s="192"/>
    </row>
    <row r="1724" spans="1:5" ht="15" customHeight="1" x14ac:dyDescent="0.2">
      <c r="A1724" s="192"/>
      <c r="B1724" s="192"/>
      <c r="C1724" s="192"/>
      <c r="D1724" s="192"/>
      <c r="E1724" s="192"/>
    </row>
    <row r="1725" spans="1:5" ht="15" customHeight="1" x14ac:dyDescent="0.2">
      <c r="A1725" s="192"/>
      <c r="B1725" s="192"/>
      <c r="C1725" s="192"/>
      <c r="D1725" s="192"/>
      <c r="E1725" s="192"/>
    </row>
    <row r="1726" spans="1:5" ht="15" customHeight="1" x14ac:dyDescent="0.2">
      <c r="A1726" s="192"/>
      <c r="B1726" s="192"/>
      <c r="C1726" s="192"/>
      <c r="D1726" s="192"/>
      <c r="E1726" s="192"/>
    </row>
    <row r="1727" spans="1:5" ht="15" customHeight="1" x14ac:dyDescent="0.2">
      <c r="A1727" s="192"/>
      <c r="B1727" s="192"/>
      <c r="C1727" s="192"/>
      <c r="D1727" s="192"/>
      <c r="E1727" s="192"/>
    </row>
    <row r="1728" spans="1:5" ht="15" customHeight="1" x14ac:dyDescent="0.2">
      <c r="A1728" s="192"/>
      <c r="B1728" s="192"/>
      <c r="C1728" s="192"/>
      <c r="D1728" s="192"/>
      <c r="E1728" s="192"/>
    </row>
    <row r="1729" spans="1:5" ht="15" customHeight="1" x14ac:dyDescent="0.2"/>
    <row r="1730" spans="1:5" ht="15" customHeight="1" x14ac:dyDescent="0.25">
      <c r="A1730" s="55" t="s">
        <v>17</v>
      </c>
      <c r="B1730" s="56"/>
      <c r="C1730" s="56"/>
      <c r="D1730" s="56"/>
      <c r="E1730" s="57"/>
    </row>
    <row r="1731" spans="1:5" ht="15" customHeight="1" x14ac:dyDescent="0.2">
      <c r="A1731" s="82" t="s">
        <v>115</v>
      </c>
      <c r="B1731" s="115"/>
      <c r="C1731" s="115"/>
      <c r="D1731" s="115"/>
      <c r="E1731" s="57" t="s">
        <v>116</v>
      </c>
    </row>
    <row r="1732" spans="1:5" ht="15" customHeight="1" x14ac:dyDescent="0.2"/>
    <row r="1733" spans="1:5" ht="15" customHeight="1" x14ac:dyDescent="0.2">
      <c r="B1733" s="43" t="s">
        <v>39</v>
      </c>
      <c r="C1733" s="72" t="s">
        <v>40</v>
      </c>
      <c r="D1733" s="126" t="s">
        <v>41</v>
      </c>
      <c r="E1733" s="74" t="s">
        <v>42</v>
      </c>
    </row>
    <row r="1734" spans="1:5" ht="15" customHeight="1" x14ac:dyDescent="0.2">
      <c r="B1734" s="45">
        <v>307</v>
      </c>
      <c r="C1734" s="93"/>
      <c r="D1734" s="65" t="s">
        <v>81</v>
      </c>
      <c r="E1734" s="48">
        <v>-31000</v>
      </c>
    </row>
    <row r="1735" spans="1:5" ht="15" customHeight="1" x14ac:dyDescent="0.2">
      <c r="B1735" s="45">
        <v>300</v>
      </c>
      <c r="C1735" s="93"/>
      <c r="D1735" s="65" t="s">
        <v>81</v>
      </c>
      <c r="E1735" s="48">
        <v>31000</v>
      </c>
    </row>
    <row r="1736" spans="1:5" ht="15" customHeight="1" x14ac:dyDescent="0.2">
      <c r="B1736" s="127"/>
      <c r="C1736" s="79" t="s">
        <v>44</v>
      </c>
      <c r="D1736" s="128"/>
      <c r="E1736" s="129">
        <f>SUM(E1734:E1735)</f>
        <v>0</v>
      </c>
    </row>
    <row r="1737" spans="1:5" ht="15" customHeight="1" x14ac:dyDescent="0.2"/>
    <row r="1738" spans="1:5" ht="15" customHeight="1" x14ac:dyDescent="0.2"/>
    <row r="1739" spans="1:5" ht="15" customHeight="1" x14ac:dyDescent="0.25">
      <c r="A1739" s="35" t="s">
        <v>285</v>
      </c>
    </row>
    <row r="1740" spans="1:5" ht="15" customHeight="1" x14ac:dyDescent="0.2">
      <c r="A1740" s="194" t="s">
        <v>280</v>
      </c>
      <c r="B1740" s="194"/>
      <c r="C1740" s="194"/>
      <c r="D1740" s="194"/>
      <c r="E1740" s="194"/>
    </row>
    <row r="1741" spans="1:5" ht="15" customHeight="1" x14ac:dyDescent="0.2">
      <c r="A1741" s="194"/>
      <c r="B1741" s="194"/>
      <c r="C1741" s="194"/>
      <c r="D1741" s="194"/>
      <c r="E1741" s="194"/>
    </row>
    <row r="1742" spans="1:5" ht="15" customHeight="1" x14ac:dyDescent="0.2">
      <c r="A1742" s="192" t="s">
        <v>317</v>
      </c>
      <c r="B1742" s="192"/>
      <c r="C1742" s="192"/>
      <c r="D1742" s="192"/>
      <c r="E1742" s="192"/>
    </row>
    <row r="1743" spans="1:5" ht="15" customHeight="1" x14ac:dyDescent="0.2">
      <c r="A1743" s="192"/>
      <c r="B1743" s="192"/>
      <c r="C1743" s="192"/>
      <c r="D1743" s="192"/>
      <c r="E1743" s="192"/>
    </row>
    <row r="1744" spans="1:5" ht="15" customHeight="1" x14ac:dyDescent="0.2">
      <c r="A1744" s="192"/>
      <c r="B1744" s="192"/>
      <c r="C1744" s="192"/>
      <c r="D1744" s="192"/>
      <c r="E1744" s="192"/>
    </row>
    <row r="1745" spans="1:5" ht="15" customHeight="1" x14ac:dyDescent="0.2">
      <c r="A1745" s="192"/>
      <c r="B1745" s="192"/>
      <c r="C1745" s="192"/>
      <c r="D1745" s="192"/>
      <c r="E1745" s="192"/>
    </row>
    <row r="1746" spans="1:5" ht="15" customHeight="1" x14ac:dyDescent="0.2">
      <c r="A1746" s="192"/>
      <c r="B1746" s="192"/>
      <c r="C1746" s="192"/>
      <c r="D1746" s="192"/>
      <c r="E1746" s="192"/>
    </row>
    <row r="1747" spans="1:5" ht="15" customHeight="1" x14ac:dyDescent="0.2">
      <c r="A1747" s="192"/>
      <c r="B1747" s="192"/>
      <c r="C1747" s="192"/>
      <c r="D1747" s="192"/>
      <c r="E1747" s="192"/>
    </row>
    <row r="1748" spans="1:5" ht="15" customHeight="1" x14ac:dyDescent="0.2">
      <c r="A1748" s="192"/>
      <c r="B1748" s="192"/>
      <c r="C1748" s="192"/>
      <c r="D1748" s="192"/>
      <c r="E1748" s="192"/>
    </row>
    <row r="1749" spans="1:5" ht="15" customHeight="1" x14ac:dyDescent="0.2">
      <c r="A1749" s="192"/>
      <c r="B1749" s="192"/>
      <c r="C1749" s="192"/>
      <c r="D1749" s="192"/>
      <c r="E1749" s="192"/>
    </row>
    <row r="1750" spans="1:5" ht="15" customHeight="1" x14ac:dyDescent="0.2"/>
    <row r="1751" spans="1:5" ht="15" customHeight="1" x14ac:dyDescent="0.25">
      <c r="A1751" s="55" t="s">
        <v>17</v>
      </c>
      <c r="B1751" s="56"/>
      <c r="C1751" s="56"/>
      <c r="D1751" s="56"/>
      <c r="E1751" s="57"/>
    </row>
    <row r="1752" spans="1:5" ht="15" customHeight="1" x14ac:dyDescent="0.2">
      <c r="A1752" s="82" t="s">
        <v>115</v>
      </c>
      <c r="B1752" s="115"/>
      <c r="C1752" s="115"/>
      <c r="D1752" s="115"/>
      <c r="E1752" s="57" t="s">
        <v>116</v>
      </c>
    </row>
    <row r="1753" spans="1:5" ht="15" customHeight="1" x14ac:dyDescent="0.2"/>
    <row r="1754" spans="1:5" ht="15" customHeight="1" x14ac:dyDescent="0.2">
      <c r="B1754" s="43" t="s">
        <v>39</v>
      </c>
      <c r="C1754" s="72" t="s">
        <v>40</v>
      </c>
      <c r="D1754" s="126" t="s">
        <v>41</v>
      </c>
      <c r="E1754" s="74" t="s">
        <v>42</v>
      </c>
    </row>
    <row r="1755" spans="1:5" ht="15" customHeight="1" x14ac:dyDescent="0.2">
      <c r="B1755" s="45">
        <v>11</v>
      </c>
      <c r="C1755" s="93"/>
      <c r="D1755" s="88" t="s">
        <v>117</v>
      </c>
      <c r="E1755" s="48">
        <v>-193000</v>
      </c>
    </row>
    <row r="1756" spans="1:5" ht="15" customHeight="1" x14ac:dyDescent="0.2">
      <c r="B1756" s="45">
        <v>307</v>
      </c>
      <c r="C1756" s="93"/>
      <c r="D1756" s="65" t="s">
        <v>81</v>
      </c>
      <c r="E1756" s="48">
        <v>193000</v>
      </c>
    </row>
    <row r="1757" spans="1:5" ht="15" customHeight="1" x14ac:dyDescent="0.2">
      <c r="B1757" s="127"/>
      <c r="C1757" s="79" t="s">
        <v>44</v>
      </c>
      <c r="D1757" s="128"/>
      <c r="E1757" s="129">
        <f>SUM(E1755:E1756)</f>
        <v>0</v>
      </c>
    </row>
    <row r="1758" spans="1:5" ht="15" customHeight="1" x14ac:dyDescent="0.2"/>
    <row r="1759" spans="1:5" ht="15" customHeight="1" x14ac:dyDescent="0.2"/>
    <row r="1760" spans="1:5" ht="15" customHeight="1" x14ac:dyDescent="0.2"/>
    <row r="1761" spans="1:5" ht="15" customHeight="1" x14ac:dyDescent="0.2"/>
    <row r="1762" spans="1:5" ht="15" customHeight="1" x14ac:dyDescent="0.2"/>
    <row r="1763" spans="1:5" ht="15" customHeight="1" x14ac:dyDescent="0.2"/>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5">
      <c r="A1770" s="35" t="s">
        <v>286</v>
      </c>
    </row>
    <row r="1771" spans="1:5" ht="15" customHeight="1" x14ac:dyDescent="0.2">
      <c r="A1771" s="194" t="s">
        <v>280</v>
      </c>
      <c r="B1771" s="194"/>
      <c r="C1771" s="194"/>
      <c r="D1771" s="194"/>
      <c r="E1771" s="194"/>
    </row>
    <row r="1772" spans="1:5" ht="15" customHeight="1" x14ac:dyDescent="0.2">
      <c r="A1772" s="194"/>
      <c r="B1772" s="194"/>
      <c r="C1772" s="194"/>
      <c r="D1772" s="194"/>
      <c r="E1772" s="194"/>
    </row>
    <row r="1773" spans="1:5" ht="15" customHeight="1" x14ac:dyDescent="0.2">
      <c r="A1773" s="192" t="s">
        <v>318</v>
      </c>
      <c r="B1773" s="192"/>
      <c r="C1773" s="192"/>
      <c r="D1773" s="192"/>
      <c r="E1773" s="192"/>
    </row>
    <row r="1774" spans="1:5" ht="15" customHeight="1" x14ac:dyDescent="0.2">
      <c r="A1774" s="192"/>
      <c r="B1774" s="192"/>
      <c r="C1774" s="192"/>
      <c r="D1774" s="192"/>
      <c r="E1774" s="192"/>
    </row>
    <row r="1775" spans="1:5" ht="15" customHeight="1" x14ac:dyDescent="0.2">
      <c r="A1775" s="192"/>
      <c r="B1775" s="192"/>
      <c r="C1775" s="192"/>
      <c r="D1775" s="192"/>
      <c r="E1775" s="192"/>
    </row>
    <row r="1776" spans="1:5" ht="15" customHeight="1" x14ac:dyDescent="0.2">
      <c r="A1776" s="192"/>
      <c r="B1776" s="192"/>
      <c r="C1776" s="192"/>
      <c r="D1776" s="192"/>
      <c r="E1776" s="192"/>
    </row>
    <row r="1777" spans="1:5" ht="15" customHeight="1" x14ac:dyDescent="0.2">
      <c r="A1777" s="192"/>
      <c r="B1777" s="192"/>
      <c r="C1777" s="192"/>
      <c r="D1777" s="192"/>
      <c r="E1777" s="192"/>
    </row>
    <row r="1778" spans="1:5" ht="15" customHeight="1" x14ac:dyDescent="0.2">
      <c r="A1778" s="192"/>
      <c r="B1778" s="192"/>
      <c r="C1778" s="192"/>
      <c r="D1778" s="192"/>
      <c r="E1778" s="192"/>
    </row>
    <row r="1779" spans="1:5" ht="15" customHeight="1" x14ac:dyDescent="0.2">
      <c r="A1779" s="192"/>
      <c r="B1779" s="192"/>
      <c r="C1779" s="192"/>
      <c r="D1779" s="192"/>
      <c r="E1779" s="192"/>
    </row>
    <row r="1780" spans="1:5" ht="15" customHeight="1" x14ac:dyDescent="0.2">
      <c r="A1780" s="192"/>
      <c r="B1780" s="192"/>
      <c r="C1780" s="192"/>
      <c r="D1780" s="192"/>
      <c r="E1780" s="192"/>
    </row>
    <row r="1781" spans="1:5" ht="15" customHeight="1" x14ac:dyDescent="0.2"/>
    <row r="1782" spans="1:5" ht="15" customHeight="1" x14ac:dyDescent="0.25">
      <c r="A1782" s="55" t="s">
        <v>17</v>
      </c>
      <c r="B1782" s="56"/>
      <c r="C1782" s="56"/>
      <c r="D1782" s="56"/>
      <c r="E1782" s="57"/>
    </row>
    <row r="1783" spans="1:5" ht="15" customHeight="1" x14ac:dyDescent="0.2">
      <c r="A1783" s="82" t="s">
        <v>115</v>
      </c>
      <c r="B1783" s="115"/>
      <c r="C1783" s="115"/>
      <c r="D1783" s="115"/>
      <c r="E1783" s="57" t="s">
        <v>116</v>
      </c>
    </row>
    <row r="1784" spans="1:5" ht="15" customHeight="1" x14ac:dyDescent="0.2"/>
    <row r="1785" spans="1:5" ht="15" customHeight="1" x14ac:dyDescent="0.2">
      <c r="B1785" s="43" t="s">
        <v>39</v>
      </c>
      <c r="C1785" s="72" t="s">
        <v>40</v>
      </c>
      <c r="D1785" s="126" t="s">
        <v>41</v>
      </c>
      <c r="E1785" s="74" t="s">
        <v>42</v>
      </c>
    </row>
    <row r="1786" spans="1:5" ht="15" customHeight="1" x14ac:dyDescent="0.2">
      <c r="B1786" s="45">
        <v>133</v>
      </c>
      <c r="C1786" s="93"/>
      <c r="D1786" s="65" t="s">
        <v>81</v>
      </c>
      <c r="E1786" s="48">
        <v>-1409658</v>
      </c>
    </row>
    <row r="1787" spans="1:5" ht="15" customHeight="1" x14ac:dyDescent="0.2">
      <c r="B1787" s="45">
        <v>132</v>
      </c>
      <c r="C1787" s="93"/>
      <c r="D1787" s="65" t="s">
        <v>81</v>
      </c>
      <c r="E1787" s="48">
        <v>1409658</v>
      </c>
    </row>
    <row r="1788" spans="1:5" ht="15" customHeight="1" x14ac:dyDescent="0.2">
      <c r="B1788" s="127"/>
      <c r="C1788" s="79" t="s">
        <v>44</v>
      </c>
      <c r="D1788" s="128"/>
      <c r="E1788" s="129">
        <f>SUM(E1786:E1787)</f>
        <v>0</v>
      </c>
    </row>
    <row r="1789" spans="1:5" ht="15" customHeight="1" x14ac:dyDescent="0.2"/>
    <row r="1790" spans="1:5" ht="15" customHeight="1" x14ac:dyDescent="0.2"/>
    <row r="1791" spans="1:5" ht="15" customHeight="1" x14ac:dyDescent="0.25">
      <c r="A1791" s="35" t="s">
        <v>287</v>
      </c>
    </row>
    <row r="1792" spans="1:5" ht="15" customHeight="1" x14ac:dyDescent="0.2">
      <c r="A1792" s="194" t="s">
        <v>280</v>
      </c>
      <c r="B1792" s="194"/>
      <c r="C1792" s="194"/>
      <c r="D1792" s="194"/>
      <c r="E1792" s="194"/>
    </row>
    <row r="1793" spans="1:5" ht="15" customHeight="1" x14ac:dyDescent="0.2">
      <c r="A1793" s="194"/>
      <c r="B1793" s="194"/>
      <c r="C1793" s="194"/>
      <c r="D1793" s="194"/>
      <c r="E1793" s="194"/>
    </row>
    <row r="1794" spans="1:5" ht="15" customHeight="1" x14ac:dyDescent="0.2">
      <c r="A1794" s="192" t="s">
        <v>319</v>
      </c>
      <c r="B1794" s="192"/>
      <c r="C1794" s="192"/>
      <c r="D1794" s="192"/>
      <c r="E1794" s="192"/>
    </row>
    <row r="1795" spans="1:5" ht="15" customHeight="1" x14ac:dyDescent="0.2">
      <c r="A1795" s="192"/>
      <c r="B1795" s="192"/>
      <c r="C1795" s="192"/>
      <c r="D1795" s="192"/>
      <c r="E1795" s="192"/>
    </row>
    <row r="1796" spans="1:5" ht="15" customHeight="1" x14ac:dyDescent="0.2">
      <c r="A1796" s="192"/>
      <c r="B1796" s="192"/>
      <c r="C1796" s="192"/>
      <c r="D1796" s="192"/>
      <c r="E1796" s="192"/>
    </row>
    <row r="1797" spans="1:5" ht="15" customHeight="1" x14ac:dyDescent="0.2">
      <c r="A1797" s="192"/>
      <c r="B1797" s="192"/>
      <c r="C1797" s="192"/>
      <c r="D1797" s="192"/>
      <c r="E1797" s="192"/>
    </row>
    <row r="1798" spans="1:5" ht="15" customHeight="1" x14ac:dyDescent="0.2">
      <c r="A1798" s="192"/>
      <c r="B1798" s="192"/>
      <c r="C1798" s="192"/>
      <c r="D1798" s="192"/>
      <c r="E1798" s="192"/>
    </row>
    <row r="1799" spans="1:5" ht="15" customHeight="1" x14ac:dyDescent="0.2">
      <c r="A1799" s="192"/>
      <c r="B1799" s="192"/>
      <c r="C1799" s="192"/>
      <c r="D1799" s="192"/>
      <c r="E1799" s="192"/>
    </row>
    <row r="1800" spans="1:5" ht="15" customHeight="1" x14ac:dyDescent="0.2">
      <c r="A1800" s="192"/>
      <c r="B1800" s="192"/>
      <c r="C1800" s="192"/>
      <c r="D1800" s="192"/>
      <c r="E1800" s="192"/>
    </row>
    <row r="1801" spans="1:5" ht="15" customHeight="1" x14ac:dyDescent="0.2">
      <c r="A1801" s="192"/>
      <c r="B1801" s="192"/>
      <c r="C1801" s="192"/>
      <c r="D1801" s="192"/>
      <c r="E1801" s="192"/>
    </row>
    <row r="1802" spans="1:5" ht="15" customHeight="1" x14ac:dyDescent="0.2"/>
    <row r="1803" spans="1:5" ht="15" customHeight="1" x14ac:dyDescent="0.25">
      <c r="A1803" s="55" t="s">
        <v>17</v>
      </c>
      <c r="B1803" s="56"/>
      <c r="C1803" s="56"/>
      <c r="D1803" s="56"/>
      <c r="E1803" s="57"/>
    </row>
    <row r="1804" spans="1:5" ht="15" customHeight="1" x14ac:dyDescent="0.2">
      <c r="A1804" s="82" t="s">
        <v>115</v>
      </c>
      <c r="B1804" s="115"/>
      <c r="C1804" s="115"/>
      <c r="D1804" s="115"/>
      <c r="E1804" s="57" t="s">
        <v>116</v>
      </c>
    </row>
    <row r="1805" spans="1:5" ht="15" customHeight="1" x14ac:dyDescent="0.2"/>
    <row r="1806" spans="1:5" ht="15" customHeight="1" x14ac:dyDescent="0.2">
      <c r="B1806" s="43" t="s">
        <v>39</v>
      </c>
      <c r="C1806" s="72" t="s">
        <v>40</v>
      </c>
      <c r="D1806" s="126" t="s">
        <v>41</v>
      </c>
      <c r="E1806" s="74" t="s">
        <v>42</v>
      </c>
    </row>
    <row r="1807" spans="1:5" ht="15" customHeight="1" x14ac:dyDescent="0.2">
      <c r="B1807" s="45">
        <v>880</v>
      </c>
      <c r="C1807" s="93"/>
      <c r="D1807" s="88" t="s">
        <v>117</v>
      </c>
      <c r="E1807" s="48">
        <v>-55236.5</v>
      </c>
    </row>
    <row r="1808" spans="1:5" ht="15" customHeight="1" x14ac:dyDescent="0.2">
      <c r="B1808" s="45">
        <v>880</v>
      </c>
      <c r="C1808" s="93"/>
      <c r="D1808" s="65" t="s">
        <v>81</v>
      </c>
      <c r="E1808" s="48">
        <v>55236.5</v>
      </c>
    </row>
    <row r="1809" spans="1:5" ht="15" customHeight="1" x14ac:dyDescent="0.2">
      <c r="B1809" s="127"/>
      <c r="C1809" s="79" t="s">
        <v>44</v>
      </c>
      <c r="D1809" s="128"/>
      <c r="E1809" s="129">
        <f>SUM(E1807:E1808)</f>
        <v>0</v>
      </c>
    </row>
    <row r="1810" spans="1:5" ht="15" customHeight="1" x14ac:dyDescent="0.2"/>
    <row r="1811" spans="1:5" ht="15" customHeight="1" x14ac:dyDescent="0.2"/>
    <row r="1812" spans="1:5" ht="15" customHeight="1" x14ac:dyDescent="0.2"/>
    <row r="1813" spans="1:5" ht="15" customHeight="1" x14ac:dyDescent="0.2"/>
    <row r="1814" spans="1:5" ht="15" customHeight="1" x14ac:dyDescent="0.2"/>
    <row r="1815" spans="1:5" ht="15" customHeight="1" x14ac:dyDescent="0.2"/>
    <row r="1816" spans="1:5" ht="15" customHeight="1" x14ac:dyDescent="0.2"/>
    <row r="1817" spans="1:5" ht="15" customHeight="1" x14ac:dyDescent="0.2"/>
    <row r="1818" spans="1:5" ht="15" customHeight="1" x14ac:dyDescent="0.2"/>
    <row r="1819" spans="1:5" ht="15" customHeight="1" x14ac:dyDescent="0.2"/>
    <row r="1820" spans="1:5" ht="15" customHeight="1" x14ac:dyDescent="0.2"/>
    <row r="1821" spans="1:5" ht="15" customHeight="1" x14ac:dyDescent="0.2"/>
    <row r="1822" spans="1:5" ht="15" customHeight="1" x14ac:dyDescent="0.25">
      <c r="A1822" s="35" t="s">
        <v>288</v>
      </c>
    </row>
    <row r="1823" spans="1:5" ht="15" customHeight="1" x14ac:dyDescent="0.2">
      <c r="A1823" s="194" t="s">
        <v>123</v>
      </c>
      <c r="B1823" s="194"/>
      <c r="C1823" s="194"/>
      <c r="D1823" s="194"/>
      <c r="E1823" s="194"/>
    </row>
    <row r="1824" spans="1:5" ht="15" customHeight="1" x14ac:dyDescent="0.2">
      <c r="A1824" s="194"/>
      <c r="B1824" s="194"/>
      <c r="C1824" s="194"/>
      <c r="D1824" s="194"/>
      <c r="E1824" s="194"/>
    </row>
    <row r="1825" spans="1:5" ht="15" customHeight="1" x14ac:dyDescent="0.2">
      <c r="A1825" s="192" t="s">
        <v>320</v>
      </c>
      <c r="B1825" s="192"/>
      <c r="C1825" s="192"/>
      <c r="D1825" s="192"/>
      <c r="E1825" s="192"/>
    </row>
    <row r="1826" spans="1:5" ht="15" customHeight="1" x14ac:dyDescent="0.2">
      <c r="A1826" s="192"/>
      <c r="B1826" s="192"/>
      <c r="C1826" s="192"/>
      <c r="D1826" s="192"/>
      <c r="E1826" s="192"/>
    </row>
    <row r="1827" spans="1:5" ht="15" customHeight="1" x14ac:dyDescent="0.2">
      <c r="A1827" s="192"/>
      <c r="B1827" s="192"/>
      <c r="C1827" s="192"/>
      <c r="D1827" s="192"/>
      <c r="E1827" s="192"/>
    </row>
    <row r="1828" spans="1:5" ht="15" customHeight="1" x14ac:dyDescent="0.2">
      <c r="A1828" s="192"/>
      <c r="B1828" s="192"/>
      <c r="C1828" s="192"/>
      <c r="D1828" s="192"/>
      <c r="E1828" s="192"/>
    </row>
    <row r="1829" spans="1:5" ht="15" customHeight="1" x14ac:dyDescent="0.2">
      <c r="A1829" s="192"/>
      <c r="B1829" s="192"/>
      <c r="C1829" s="192"/>
      <c r="D1829" s="192"/>
      <c r="E1829" s="192"/>
    </row>
    <row r="1830" spans="1:5" ht="15" customHeight="1" x14ac:dyDescent="0.2">
      <c r="A1830" s="192"/>
      <c r="B1830" s="192"/>
      <c r="C1830" s="192"/>
      <c r="D1830" s="192"/>
      <c r="E1830" s="192"/>
    </row>
    <row r="1831" spans="1:5" ht="15" customHeight="1" x14ac:dyDescent="0.2">
      <c r="A1831" s="192"/>
      <c r="B1831" s="192"/>
      <c r="C1831" s="192"/>
      <c r="D1831" s="192"/>
      <c r="E1831" s="192"/>
    </row>
    <row r="1832" spans="1:5" ht="15" customHeight="1" x14ac:dyDescent="0.2">
      <c r="A1832" s="192"/>
      <c r="B1832" s="192"/>
      <c r="C1832" s="192"/>
      <c r="D1832" s="192"/>
      <c r="E1832" s="192"/>
    </row>
    <row r="1833" spans="1:5" ht="15" customHeight="1" x14ac:dyDescent="0.2">
      <c r="A1833" s="192"/>
      <c r="B1833" s="192"/>
      <c r="C1833" s="192"/>
      <c r="D1833" s="192"/>
      <c r="E1833" s="192"/>
    </row>
    <row r="1834" spans="1:5" ht="15" customHeight="1" x14ac:dyDescent="0.2">
      <c r="A1834" s="192"/>
      <c r="B1834" s="192"/>
      <c r="C1834" s="192"/>
      <c r="D1834" s="192"/>
      <c r="E1834" s="192"/>
    </row>
    <row r="1835" spans="1:5" ht="15" customHeight="1" x14ac:dyDescent="0.2">
      <c r="A1835" s="192"/>
      <c r="B1835" s="192"/>
      <c r="C1835" s="192"/>
      <c r="D1835" s="192"/>
      <c r="E1835" s="192"/>
    </row>
    <row r="1836" spans="1:5" ht="15" customHeight="1" x14ac:dyDescent="0.2">
      <c r="A1836" s="91"/>
      <c r="B1836" s="91"/>
      <c r="C1836" s="91"/>
      <c r="D1836" s="91"/>
      <c r="E1836" s="91"/>
    </row>
    <row r="1837" spans="1:5" ht="15" customHeight="1" x14ac:dyDescent="0.25">
      <c r="A1837" s="55" t="s">
        <v>17</v>
      </c>
      <c r="B1837" s="56"/>
      <c r="C1837" s="56"/>
      <c r="D1837" s="56"/>
      <c r="E1837" s="56"/>
    </row>
    <row r="1838" spans="1:5" ht="15" customHeight="1" x14ac:dyDescent="0.2">
      <c r="A1838" s="82" t="s">
        <v>61</v>
      </c>
      <c r="B1838" s="56"/>
      <c r="C1838" s="56"/>
      <c r="D1838" s="56"/>
      <c r="E1838" s="58" t="s">
        <v>62</v>
      </c>
    </row>
    <row r="1839" spans="1:5" ht="15" customHeight="1" x14ac:dyDescent="0.25">
      <c r="A1839" s="55"/>
      <c r="B1839" s="57"/>
      <c r="C1839" s="56"/>
      <c r="D1839" s="56"/>
      <c r="E1839" s="71"/>
    </row>
    <row r="1840" spans="1:5" ht="15" customHeight="1" x14ac:dyDescent="0.2">
      <c r="A1840" s="92"/>
      <c r="B1840" s="92"/>
      <c r="C1840" s="72" t="s">
        <v>40</v>
      </c>
      <c r="D1840" s="84" t="s">
        <v>57</v>
      </c>
      <c r="E1840" s="74" t="s">
        <v>42</v>
      </c>
    </row>
    <row r="1841" spans="1:5" ht="15" customHeight="1" x14ac:dyDescent="0.2">
      <c r="A1841" s="90"/>
      <c r="B1841" s="120"/>
      <c r="C1841" s="103">
        <v>6409</v>
      </c>
      <c r="D1841" s="88" t="s">
        <v>78</v>
      </c>
      <c r="E1841" s="123">
        <v>-530284.85</v>
      </c>
    </row>
    <row r="1842" spans="1:5" ht="15" customHeight="1" x14ac:dyDescent="0.2">
      <c r="A1842" s="124"/>
      <c r="B1842" s="125"/>
      <c r="C1842" s="79" t="s">
        <v>44</v>
      </c>
      <c r="D1842" s="80"/>
      <c r="E1842" s="81">
        <f>E1841</f>
        <v>-530284.85</v>
      </c>
    </row>
    <row r="1843" spans="1:5" ht="15" customHeight="1" x14ac:dyDescent="0.2">
      <c r="A1843" s="91"/>
      <c r="B1843" s="91"/>
      <c r="C1843" s="91"/>
      <c r="D1843" s="91"/>
      <c r="E1843" s="91"/>
    </row>
    <row r="1844" spans="1:5" ht="15" customHeight="1" x14ac:dyDescent="0.25">
      <c r="A1844" s="55" t="s">
        <v>17</v>
      </c>
      <c r="B1844" s="56"/>
      <c r="C1844" s="56"/>
      <c r="D1844" s="56"/>
      <c r="E1844" s="57"/>
    </row>
    <row r="1845" spans="1:5" ht="15" customHeight="1" x14ac:dyDescent="0.2">
      <c r="A1845" s="82" t="s">
        <v>115</v>
      </c>
      <c r="B1845" s="115"/>
      <c r="C1845" s="115"/>
      <c r="D1845" s="115"/>
      <c r="E1845" s="57" t="s">
        <v>116</v>
      </c>
    </row>
    <row r="1846" spans="1:5" ht="15" customHeight="1" x14ac:dyDescent="0.2">
      <c r="A1846" s="82"/>
      <c r="B1846" s="57"/>
      <c r="C1846" s="56"/>
      <c r="D1846" s="56"/>
      <c r="E1846" s="71"/>
    </row>
    <row r="1847" spans="1:5" ht="15" customHeight="1" x14ac:dyDescent="0.2">
      <c r="A1847" s="92"/>
      <c r="B1847" s="43" t="s">
        <v>39</v>
      </c>
      <c r="C1847" s="72" t="s">
        <v>40</v>
      </c>
      <c r="D1847" s="126" t="s">
        <v>41</v>
      </c>
      <c r="E1847" s="74" t="s">
        <v>42</v>
      </c>
    </row>
    <row r="1848" spans="1:5" ht="15" customHeight="1" x14ac:dyDescent="0.2">
      <c r="A1848" s="92"/>
      <c r="B1848" s="45">
        <v>880</v>
      </c>
      <c r="C1848" s="93"/>
      <c r="D1848" s="88" t="s">
        <v>117</v>
      </c>
      <c r="E1848" s="89">
        <v>-57533.15</v>
      </c>
    </row>
    <row r="1849" spans="1:5" ht="15" customHeight="1" x14ac:dyDescent="0.2">
      <c r="A1849" s="92"/>
      <c r="B1849" s="45">
        <v>883</v>
      </c>
      <c r="C1849" s="93"/>
      <c r="D1849" s="65" t="s">
        <v>81</v>
      </c>
      <c r="E1849" s="89">
        <v>533174.4</v>
      </c>
    </row>
    <row r="1850" spans="1:5" ht="15" customHeight="1" x14ac:dyDescent="0.2">
      <c r="A1850" s="92"/>
      <c r="B1850" s="45">
        <v>880</v>
      </c>
      <c r="C1850" s="93"/>
      <c r="D1850" s="65" t="s">
        <v>81</v>
      </c>
      <c r="E1850" s="89">
        <v>54643.6</v>
      </c>
    </row>
    <row r="1851" spans="1:5" ht="15" customHeight="1" x14ac:dyDescent="0.2">
      <c r="A1851" s="104"/>
      <c r="B1851" s="127"/>
      <c r="C1851" s="79" t="s">
        <v>44</v>
      </c>
      <c r="D1851" s="128"/>
      <c r="E1851" s="129">
        <f>SUM(E1848:E1850)</f>
        <v>530284.85</v>
      </c>
    </row>
    <row r="1852" spans="1:5" ht="15" customHeight="1" x14ac:dyDescent="0.2"/>
    <row r="1853" spans="1:5" ht="15" customHeight="1" x14ac:dyDescent="0.2"/>
    <row r="1854" spans="1:5" ht="15" customHeight="1" x14ac:dyDescent="0.25">
      <c r="A1854" s="35" t="s">
        <v>289</v>
      </c>
    </row>
    <row r="1855" spans="1:5" ht="15" customHeight="1" x14ac:dyDescent="0.2">
      <c r="A1855" s="194" t="s">
        <v>123</v>
      </c>
      <c r="B1855" s="194"/>
      <c r="C1855" s="194"/>
      <c r="D1855" s="194"/>
      <c r="E1855" s="194"/>
    </row>
    <row r="1856" spans="1:5" ht="15" customHeight="1" x14ac:dyDescent="0.2">
      <c r="A1856" s="194"/>
      <c r="B1856" s="194"/>
      <c r="C1856" s="194"/>
      <c r="D1856" s="194"/>
      <c r="E1856" s="194"/>
    </row>
    <row r="1857" spans="1:5" ht="15" customHeight="1" x14ac:dyDescent="0.2">
      <c r="A1857" s="192" t="s">
        <v>321</v>
      </c>
      <c r="B1857" s="192"/>
      <c r="C1857" s="192"/>
      <c r="D1857" s="192"/>
      <c r="E1857" s="192"/>
    </row>
    <row r="1858" spans="1:5" ht="15" customHeight="1" x14ac:dyDescent="0.2">
      <c r="A1858" s="192"/>
      <c r="B1858" s="192"/>
      <c r="C1858" s="192"/>
      <c r="D1858" s="192"/>
      <c r="E1858" s="192"/>
    </row>
    <row r="1859" spans="1:5" ht="15" customHeight="1" x14ac:dyDescent="0.2">
      <c r="A1859" s="192"/>
      <c r="B1859" s="192"/>
      <c r="C1859" s="192"/>
      <c r="D1859" s="192"/>
      <c r="E1859" s="192"/>
    </row>
    <row r="1860" spans="1:5" ht="15" customHeight="1" x14ac:dyDescent="0.2">
      <c r="A1860" s="192"/>
      <c r="B1860" s="192"/>
      <c r="C1860" s="192"/>
      <c r="D1860" s="192"/>
      <c r="E1860" s="192"/>
    </row>
    <row r="1861" spans="1:5" ht="15" customHeight="1" x14ac:dyDescent="0.2">
      <c r="A1861" s="192"/>
      <c r="B1861" s="192"/>
      <c r="C1861" s="192"/>
      <c r="D1861" s="192"/>
      <c r="E1861" s="192"/>
    </row>
    <row r="1862" spans="1:5" ht="15" customHeight="1" x14ac:dyDescent="0.2">
      <c r="A1862" s="192"/>
      <c r="B1862" s="192"/>
      <c r="C1862" s="192"/>
      <c r="D1862" s="192"/>
      <c r="E1862" s="192"/>
    </row>
    <row r="1863" spans="1:5" ht="15" customHeight="1" x14ac:dyDescent="0.2">
      <c r="A1863" s="192"/>
      <c r="B1863" s="192"/>
      <c r="C1863" s="192"/>
      <c r="D1863" s="192"/>
      <c r="E1863" s="192"/>
    </row>
    <row r="1864" spans="1:5" ht="15" customHeight="1" x14ac:dyDescent="0.2">
      <c r="A1864" s="192"/>
      <c r="B1864" s="192"/>
      <c r="C1864" s="192"/>
      <c r="D1864" s="192"/>
      <c r="E1864" s="192"/>
    </row>
    <row r="1865" spans="1:5" ht="15" customHeight="1" x14ac:dyDescent="0.2">
      <c r="A1865" s="192"/>
      <c r="B1865" s="192"/>
      <c r="C1865" s="192"/>
      <c r="D1865" s="192"/>
      <c r="E1865" s="192"/>
    </row>
    <row r="1866" spans="1:5" ht="15" customHeight="1" x14ac:dyDescent="0.2">
      <c r="A1866" s="192"/>
      <c r="B1866" s="192"/>
      <c r="C1866" s="192"/>
      <c r="D1866" s="192"/>
      <c r="E1866" s="192"/>
    </row>
    <row r="1867" spans="1:5" ht="15" customHeight="1" x14ac:dyDescent="0.2">
      <c r="A1867" s="192"/>
      <c r="B1867" s="192"/>
      <c r="C1867" s="192"/>
      <c r="D1867" s="192"/>
      <c r="E1867" s="192"/>
    </row>
    <row r="1868" spans="1:5" ht="15" customHeight="1" x14ac:dyDescent="0.2">
      <c r="A1868" s="91"/>
      <c r="B1868" s="91"/>
      <c r="C1868" s="91"/>
      <c r="D1868" s="91"/>
      <c r="E1868" s="91"/>
    </row>
    <row r="1869" spans="1:5" ht="15" customHeight="1" x14ac:dyDescent="0.2">
      <c r="A1869" s="91"/>
      <c r="B1869" s="91"/>
      <c r="C1869" s="91"/>
      <c r="D1869" s="91"/>
      <c r="E1869" s="91"/>
    </row>
    <row r="1870" spans="1:5" ht="15" customHeight="1" x14ac:dyDescent="0.2">
      <c r="A1870" s="91"/>
      <c r="B1870" s="91"/>
      <c r="C1870" s="91"/>
      <c r="D1870" s="91"/>
      <c r="E1870" s="91"/>
    </row>
    <row r="1871" spans="1:5" ht="15" customHeight="1" x14ac:dyDescent="0.2">
      <c r="A1871" s="91"/>
      <c r="B1871" s="91"/>
      <c r="C1871" s="91"/>
      <c r="D1871" s="91"/>
      <c r="E1871" s="91"/>
    </row>
    <row r="1872" spans="1:5" ht="15" customHeight="1" x14ac:dyDescent="0.2">
      <c r="A1872" s="91"/>
      <c r="B1872" s="91"/>
      <c r="C1872" s="91"/>
      <c r="D1872" s="91"/>
      <c r="E1872" s="91"/>
    </row>
    <row r="1873" spans="1:5" ht="15" customHeight="1" x14ac:dyDescent="0.2">
      <c r="A1873" s="91"/>
      <c r="B1873" s="91"/>
      <c r="C1873" s="91"/>
      <c r="D1873" s="91"/>
      <c r="E1873" s="91"/>
    </row>
    <row r="1874" spans="1:5" ht="15" customHeight="1" x14ac:dyDescent="0.25">
      <c r="A1874" s="55" t="s">
        <v>17</v>
      </c>
      <c r="B1874" s="56"/>
      <c r="C1874" s="56"/>
      <c r="D1874" s="56"/>
      <c r="E1874" s="57"/>
    </row>
    <row r="1875" spans="1:5" ht="15" customHeight="1" x14ac:dyDescent="0.2">
      <c r="A1875" s="82" t="s">
        <v>115</v>
      </c>
      <c r="B1875" s="115"/>
      <c r="C1875" s="115"/>
      <c r="D1875" s="115"/>
      <c r="E1875" s="57" t="s">
        <v>116</v>
      </c>
    </row>
    <row r="1876" spans="1:5" ht="15" customHeight="1" x14ac:dyDescent="0.2">
      <c r="A1876" s="82"/>
      <c r="B1876" s="57"/>
      <c r="C1876" s="56"/>
      <c r="D1876" s="56"/>
      <c r="E1876" s="71"/>
    </row>
    <row r="1877" spans="1:5" ht="15" customHeight="1" x14ac:dyDescent="0.2">
      <c r="A1877" s="92"/>
      <c r="B1877" s="43" t="s">
        <v>39</v>
      </c>
      <c r="C1877" s="72" t="s">
        <v>40</v>
      </c>
      <c r="D1877" s="126" t="s">
        <v>41</v>
      </c>
      <c r="E1877" s="74" t="s">
        <v>42</v>
      </c>
    </row>
    <row r="1878" spans="1:5" ht="15" customHeight="1" x14ac:dyDescent="0.2">
      <c r="A1878" s="92"/>
      <c r="B1878" s="45">
        <v>880</v>
      </c>
      <c r="C1878" s="93"/>
      <c r="D1878" s="88" t="s">
        <v>117</v>
      </c>
      <c r="E1878" s="89">
        <v>-7968.1</v>
      </c>
    </row>
    <row r="1879" spans="1:5" ht="15" customHeight="1" x14ac:dyDescent="0.2">
      <c r="A1879" s="92"/>
      <c r="B1879" s="45">
        <v>883</v>
      </c>
      <c r="C1879" s="93"/>
      <c r="D1879" s="65" t="s">
        <v>81</v>
      </c>
      <c r="E1879" s="89">
        <v>-21863.14</v>
      </c>
    </row>
    <row r="1880" spans="1:5" ht="15" customHeight="1" x14ac:dyDescent="0.2">
      <c r="A1880" s="92"/>
      <c r="B1880" s="45">
        <v>880</v>
      </c>
      <c r="C1880" s="93"/>
      <c r="D1880" s="65" t="s">
        <v>81</v>
      </c>
      <c r="E1880" s="89">
        <v>5681.66</v>
      </c>
    </row>
    <row r="1881" spans="1:5" ht="15" customHeight="1" x14ac:dyDescent="0.2">
      <c r="A1881" s="104"/>
      <c r="B1881" s="127"/>
      <c r="C1881" s="79" t="s">
        <v>44</v>
      </c>
      <c r="D1881" s="128"/>
      <c r="E1881" s="129">
        <f>SUM(E1878:E1880)</f>
        <v>-24149.579999999998</v>
      </c>
    </row>
    <row r="1882" spans="1:5" ht="15" customHeight="1" x14ac:dyDescent="0.2"/>
    <row r="1883" spans="1:5" ht="15" customHeight="1" x14ac:dyDescent="0.25">
      <c r="A1883" s="55" t="s">
        <v>17</v>
      </c>
      <c r="B1883" s="56"/>
      <c r="C1883" s="56"/>
      <c r="D1883" s="56"/>
      <c r="E1883" s="56"/>
    </row>
    <row r="1884" spans="1:5" ht="15" customHeight="1" x14ac:dyDescent="0.2">
      <c r="A1884" s="82" t="s">
        <v>61</v>
      </c>
      <c r="B1884" s="56"/>
      <c r="C1884" s="56"/>
      <c r="D1884" s="56"/>
      <c r="E1884" s="58" t="s">
        <v>62</v>
      </c>
    </row>
    <row r="1885" spans="1:5" ht="15" customHeight="1" x14ac:dyDescent="0.25">
      <c r="A1885" s="55"/>
      <c r="B1885" s="57"/>
      <c r="C1885" s="56"/>
      <c r="D1885" s="56"/>
      <c r="E1885" s="71"/>
    </row>
    <row r="1886" spans="1:5" ht="15" customHeight="1" x14ac:dyDescent="0.2">
      <c r="A1886" s="92"/>
      <c r="B1886" s="92"/>
      <c r="C1886" s="72" t="s">
        <v>40</v>
      </c>
      <c r="D1886" s="84" t="s">
        <v>57</v>
      </c>
      <c r="E1886" s="74" t="s">
        <v>42</v>
      </c>
    </row>
    <row r="1887" spans="1:5" ht="15" customHeight="1" x14ac:dyDescent="0.2">
      <c r="A1887" s="90"/>
      <c r="B1887" s="120"/>
      <c r="C1887" s="103">
        <v>6409</v>
      </c>
      <c r="D1887" s="88" t="s">
        <v>78</v>
      </c>
      <c r="E1887" s="123">
        <v>24149.58</v>
      </c>
    </row>
    <row r="1888" spans="1:5" ht="15" customHeight="1" x14ac:dyDescent="0.2">
      <c r="A1888" s="124"/>
      <c r="B1888" s="125"/>
      <c r="C1888" s="79" t="s">
        <v>44</v>
      </c>
      <c r="D1888" s="80"/>
      <c r="E1888" s="81">
        <f>E1887</f>
        <v>24149.58</v>
      </c>
    </row>
    <row r="1889" spans="1:5" ht="15" customHeight="1" x14ac:dyDescent="0.2"/>
    <row r="1890" spans="1:5" ht="15" customHeight="1" x14ac:dyDescent="0.2"/>
    <row r="1891" spans="1:5" ht="15" customHeight="1" x14ac:dyDescent="0.25">
      <c r="A1891" s="35" t="s">
        <v>290</v>
      </c>
    </row>
    <row r="1892" spans="1:5" ht="15" customHeight="1" x14ac:dyDescent="0.2">
      <c r="A1892" s="194" t="s">
        <v>123</v>
      </c>
      <c r="B1892" s="194"/>
      <c r="C1892" s="194"/>
      <c r="D1892" s="194"/>
      <c r="E1892" s="194"/>
    </row>
    <row r="1893" spans="1:5" ht="15" customHeight="1" x14ac:dyDescent="0.2">
      <c r="A1893" s="194"/>
      <c r="B1893" s="194"/>
      <c r="C1893" s="194"/>
      <c r="D1893" s="194"/>
      <c r="E1893" s="194"/>
    </row>
    <row r="1894" spans="1:5" ht="15" customHeight="1" x14ac:dyDescent="0.2">
      <c r="A1894" s="192" t="s">
        <v>322</v>
      </c>
      <c r="B1894" s="192"/>
      <c r="C1894" s="192"/>
      <c r="D1894" s="192"/>
      <c r="E1894" s="192"/>
    </row>
    <row r="1895" spans="1:5" ht="15" customHeight="1" x14ac:dyDescent="0.2">
      <c r="A1895" s="192"/>
      <c r="B1895" s="192"/>
      <c r="C1895" s="192"/>
      <c r="D1895" s="192"/>
      <c r="E1895" s="192"/>
    </row>
    <row r="1896" spans="1:5" ht="15" customHeight="1" x14ac:dyDescent="0.2">
      <c r="A1896" s="192"/>
      <c r="B1896" s="192"/>
      <c r="C1896" s="192"/>
      <c r="D1896" s="192"/>
      <c r="E1896" s="192"/>
    </row>
    <row r="1897" spans="1:5" ht="15" customHeight="1" x14ac:dyDescent="0.2">
      <c r="A1897" s="192"/>
      <c r="B1897" s="192"/>
      <c r="C1897" s="192"/>
      <c r="D1897" s="192"/>
      <c r="E1897" s="192"/>
    </row>
    <row r="1898" spans="1:5" ht="15" customHeight="1" x14ac:dyDescent="0.2">
      <c r="A1898" s="192"/>
      <c r="B1898" s="192"/>
      <c r="C1898" s="192"/>
      <c r="D1898" s="192"/>
      <c r="E1898" s="192"/>
    </row>
    <row r="1899" spans="1:5" ht="15" customHeight="1" x14ac:dyDescent="0.2">
      <c r="A1899" s="192"/>
      <c r="B1899" s="192"/>
      <c r="C1899" s="192"/>
      <c r="D1899" s="192"/>
      <c r="E1899" s="192"/>
    </row>
    <row r="1900" spans="1:5" ht="15" customHeight="1" x14ac:dyDescent="0.2">
      <c r="A1900" s="192"/>
      <c r="B1900" s="192"/>
      <c r="C1900" s="192"/>
      <c r="D1900" s="192"/>
      <c r="E1900" s="192"/>
    </row>
    <row r="1901" spans="1:5" ht="15" customHeight="1" x14ac:dyDescent="0.2">
      <c r="A1901" s="192"/>
      <c r="B1901" s="192"/>
      <c r="C1901" s="192"/>
      <c r="D1901" s="192"/>
      <c r="E1901" s="192"/>
    </row>
    <row r="1902" spans="1:5" ht="15" customHeight="1" x14ac:dyDescent="0.2">
      <c r="A1902" s="192"/>
      <c r="B1902" s="192"/>
      <c r="C1902" s="192"/>
      <c r="D1902" s="192"/>
      <c r="E1902" s="192"/>
    </row>
    <row r="1903" spans="1:5" ht="15" customHeight="1" x14ac:dyDescent="0.2">
      <c r="A1903" s="192"/>
      <c r="B1903" s="192"/>
      <c r="C1903" s="192"/>
      <c r="D1903" s="192"/>
      <c r="E1903" s="192"/>
    </row>
    <row r="1904" spans="1:5" ht="15" customHeight="1" x14ac:dyDescent="0.2">
      <c r="A1904" s="192"/>
      <c r="B1904" s="192"/>
      <c r="C1904" s="192"/>
      <c r="D1904" s="192"/>
      <c r="E1904" s="192"/>
    </row>
    <row r="1905" spans="1:5" ht="15" customHeight="1" x14ac:dyDescent="0.2">
      <c r="A1905" s="192"/>
      <c r="B1905" s="192"/>
      <c r="C1905" s="192"/>
      <c r="D1905" s="192"/>
      <c r="E1905" s="192"/>
    </row>
    <row r="1906" spans="1:5" ht="15" customHeight="1" x14ac:dyDescent="0.2">
      <c r="A1906" s="91"/>
      <c r="B1906" s="91"/>
      <c r="C1906" s="91"/>
      <c r="D1906" s="91"/>
      <c r="E1906" s="91"/>
    </row>
    <row r="1907" spans="1:5" ht="15" customHeight="1" x14ac:dyDescent="0.25">
      <c r="A1907" s="55" t="s">
        <v>17</v>
      </c>
      <c r="B1907" s="56"/>
      <c r="C1907" s="56"/>
      <c r="D1907" s="56"/>
      <c r="E1907" s="57"/>
    </row>
    <row r="1908" spans="1:5" ht="15" customHeight="1" x14ac:dyDescent="0.2">
      <c r="A1908" s="82" t="s">
        <v>115</v>
      </c>
      <c r="B1908" s="115"/>
      <c r="C1908" s="115"/>
      <c r="D1908" s="115"/>
      <c r="E1908" s="57" t="s">
        <v>116</v>
      </c>
    </row>
    <row r="1909" spans="1:5" ht="15" customHeight="1" x14ac:dyDescent="0.2">
      <c r="A1909" s="82"/>
      <c r="B1909" s="57"/>
      <c r="C1909" s="56"/>
      <c r="D1909" s="56"/>
      <c r="E1909" s="71"/>
    </row>
    <row r="1910" spans="1:5" ht="15" customHeight="1" x14ac:dyDescent="0.2">
      <c r="A1910" s="92"/>
      <c r="B1910" s="43" t="s">
        <v>39</v>
      </c>
      <c r="C1910" s="72" t="s">
        <v>40</v>
      </c>
      <c r="D1910" s="126" t="s">
        <v>41</v>
      </c>
      <c r="E1910" s="74" t="s">
        <v>42</v>
      </c>
    </row>
    <row r="1911" spans="1:5" ht="15" customHeight="1" x14ac:dyDescent="0.2">
      <c r="A1911" s="92"/>
      <c r="B1911" s="45">
        <v>880</v>
      </c>
      <c r="C1911" s="93"/>
      <c r="D1911" s="65" t="s">
        <v>81</v>
      </c>
      <c r="E1911" s="89">
        <v>-8069.65</v>
      </c>
    </row>
    <row r="1912" spans="1:5" ht="15" customHeight="1" x14ac:dyDescent="0.2">
      <c r="A1912" s="92"/>
      <c r="B1912" s="45">
        <v>883</v>
      </c>
      <c r="C1912" s="93"/>
      <c r="D1912" s="65" t="s">
        <v>81</v>
      </c>
      <c r="E1912" s="89">
        <v>-72626.77</v>
      </c>
    </row>
    <row r="1913" spans="1:5" ht="15" customHeight="1" x14ac:dyDescent="0.2">
      <c r="A1913" s="92"/>
      <c r="B1913" s="45">
        <v>880</v>
      </c>
      <c r="C1913" s="93"/>
      <c r="D1913" s="88" t="s">
        <v>117</v>
      </c>
      <c r="E1913" s="89">
        <v>8125.81</v>
      </c>
    </row>
    <row r="1914" spans="1:5" ht="15" customHeight="1" x14ac:dyDescent="0.2">
      <c r="A1914" s="104"/>
      <c r="B1914" s="127"/>
      <c r="C1914" s="79" t="s">
        <v>44</v>
      </c>
      <c r="D1914" s="128"/>
      <c r="E1914" s="129">
        <f>SUM(E1911:E1913)</f>
        <v>-72570.61</v>
      </c>
    </row>
    <row r="1915" spans="1:5" ht="15" customHeight="1" x14ac:dyDescent="0.2"/>
    <row r="1916" spans="1:5" ht="15" customHeight="1" x14ac:dyDescent="0.25">
      <c r="A1916" s="55" t="s">
        <v>17</v>
      </c>
      <c r="B1916" s="56"/>
      <c r="C1916" s="56"/>
      <c r="D1916" s="56"/>
      <c r="E1916" s="56"/>
    </row>
    <row r="1917" spans="1:5" ht="15" customHeight="1" x14ac:dyDescent="0.2">
      <c r="A1917" s="82" t="s">
        <v>61</v>
      </c>
      <c r="B1917" s="56"/>
      <c r="C1917" s="56"/>
      <c r="D1917" s="56"/>
      <c r="E1917" s="58" t="s">
        <v>62</v>
      </c>
    </row>
    <row r="1918" spans="1:5" ht="15" customHeight="1" x14ac:dyDescent="0.25">
      <c r="A1918" s="55"/>
      <c r="B1918" s="57"/>
      <c r="C1918" s="56"/>
      <c r="D1918" s="56"/>
      <c r="E1918" s="71"/>
    </row>
    <row r="1919" spans="1:5" ht="15" customHeight="1" x14ac:dyDescent="0.2">
      <c r="A1919" s="92"/>
      <c r="B1919" s="92"/>
      <c r="C1919" s="72" t="s">
        <v>40</v>
      </c>
      <c r="D1919" s="84" t="s">
        <v>57</v>
      </c>
      <c r="E1919" s="74" t="s">
        <v>42</v>
      </c>
    </row>
    <row r="1920" spans="1:5" ht="15" customHeight="1" x14ac:dyDescent="0.2">
      <c r="A1920" s="90"/>
      <c r="B1920" s="120"/>
      <c r="C1920" s="103">
        <v>6409</v>
      </c>
      <c r="D1920" s="88" t="s">
        <v>78</v>
      </c>
      <c r="E1920" s="123">
        <v>72570.61</v>
      </c>
    </row>
    <row r="1921" spans="1:5" ht="15" customHeight="1" x14ac:dyDescent="0.2">
      <c r="A1921" s="124"/>
      <c r="B1921" s="125"/>
      <c r="C1921" s="79" t="s">
        <v>44</v>
      </c>
      <c r="D1921" s="80"/>
      <c r="E1921" s="81">
        <f>E1920</f>
        <v>72570.61</v>
      </c>
    </row>
    <row r="1922" spans="1:5" ht="15" customHeight="1" x14ac:dyDescent="0.2"/>
    <row r="1923" spans="1:5" ht="15" customHeight="1" x14ac:dyDescent="0.2"/>
    <row r="1924" spans="1:5" ht="15" customHeight="1" x14ac:dyDescent="0.2"/>
    <row r="1925" spans="1:5" ht="15" customHeight="1" x14ac:dyDescent="0.2"/>
    <row r="1926" spans="1:5" ht="15" customHeight="1" x14ac:dyDescent="0.2"/>
    <row r="1927" spans="1:5" ht="15" customHeight="1" x14ac:dyDescent="0.2"/>
    <row r="1928" spans="1:5" ht="15" customHeight="1" x14ac:dyDescent="0.2"/>
    <row r="1929" spans="1:5" ht="15" customHeight="1" x14ac:dyDescent="0.2"/>
    <row r="1930" spans="1:5" ht="15" customHeight="1" x14ac:dyDescent="0.2"/>
    <row r="1931" spans="1:5" ht="15" customHeight="1" x14ac:dyDescent="0.2"/>
    <row r="1932" spans="1:5" ht="15" customHeight="1" x14ac:dyDescent="0.2"/>
    <row r="1933" spans="1:5" ht="15" customHeight="1" x14ac:dyDescent="0.2"/>
    <row r="1934" spans="1:5" ht="15" customHeight="1" x14ac:dyDescent="0.2"/>
    <row r="1935" spans="1:5" ht="15" customHeight="1" x14ac:dyDescent="0.2"/>
    <row r="1936" spans="1:5"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sheetData>
  <mergeCells count="137">
    <mergeCell ref="A1825:E1835"/>
    <mergeCell ref="A1855:E1856"/>
    <mergeCell ref="A1857:E1867"/>
    <mergeCell ref="A1892:E1893"/>
    <mergeCell ref="A1894:E1905"/>
    <mergeCell ref="A1742:E1749"/>
    <mergeCell ref="A1771:E1772"/>
    <mergeCell ref="A1773:E1780"/>
    <mergeCell ref="A1792:E1793"/>
    <mergeCell ref="A1794:E1801"/>
    <mergeCell ref="A1823:E1824"/>
    <mergeCell ref="A1669:E1677"/>
    <mergeCell ref="A1689:E1690"/>
    <mergeCell ref="A1691:E1698"/>
    <mergeCell ref="A1719:E1720"/>
    <mergeCell ref="A1721:E1728"/>
    <mergeCell ref="A1740:E1741"/>
    <mergeCell ref="A1594:E1600"/>
    <mergeCell ref="A1615:E1616"/>
    <mergeCell ref="A1617:E1626"/>
    <mergeCell ref="A1638:E1639"/>
    <mergeCell ref="A1640:E1648"/>
    <mergeCell ref="A1667:E1668"/>
    <mergeCell ref="A1535:E1541"/>
    <mergeCell ref="A1553:E1554"/>
    <mergeCell ref="A1555:E1560"/>
    <mergeCell ref="A1572:E1573"/>
    <mergeCell ref="A1574:E1580"/>
    <mergeCell ref="A1592:E1593"/>
    <mergeCell ref="A1461:E1470"/>
    <mergeCell ref="A1482:E1483"/>
    <mergeCell ref="A1484:E1492"/>
    <mergeCell ref="A1510:E1511"/>
    <mergeCell ref="A1512:E1518"/>
    <mergeCell ref="A1533:E1534"/>
    <mergeCell ref="A1383:E1389"/>
    <mergeCell ref="A1407:E1408"/>
    <mergeCell ref="A1409:E1414"/>
    <mergeCell ref="A1426:E1427"/>
    <mergeCell ref="A1428:E1436"/>
    <mergeCell ref="A1459:E1460"/>
    <mergeCell ref="A1304:E1311"/>
    <mergeCell ref="A1329:E1330"/>
    <mergeCell ref="A1331:E1338"/>
    <mergeCell ref="A1355:E1356"/>
    <mergeCell ref="A1357:E1363"/>
    <mergeCell ref="A1381:E1382"/>
    <mergeCell ref="A1201:E1209"/>
    <mergeCell ref="A1236:E1237"/>
    <mergeCell ref="A1238:E1245"/>
    <mergeCell ref="A1266:E1267"/>
    <mergeCell ref="A1268:E1276"/>
    <mergeCell ref="A1302:E1303"/>
    <mergeCell ref="A1111:E1116"/>
    <mergeCell ref="A1134:E1135"/>
    <mergeCell ref="A1136:E1144"/>
    <mergeCell ref="A1162:E1163"/>
    <mergeCell ref="A1164:E1172"/>
    <mergeCell ref="A1199:E1200"/>
    <mergeCell ref="A1033:E1040"/>
    <mergeCell ref="A1058:E1058"/>
    <mergeCell ref="A1059:E1066"/>
    <mergeCell ref="A1084:E1084"/>
    <mergeCell ref="A1085:E1092"/>
    <mergeCell ref="A1109:E1110"/>
    <mergeCell ref="A956:E962"/>
    <mergeCell ref="A980:E980"/>
    <mergeCell ref="A981:E988"/>
    <mergeCell ref="A1006:E1006"/>
    <mergeCell ref="A1007:E1014"/>
    <mergeCell ref="A1032:E1032"/>
    <mergeCell ref="A877:E884"/>
    <mergeCell ref="A902:E902"/>
    <mergeCell ref="A903:E910"/>
    <mergeCell ref="A928:E928"/>
    <mergeCell ref="A929:E936"/>
    <mergeCell ref="A954:E955"/>
    <mergeCell ref="A799:E805"/>
    <mergeCell ref="A823:E823"/>
    <mergeCell ref="A824:E831"/>
    <mergeCell ref="A850:E850"/>
    <mergeCell ref="A851:E858"/>
    <mergeCell ref="A876:E876"/>
    <mergeCell ref="A721:E728"/>
    <mergeCell ref="A746:E746"/>
    <mergeCell ref="A747:E754"/>
    <mergeCell ref="A772:E772"/>
    <mergeCell ref="A773:E780"/>
    <mergeCell ref="A798:E798"/>
    <mergeCell ref="A643:E650"/>
    <mergeCell ref="A668:E668"/>
    <mergeCell ref="A669:E676"/>
    <mergeCell ref="A694:E694"/>
    <mergeCell ref="A695:E702"/>
    <mergeCell ref="A720:E720"/>
    <mergeCell ref="A565:E572"/>
    <mergeCell ref="A590:E590"/>
    <mergeCell ref="A591:E598"/>
    <mergeCell ref="A616:E616"/>
    <mergeCell ref="A617:E624"/>
    <mergeCell ref="A642:E642"/>
    <mergeCell ref="A481:E488"/>
    <mergeCell ref="A508:E508"/>
    <mergeCell ref="A509:E515"/>
    <mergeCell ref="A537:E537"/>
    <mergeCell ref="A538:E546"/>
    <mergeCell ref="A564:E564"/>
    <mergeCell ref="A428:E434"/>
    <mergeCell ref="A452:E452"/>
    <mergeCell ref="A453:E453"/>
    <mergeCell ref="A454:E460"/>
    <mergeCell ref="A479:E479"/>
    <mergeCell ref="A480:E480"/>
    <mergeCell ref="A377:E381"/>
    <mergeCell ref="A399:E399"/>
    <mergeCell ref="A400:E400"/>
    <mergeCell ref="A401:E407"/>
    <mergeCell ref="A426:E426"/>
    <mergeCell ref="A427:E427"/>
    <mergeCell ref="A351:E356"/>
    <mergeCell ref="A375:E375"/>
    <mergeCell ref="A376:E376"/>
    <mergeCell ref="A274:E278"/>
    <mergeCell ref="A294:E294"/>
    <mergeCell ref="A295:E295"/>
    <mergeCell ref="A296:E301"/>
    <mergeCell ref="A323:E323"/>
    <mergeCell ref="A324:E324"/>
    <mergeCell ref="A2:E2"/>
    <mergeCell ref="A3:E11"/>
    <mergeCell ref="A243:E243"/>
    <mergeCell ref="A244:E252"/>
    <mergeCell ref="A272:E272"/>
    <mergeCell ref="A273:E273"/>
    <mergeCell ref="A325:E331"/>
    <mergeCell ref="A349:E349"/>
    <mergeCell ref="A350:E350"/>
  </mergeCells>
  <pageMargins left="0.98425196850393704" right="0.98425196850393704" top="0.98425196850393704" bottom="0.98425196850393704" header="0.51181102362204722" footer="0.51181102362204722"/>
  <pageSetup paperSize="9" scale="92" firstPageNumber="18" orientation="portrait" useFirstPageNumber="1" r:id="rId1"/>
  <headerFooter alignWithMargins="0">
    <oddHeader>&amp;C&amp;"Arial,Kurzíva"Příloha č. 2: Rozpočtové změny č. 418/18 - 481/18 schválené Radou Olomouckého kraje 23.7.2018</oddHeader>
    <oddFooter xml:space="preserve">&amp;L&amp;"Arial,Kurzíva"Zastupitelstvo OK 17.9.2018
7.1. - Rozpočet Olomouckého kraje 2018 - rozpočtové změny 
Příloha č.2: Rozpočtové změny č. 418/18 - 481/18 schválené Radou Olomouckého kraje 23.7.2018&amp;R&amp;"Arial,Kurzíva"Strana &amp;P (celkem 117)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8"/>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0.7109375" bestFit="1" customWidth="1"/>
  </cols>
  <sheetData>
    <row r="1" spans="1:5" ht="15" customHeight="1" x14ac:dyDescent="0.25">
      <c r="A1" s="35" t="s">
        <v>329</v>
      </c>
    </row>
    <row r="2" spans="1:5" ht="15" customHeight="1" x14ac:dyDescent="0.2">
      <c r="A2" s="191" t="s">
        <v>34</v>
      </c>
      <c r="B2" s="191"/>
      <c r="C2" s="191"/>
      <c r="D2" s="191"/>
      <c r="E2" s="191"/>
    </row>
    <row r="3" spans="1:5" ht="15" customHeight="1" x14ac:dyDescent="0.2">
      <c r="A3" s="191" t="s">
        <v>330</v>
      </c>
      <c r="B3" s="191"/>
      <c r="C3" s="191"/>
      <c r="D3" s="191"/>
      <c r="E3" s="191"/>
    </row>
    <row r="4" spans="1:5" ht="15" customHeight="1" x14ac:dyDescent="0.2">
      <c r="A4" s="192" t="s">
        <v>331</v>
      </c>
      <c r="B4" s="192"/>
      <c r="C4" s="192"/>
      <c r="D4" s="192"/>
      <c r="E4" s="192"/>
    </row>
    <row r="5" spans="1:5" ht="15" customHeight="1" x14ac:dyDescent="0.2">
      <c r="A5" s="192"/>
      <c r="B5" s="192"/>
      <c r="C5" s="192"/>
      <c r="D5" s="192"/>
      <c r="E5" s="192"/>
    </row>
    <row r="6" spans="1:5" ht="15" customHeight="1" x14ac:dyDescent="0.2">
      <c r="A6" s="192"/>
      <c r="B6" s="192"/>
      <c r="C6" s="192"/>
      <c r="D6" s="192"/>
      <c r="E6" s="192"/>
    </row>
    <row r="7" spans="1:5" ht="15" customHeight="1" x14ac:dyDescent="0.2">
      <c r="A7" s="192"/>
      <c r="B7" s="192"/>
      <c r="C7" s="192"/>
      <c r="D7" s="192"/>
      <c r="E7" s="192"/>
    </row>
    <row r="8" spans="1:5" ht="15" customHeight="1" x14ac:dyDescent="0.2">
      <c r="A8" s="192"/>
      <c r="B8" s="192"/>
      <c r="C8" s="192"/>
      <c r="D8" s="192"/>
      <c r="E8" s="192"/>
    </row>
    <row r="9" spans="1:5" ht="15" customHeight="1" x14ac:dyDescent="0.2">
      <c r="A9" s="91"/>
      <c r="B9" s="91"/>
      <c r="C9" s="91"/>
      <c r="D9" s="91"/>
      <c r="E9" s="91"/>
    </row>
    <row r="10" spans="1:5" ht="15" customHeight="1" x14ac:dyDescent="0.25">
      <c r="A10" s="37" t="s">
        <v>1</v>
      </c>
      <c r="B10" s="38"/>
      <c r="C10" s="38"/>
      <c r="D10" s="38"/>
      <c r="E10" s="38"/>
    </row>
    <row r="11" spans="1:5" ht="15" customHeight="1" x14ac:dyDescent="0.2">
      <c r="A11" s="82" t="s">
        <v>61</v>
      </c>
      <c r="B11" s="38"/>
      <c r="C11" s="38"/>
      <c r="D11" s="38"/>
      <c r="E11" s="40" t="s">
        <v>62</v>
      </c>
    </row>
    <row r="12" spans="1:5" ht="15" customHeight="1" x14ac:dyDescent="0.25">
      <c r="A12" s="57"/>
      <c r="B12" s="55"/>
      <c r="C12" s="56"/>
      <c r="D12" s="56"/>
      <c r="E12" s="71"/>
    </row>
    <row r="13" spans="1:5" ht="15" customHeight="1" x14ac:dyDescent="0.2">
      <c r="A13" s="57"/>
      <c r="B13" s="72" t="s">
        <v>39</v>
      </c>
      <c r="C13" s="72" t="s">
        <v>40</v>
      </c>
      <c r="D13" s="73" t="s">
        <v>41</v>
      </c>
      <c r="E13" s="74" t="s">
        <v>42</v>
      </c>
    </row>
    <row r="14" spans="1:5" ht="15" customHeight="1" x14ac:dyDescent="0.2">
      <c r="A14" s="57"/>
      <c r="B14" s="103">
        <v>104513013</v>
      </c>
      <c r="C14" s="46"/>
      <c r="D14" s="47" t="s">
        <v>43</v>
      </c>
      <c r="E14" s="48">
        <v>21037.5</v>
      </c>
    </row>
    <row r="15" spans="1:5" ht="15" customHeight="1" x14ac:dyDescent="0.2">
      <c r="A15" s="57"/>
      <c r="B15" s="103">
        <v>104113013</v>
      </c>
      <c r="C15" s="46"/>
      <c r="D15" s="175" t="s">
        <v>43</v>
      </c>
      <c r="E15" s="48">
        <v>2475</v>
      </c>
    </row>
    <row r="16" spans="1:5" ht="15" customHeight="1" x14ac:dyDescent="0.2">
      <c r="A16" s="57"/>
      <c r="B16" s="78"/>
      <c r="C16" s="79" t="s">
        <v>44</v>
      </c>
      <c r="D16" s="80"/>
      <c r="E16" s="81">
        <f>SUM(E14:E15)</f>
        <v>23512.5</v>
      </c>
    </row>
    <row r="17" spans="1:5" ht="15" customHeight="1" x14ac:dyDescent="0.25">
      <c r="A17" s="53"/>
      <c r="B17" s="41"/>
      <c r="C17" s="41"/>
      <c r="D17" s="41"/>
      <c r="E17" s="41"/>
    </row>
    <row r="18" spans="1:5" ht="15" customHeight="1" x14ac:dyDescent="0.25">
      <c r="A18" s="55" t="s">
        <v>17</v>
      </c>
      <c r="B18" s="56"/>
      <c r="C18" s="56"/>
      <c r="D18" s="56"/>
      <c r="E18" s="56"/>
    </row>
    <row r="19" spans="1:5" ht="15" customHeight="1" x14ac:dyDescent="0.2">
      <c r="A19" s="82" t="s">
        <v>115</v>
      </c>
      <c r="B19" s="57"/>
      <c r="C19" s="57"/>
      <c r="D19" s="57"/>
      <c r="E19" s="57" t="s">
        <v>116</v>
      </c>
    </row>
    <row r="20" spans="1:5" ht="15" customHeight="1" x14ac:dyDescent="0.2">
      <c r="A20" s="57"/>
      <c r="B20" s="149"/>
      <c r="C20" s="56"/>
      <c r="D20" s="57"/>
      <c r="E20" s="150"/>
    </row>
    <row r="21" spans="1:5" ht="15" customHeight="1" x14ac:dyDescent="0.2">
      <c r="A21" s="57"/>
      <c r="B21" s="43" t="s">
        <v>39</v>
      </c>
      <c r="C21" s="72" t="s">
        <v>40</v>
      </c>
      <c r="D21" s="126" t="s">
        <v>41</v>
      </c>
      <c r="E21" s="74" t="s">
        <v>42</v>
      </c>
    </row>
    <row r="22" spans="1:5" ht="15" customHeight="1" x14ac:dyDescent="0.2">
      <c r="A22" s="57"/>
      <c r="B22" s="103">
        <v>104513013</v>
      </c>
      <c r="C22" s="87"/>
      <c r="D22" s="65" t="s">
        <v>189</v>
      </c>
      <c r="E22" s="48">
        <v>21037.5</v>
      </c>
    </row>
    <row r="23" spans="1:5" ht="15" customHeight="1" x14ac:dyDescent="0.2">
      <c r="A23" s="57"/>
      <c r="B23" s="103">
        <v>104113013</v>
      </c>
      <c r="C23" s="87"/>
      <c r="D23" s="65" t="s">
        <v>189</v>
      </c>
      <c r="E23" s="48">
        <v>2475</v>
      </c>
    </row>
    <row r="24" spans="1:5" ht="15" customHeight="1" x14ac:dyDescent="0.2">
      <c r="A24" s="57"/>
      <c r="B24" s="78"/>
      <c r="C24" s="79" t="s">
        <v>44</v>
      </c>
      <c r="D24" s="128"/>
      <c r="E24" s="129">
        <f>SUM(E22:E23)</f>
        <v>23512.5</v>
      </c>
    </row>
    <row r="25" spans="1:5" ht="15" customHeight="1" x14ac:dyDescent="0.2"/>
    <row r="26" spans="1:5" ht="15" customHeight="1" x14ac:dyDescent="0.2"/>
    <row r="27" spans="1:5" ht="15" customHeight="1" x14ac:dyDescent="0.25">
      <c r="A27" s="35" t="s">
        <v>332</v>
      </c>
    </row>
    <row r="28" spans="1:5" ht="15" customHeight="1" x14ac:dyDescent="0.2">
      <c r="A28" s="191" t="s">
        <v>34</v>
      </c>
      <c r="B28" s="191"/>
      <c r="C28" s="191"/>
      <c r="D28" s="191"/>
      <c r="E28" s="191"/>
    </row>
    <row r="29" spans="1:5" ht="15" customHeight="1" x14ac:dyDescent="0.2">
      <c r="A29" s="192" t="s">
        <v>368</v>
      </c>
      <c r="B29" s="192"/>
      <c r="C29" s="192"/>
      <c r="D29" s="192"/>
      <c r="E29" s="192"/>
    </row>
    <row r="30" spans="1:5" ht="15" customHeight="1" x14ac:dyDescent="0.2">
      <c r="A30" s="192"/>
      <c r="B30" s="192"/>
      <c r="C30" s="192"/>
      <c r="D30" s="192"/>
      <c r="E30" s="192"/>
    </row>
    <row r="31" spans="1:5" ht="15" customHeight="1" x14ac:dyDescent="0.2">
      <c r="A31" s="192"/>
      <c r="B31" s="192"/>
      <c r="C31" s="192"/>
      <c r="D31" s="192"/>
      <c r="E31" s="192"/>
    </row>
    <row r="32" spans="1:5" ht="15" customHeight="1" x14ac:dyDescent="0.2">
      <c r="A32" s="192"/>
      <c r="B32" s="192"/>
      <c r="C32" s="192"/>
      <c r="D32" s="192"/>
      <c r="E32" s="192"/>
    </row>
    <row r="33" spans="1:5" ht="15" customHeight="1" x14ac:dyDescent="0.2">
      <c r="A33" s="192"/>
      <c r="B33" s="192"/>
      <c r="C33" s="192"/>
      <c r="D33" s="192"/>
      <c r="E33" s="192"/>
    </row>
    <row r="34" spans="1:5" ht="15" customHeight="1" x14ac:dyDescent="0.2">
      <c r="A34" s="192"/>
      <c r="B34" s="192"/>
      <c r="C34" s="192"/>
      <c r="D34" s="192"/>
      <c r="E34" s="192"/>
    </row>
    <row r="35" spans="1:5" ht="15" customHeight="1" x14ac:dyDescent="0.2">
      <c r="A35" s="192"/>
      <c r="B35" s="192"/>
      <c r="C35" s="192"/>
      <c r="D35" s="192"/>
      <c r="E35" s="192"/>
    </row>
    <row r="36" spans="1:5" ht="15" customHeight="1" x14ac:dyDescent="0.2">
      <c r="A36" s="192"/>
      <c r="B36" s="192"/>
      <c r="C36" s="192"/>
      <c r="D36" s="192"/>
      <c r="E36" s="192"/>
    </row>
    <row r="37" spans="1:5" ht="15" customHeight="1" x14ac:dyDescent="0.2">
      <c r="A37" s="192"/>
      <c r="B37" s="192"/>
      <c r="C37" s="192"/>
      <c r="D37" s="192"/>
      <c r="E37" s="192"/>
    </row>
    <row r="38" spans="1:5" ht="15" customHeight="1" x14ac:dyDescent="0.2"/>
    <row r="39" spans="1:5" ht="15" customHeight="1" x14ac:dyDescent="0.25">
      <c r="A39" s="55" t="s">
        <v>1</v>
      </c>
      <c r="B39" s="56"/>
      <c r="C39" s="56"/>
      <c r="D39" s="56"/>
      <c r="E39" s="56"/>
    </row>
    <row r="40" spans="1:5" ht="15" customHeight="1" x14ac:dyDescent="0.2">
      <c r="A40" s="82" t="s">
        <v>61</v>
      </c>
      <c r="E40" t="s">
        <v>62</v>
      </c>
    </row>
    <row r="41" spans="1:5" ht="15" customHeight="1" x14ac:dyDescent="0.25">
      <c r="B41" s="55"/>
      <c r="C41" s="56"/>
      <c r="D41" s="56"/>
      <c r="E41" s="71"/>
    </row>
    <row r="42" spans="1:5" ht="15" customHeight="1" x14ac:dyDescent="0.2">
      <c r="A42" s="92"/>
      <c r="B42" s="92"/>
      <c r="C42" s="72" t="s">
        <v>40</v>
      </c>
      <c r="D42" s="73" t="s">
        <v>41</v>
      </c>
      <c r="E42" s="43" t="s">
        <v>42</v>
      </c>
    </row>
    <row r="43" spans="1:5" ht="15" customHeight="1" x14ac:dyDescent="0.2">
      <c r="A43" s="90"/>
      <c r="B43" s="86"/>
      <c r="C43" s="93"/>
      <c r="D43" s="94" t="s">
        <v>63</v>
      </c>
      <c r="E43" s="48">
        <v>412731</v>
      </c>
    </row>
    <row r="44" spans="1:5" ht="15" customHeight="1" x14ac:dyDescent="0.2">
      <c r="A44" s="90"/>
      <c r="B44" s="86"/>
      <c r="C44" s="50" t="s">
        <v>44</v>
      </c>
      <c r="D44" s="51"/>
      <c r="E44" s="52">
        <f>SUM(E43:E43)</f>
        <v>412731</v>
      </c>
    </row>
    <row r="45" spans="1:5" ht="15" customHeight="1" x14ac:dyDescent="0.2">
      <c r="A45" s="41"/>
      <c r="B45" s="41"/>
      <c r="C45" s="41"/>
      <c r="D45" s="41"/>
      <c r="E45" s="41"/>
    </row>
    <row r="46" spans="1:5" ht="15" customHeight="1" x14ac:dyDescent="0.25">
      <c r="A46" s="37" t="s">
        <v>17</v>
      </c>
      <c r="B46" s="38"/>
      <c r="C46" s="38"/>
      <c r="D46" s="57"/>
      <c r="E46" s="57"/>
    </row>
    <row r="47" spans="1:5" ht="15" customHeight="1" x14ac:dyDescent="0.2">
      <c r="A47" s="82" t="s">
        <v>115</v>
      </c>
      <c r="B47" s="115"/>
      <c r="C47" s="115"/>
      <c r="D47" s="115"/>
      <c r="E47" s="57" t="s">
        <v>116</v>
      </c>
    </row>
    <row r="48" spans="1:5" ht="15" customHeight="1" x14ac:dyDescent="0.2">
      <c r="A48" s="41"/>
      <c r="B48" s="97"/>
      <c r="C48" s="38"/>
      <c r="D48" s="41"/>
      <c r="E48" s="98"/>
    </row>
    <row r="49" spans="1:5" ht="15" customHeight="1" x14ac:dyDescent="0.2">
      <c r="B49" s="72" t="s">
        <v>39</v>
      </c>
      <c r="C49" s="72" t="s">
        <v>40</v>
      </c>
      <c r="D49" s="73" t="s">
        <v>41</v>
      </c>
      <c r="E49" s="74" t="s">
        <v>42</v>
      </c>
    </row>
    <row r="50" spans="1:5" ht="15" customHeight="1" x14ac:dyDescent="0.2">
      <c r="B50" s="106">
        <v>895</v>
      </c>
      <c r="C50" s="87"/>
      <c r="D50" s="88" t="s">
        <v>117</v>
      </c>
      <c r="E50" s="48">
        <v>412731</v>
      </c>
    </row>
    <row r="51" spans="1:5" ht="15" customHeight="1" x14ac:dyDescent="0.2">
      <c r="B51" s="106"/>
      <c r="C51" s="79" t="s">
        <v>44</v>
      </c>
      <c r="D51" s="80"/>
      <c r="E51" s="81">
        <f>SUM(E50:E50)</f>
        <v>412731</v>
      </c>
    </row>
    <row r="52" spans="1:5" ht="15" customHeight="1" x14ac:dyDescent="0.2"/>
    <row r="53" spans="1:5" ht="15" customHeight="1" x14ac:dyDescent="0.25">
      <c r="A53" s="35" t="s">
        <v>333</v>
      </c>
    </row>
    <row r="54" spans="1:5" ht="15" customHeight="1" x14ac:dyDescent="0.2">
      <c r="A54" s="191" t="s">
        <v>34</v>
      </c>
      <c r="B54" s="191"/>
      <c r="C54" s="191"/>
      <c r="D54" s="191"/>
      <c r="E54" s="191"/>
    </row>
    <row r="55" spans="1:5" ht="15" customHeight="1" x14ac:dyDescent="0.2">
      <c r="A55" s="192" t="s">
        <v>369</v>
      </c>
      <c r="B55" s="192"/>
      <c r="C55" s="192"/>
      <c r="D55" s="192"/>
      <c r="E55" s="192"/>
    </row>
    <row r="56" spans="1:5" ht="15" customHeight="1" x14ac:dyDescent="0.2">
      <c r="A56" s="192"/>
      <c r="B56" s="192"/>
      <c r="C56" s="192"/>
      <c r="D56" s="192"/>
      <c r="E56" s="192"/>
    </row>
    <row r="57" spans="1:5" ht="15" customHeight="1" x14ac:dyDescent="0.2">
      <c r="A57" s="192"/>
      <c r="B57" s="192"/>
      <c r="C57" s="192"/>
      <c r="D57" s="192"/>
      <c r="E57" s="192"/>
    </row>
    <row r="58" spans="1:5" ht="15" customHeight="1" x14ac:dyDescent="0.2">
      <c r="A58" s="192"/>
      <c r="B58" s="192"/>
      <c r="C58" s="192"/>
      <c r="D58" s="192"/>
      <c r="E58" s="192"/>
    </row>
    <row r="59" spans="1:5" ht="15" customHeight="1" x14ac:dyDescent="0.2">
      <c r="A59" s="192"/>
      <c r="B59" s="192"/>
      <c r="C59" s="192"/>
      <c r="D59" s="192"/>
      <c r="E59" s="192"/>
    </row>
    <row r="60" spans="1:5" ht="15" customHeight="1" x14ac:dyDescent="0.2">
      <c r="A60" s="192"/>
      <c r="B60" s="192"/>
      <c r="C60" s="192"/>
      <c r="D60" s="192"/>
      <c r="E60" s="192"/>
    </row>
    <row r="61" spans="1:5" ht="15" customHeight="1" x14ac:dyDescent="0.2">
      <c r="A61" s="192"/>
      <c r="B61" s="192"/>
      <c r="C61" s="192"/>
      <c r="D61" s="192"/>
      <c r="E61" s="192"/>
    </row>
    <row r="62" spans="1:5" ht="15" customHeight="1" x14ac:dyDescent="0.2">
      <c r="A62" s="192"/>
      <c r="B62" s="192"/>
      <c r="C62" s="192"/>
      <c r="D62" s="192"/>
      <c r="E62" s="192"/>
    </row>
    <row r="63" spans="1:5" ht="15" customHeight="1" x14ac:dyDescent="0.2"/>
    <row r="64" spans="1:5" ht="15" customHeight="1" x14ac:dyDescent="0.25">
      <c r="A64" s="55" t="s">
        <v>1</v>
      </c>
      <c r="B64" s="56"/>
      <c r="C64" s="56"/>
      <c r="D64" s="56"/>
      <c r="E64" s="56"/>
    </row>
    <row r="65" spans="1:5" ht="15" customHeight="1" x14ac:dyDescent="0.2">
      <c r="A65" s="82" t="s">
        <v>61</v>
      </c>
      <c r="E65" t="s">
        <v>62</v>
      </c>
    </row>
    <row r="66" spans="1:5" ht="15" customHeight="1" x14ac:dyDescent="0.25">
      <c r="B66" s="55"/>
      <c r="C66" s="56"/>
      <c r="D66" s="56"/>
      <c r="E66" s="71"/>
    </row>
    <row r="67" spans="1:5" ht="15" customHeight="1" x14ac:dyDescent="0.2">
      <c r="A67" s="92"/>
      <c r="B67" s="92"/>
      <c r="C67" s="72" t="s">
        <v>40</v>
      </c>
      <c r="D67" s="73" t="s">
        <v>41</v>
      </c>
      <c r="E67" s="43" t="s">
        <v>42</v>
      </c>
    </row>
    <row r="68" spans="1:5" ht="15" customHeight="1" x14ac:dyDescent="0.2">
      <c r="A68" s="90"/>
      <c r="B68" s="86"/>
      <c r="C68" s="93"/>
      <c r="D68" s="94" t="s">
        <v>63</v>
      </c>
      <c r="E68" s="48">
        <v>686693.7</v>
      </c>
    </row>
    <row r="69" spans="1:5" ht="15" customHeight="1" x14ac:dyDescent="0.2">
      <c r="A69" s="90"/>
      <c r="B69" s="86"/>
      <c r="C69" s="50" t="s">
        <v>44</v>
      </c>
      <c r="D69" s="51"/>
      <c r="E69" s="52">
        <f>SUM(E68:E68)</f>
        <v>686693.7</v>
      </c>
    </row>
    <row r="70" spans="1:5" ht="15" customHeight="1" x14ac:dyDescent="0.2">
      <c r="A70" s="41"/>
      <c r="B70" s="41"/>
      <c r="C70" s="41"/>
      <c r="D70" s="41"/>
      <c r="E70" s="41"/>
    </row>
    <row r="71" spans="1:5" ht="15" customHeight="1" x14ac:dyDescent="0.25">
      <c r="A71" s="37" t="s">
        <v>17</v>
      </c>
      <c r="B71" s="38"/>
      <c r="C71" s="38"/>
      <c r="D71" s="57"/>
      <c r="E71" s="57"/>
    </row>
    <row r="72" spans="1:5" ht="15" customHeight="1" x14ac:dyDescent="0.2">
      <c r="A72" s="82" t="s">
        <v>115</v>
      </c>
      <c r="B72" s="115"/>
      <c r="C72" s="115"/>
      <c r="D72" s="115"/>
      <c r="E72" s="57" t="s">
        <v>116</v>
      </c>
    </row>
    <row r="73" spans="1:5" ht="15" customHeight="1" x14ac:dyDescent="0.2">
      <c r="A73" s="41"/>
      <c r="B73" s="97"/>
      <c r="C73" s="38"/>
      <c r="D73" s="41"/>
      <c r="E73" s="98"/>
    </row>
    <row r="74" spans="1:5" ht="15" customHeight="1" x14ac:dyDescent="0.2">
      <c r="B74" s="72" t="s">
        <v>39</v>
      </c>
      <c r="C74" s="72" t="s">
        <v>40</v>
      </c>
      <c r="D74" s="73" t="s">
        <v>41</v>
      </c>
      <c r="E74" s="74" t="s">
        <v>42</v>
      </c>
    </row>
    <row r="75" spans="1:5" ht="15" customHeight="1" x14ac:dyDescent="0.2">
      <c r="B75" s="106">
        <v>895</v>
      </c>
      <c r="C75" s="87"/>
      <c r="D75" s="88" t="s">
        <v>117</v>
      </c>
      <c r="E75" s="48">
        <v>686693.7</v>
      </c>
    </row>
    <row r="76" spans="1:5" ht="15" customHeight="1" x14ac:dyDescent="0.2">
      <c r="B76" s="106"/>
      <c r="C76" s="79" t="s">
        <v>44</v>
      </c>
      <c r="D76" s="80"/>
      <c r="E76" s="81">
        <f>SUM(E75:E75)</f>
        <v>686693.7</v>
      </c>
    </row>
    <row r="77" spans="1:5" ht="15" customHeight="1" x14ac:dyDescent="0.2"/>
    <row r="78" spans="1:5" ht="15" customHeight="1" x14ac:dyDescent="0.2"/>
    <row r="79" spans="1:5" ht="15" customHeight="1" x14ac:dyDescent="0.25">
      <c r="A79" s="35" t="s">
        <v>334</v>
      </c>
    </row>
    <row r="80" spans="1:5" ht="15" customHeight="1" x14ac:dyDescent="0.2">
      <c r="A80" s="191" t="s">
        <v>34</v>
      </c>
      <c r="B80" s="191"/>
      <c r="C80" s="191"/>
      <c r="D80" s="191"/>
      <c r="E80" s="191"/>
    </row>
    <row r="81" spans="1:5" ht="15" customHeight="1" x14ac:dyDescent="0.2">
      <c r="A81" s="192" t="s">
        <v>370</v>
      </c>
      <c r="B81" s="192"/>
      <c r="C81" s="192"/>
      <c r="D81" s="192"/>
      <c r="E81" s="192"/>
    </row>
    <row r="82" spans="1:5" ht="15" customHeight="1" x14ac:dyDescent="0.2">
      <c r="A82" s="192"/>
      <c r="B82" s="192"/>
      <c r="C82" s="192"/>
      <c r="D82" s="192"/>
      <c r="E82" s="192"/>
    </row>
    <row r="83" spans="1:5" ht="15" customHeight="1" x14ac:dyDescent="0.2">
      <c r="A83" s="192"/>
      <c r="B83" s="192"/>
      <c r="C83" s="192"/>
      <c r="D83" s="192"/>
      <c r="E83" s="192"/>
    </row>
    <row r="84" spans="1:5" ht="15" customHeight="1" x14ac:dyDescent="0.2">
      <c r="A84" s="192"/>
      <c r="B84" s="192"/>
      <c r="C84" s="192"/>
      <c r="D84" s="192"/>
      <c r="E84" s="192"/>
    </row>
    <row r="85" spans="1:5" ht="15" customHeight="1" x14ac:dyDescent="0.2">
      <c r="A85" s="192"/>
      <c r="B85" s="192"/>
      <c r="C85" s="192"/>
      <c r="D85" s="192"/>
      <c r="E85" s="192"/>
    </row>
    <row r="86" spans="1:5" ht="15" customHeight="1" x14ac:dyDescent="0.2">
      <c r="A86" s="192"/>
      <c r="B86" s="192"/>
      <c r="C86" s="192"/>
      <c r="D86" s="192"/>
      <c r="E86" s="192"/>
    </row>
    <row r="87" spans="1:5" ht="15" customHeight="1" x14ac:dyDescent="0.2">
      <c r="A87" s="192"/>
      <c r="B87" s="192"/>
      <c r="C87" s="192"/>
      <c r="D87" s="192"/>
      <c r="E87" s="192"/>
    </row>
    <row r="88" spans="1:5" ht="15" customHeight="1" x14ac:dyDescent="0.2">
      <c r="A88" s="192"/>
      <c r="B88" s="192"/>
      <c r="C88" s="192"/>
      <c r="D88" s="192"/>
      <c r="E88" s="192"/>
    </row>
    <row r="89" spans="1:5" ht="15" customHeight="1" x14ac:dyDescent="0.2">
      <c r="A89" s="192"/>
      <c r="B89" s="192"/>
      <c r="C89" s="192"/>
      <c r="D89" s="192"/>
      <c r="E89" s="192"/>
    </row>
    <row r="90" spans="1:5" ht="15" customHeight="1" x14ac:dyDescent="0.2"/>
    <row r="91" spans="1:5" ht="15" customHeight="1" x14ac:dyDescent="0.25">
      <c r="A91" s="55" t="s">
        <v>1</v>
      </c>
      <c r="B91" s="56"/>
      <c r="C91" s="56"/>
      <c r="D91" s="56"/>
      <c r="E91" s="56"/>
    </row>
    <row r="92" spans="1:5" ht="15" customHeight="1" x14ac:dyDescent="0.2">
      <c r="A92" s="82" t="s">
        <v>61</v>
      </c>
      <c r="E92" t="s">
        <v>62</v>
      </c>
    </row>
    <row r="93" spans="1:5" ht="15" customHeight="1" x14ac:dyDescent="0.25">
      <c r="B93" s="55"/>
      <c r="C93" s="56"/>
      <c r="D93" s="56"/>
      <c r="E93" s="71"/>
    </row>
    <row r="94" spans="1:5" ht="15" customHeight="1" x14ac:dyDescent="0.2">
      <c r="A94" s="92"/>
      <c r="B94" s="92"/>
      <c r="C94" s="72" t="s">
        <v>40</v>
      </c>
      <c r="D94" s="73" t="s">
        <v>41</v>
      </c>
      <c r="E94" s="43" t="s">
        <v>42</v>
      </c>
    </row>
    <row r="95" spans="1:5" ht="15" customHeight="1" x14ac:dyDescent="0.2">
      <c r="A95" s="90"/>
      <c r="B95" s="86"/>
      <c r="C95" s="93"/>
      <c r="D95" s="94" t="s">
        <v>63</v>
      </c>
      <c r="E95" s="48">
        <v>27225</v>
      </c>
    </row>
    <row r="96" spans="1:5" ht="15" customHeight="1" x14ac:dyDescent="0.2">
      <c r="A96" s="90"/>
      <c r="B96" s="86"/>
      <c r="C96" s="50" t="s">
        <v>44</v>
      </c>
      <c r="D96" s="51"/>
      <c r="E96" s="52">
        <f>SUM(E95:E95)</f>
        <v>27225</v>
      </c>
    </row>
    <row r="97" spans="1:5" ht="15" customHeight="1" x14ac:dyDescent="0.2">
      <c r="A97" s="41"/>
      <c r="B97" s="41"/>
      <c r="C97" s="41"/>
      <c r="D97" s="41"/>
      <c r="E97" s="41"/>
    </row>
    <row r="98" spans="1:5" ht="15" customHeight="1" x14ac:dyDescent="0.25">
      <c r="A98" s="37" t="s">
        <v>17</v>
      </c>
      <c r="B98" s="38"/>
      <c r="C98" s="38"/>
      <c r="D98" s="57"/>
      <c r="E98" s="57"/>
    </row>
    <row r="99" spans="1:5" ht="15" customHeight="1" x14ac:dyDescent="0.2">
      <c r="A99" s="82" t="s">
        <v>115</v>
      </c>
      <c r="B99" s="115"/>
      <c r="C99" s="115"/>
      <c r="D99" s="115"/>
      <c r="E99" s="57" t="s">
        <v>116</v>
      </c>
    </row>
    <row r="100" spans="1:5" ht="15" customHeight="1" x14ac:dyDescent="0.2">
      <c r="A100" s="41"/>
      <c r="B100" s="97"/>
      <c r="C100" s="38"/>
      <c r="D100" s="41"/>
      <c r="E100" s="98"/>
    </row>
    <row r="101" spans="1:5" ht="15" customHeight="1" x14ac:dyDescent="0.2">
      <c r="B101" s="72" t="s">
        <v>39</v>
      </c>
      <c r="C101" s="72" t="s">
        <v>40</v>
      </c>
      <c r="D101" s="73" t="s">
        <v>41</v>
      </c>
      <c r="E101" s="74" t="s">
        <v>42</v>
      </c>
    </row>
    <row r="102" spans="1:5" ht="15" customHeight="1" x14ac:dyDescent="0.2">
      <c r="B102" s="106">
        <v>895</v>
      </c>
      <c r="C102" s="87"/>
      <c r="D102" s="88" t="s">
        <v>117</v>
      </c>
      <c r="E102" s="48">
        <v>27225</v>
      </c>
    </row>
    <row r="103" spans="1:5" ht="15" customHeight="1" x14ac:dyDescent="0.2">
      <c r="B103" s="106"/>
      <c r="C103" s="79" t="s">
        <v>44</v>
      </c>
      <c r="D103" s="80"/>
      <c r="E103" s="81">
        <f>SUM(E102:E102)</f>
        <v>27225</v>
      </c>
    </row>
    <row r="104" spans="1:5" ht="15" customHeight="1" x14ac:dyDescent="0.2"/>
    <row r="105" spans="1:5" ht="15" customHeight="1" x14ac:dyDescent="0.2"/>
    <row r="106" spans="1:5" ht="15" customHeight="1" x14ac:dyDescent="0.25">
      <c r="A106" s="35" t="s">
        <v>335</v>
      </c>
    </row>
    <row r="107" spans="1:5" ht="15" customHeight="1" x14ac:dyDescent="0.2">
      <c r="A107" s="191" t="s">
        <v>34</v>
      </c>
      <c r="B107" s="191"/>
      <c r="C107" s="191"/>
      <c r="D107" s="191"/>
      <c r="E107" s="191"/>
    </row>
    <row r="108" spans="1:5" ht="15" customHeight="1" x14ac:dyDescent="0.2">
      <c r="A108" s="192" t="s">
        <v>371</v>
      </c>
      <c r="B108" s="192"/>
      <c r="C108" s="192"/>
      <c r="D108" s="192"/>
      <c r="E108" s="192"/>
    </row>
    <row r="109" spans="1:5" ht="15" customHeight="1" x14ac:dyDescent="0.2">
      <c r="A109" s="192"/>
      <c r="B109" s="192"/>
      <c r="C109" s="192"/>
      <c r="D109" s="192"/>
      <c r="E109" s="192"/>
    </row>
    <row r="110" spans="1:5" ht="15" customHeight="1" x14ac:dyDescent="0.2">
      <c r="A110" s="192"/>
      <c r="B110" s="192"/>
      <c r="C110" s="192"/>
      <c r="D110" s="192"/>
      <c r="E110" s="192"/>
    </row>
    <row r="111" spans="1:5" ht="15" customHeight="1" x14ac:dyDescent="0.2">
      <c r="A111" s="192"/>
      <c r="B111" s="192"/>
      <c r="C111" s="192"/>
      <c r="D111" s="192"/>
      <c r="E111" s="192"/>
    </row>
    <row r="112" spans="1:5" ht="15" customHeight="1" x14ac:dyDescent="0.2">
      <c r="A112" s="192"/>
      <c r="B112" s="192"/>
      <c r="C112" s="192"/>
      <c r="D112" s="192"/>
      <c r="E112" s="192"/>
    </row>
    <row r="113" spans="1:5" ht="15" customHeight="1" x14ac:dyDescent="0.2">
      <c r="A113" s="192"/>
      <c r="B113" s="192"/>
      <c r="C113" s="192"/>
      <c r="D113" s="192"/>
      <c r="E113" s="192"/>
    </row>
    <row r="114" spans="1:5" ht="15" customHeight="1" x14ac:dyDescent="0.2">
      <c r="A114" s="192"/>
      <c r="B114" s="192"/>
      <c r="C114" s="192"/>
      <c r="D114" s="192"/>
      <c r="E114" s="192"/>
    </row>
    <row r="115" spans="1:5" ht="15" customHeight="1" x14ac:dyDescent="0.2">
      <c r="A115" s="192"/>
      <c r="B115" s="192"/>
      <c r="C115" s="192"/>
      <c r="D115" s="192"/>
      <c r="E115" s="192"/>
    </row>
    <row r="116" spans="1:5" ht="15" customHeight="1" x14ac:dyDescent="0.2">
      <c r="A116" s="91"/>
      <c r="B116" s="91"/>
      <c r="C116" s="91"/>
      <c r="D116" s="91"/>
      <c r="E116" s="91"/>
    </row>
    <row r="117" spans="1:5" ht="15" customHeight="1" x14ac:dyDescent="0.25">
      <c r="A117" s="55" t="s">
        <v>1</v>
      </c>
      <c r="B117" s="56"/>
      <c r="C117" s="56"/>
      <c r="D117" s="56"/>
      <c r="E117" s="56"/>
    </row>
    <row r="118" spans="1:5" ht="15" customHeight="1" x14ac:dyDescent="0.2">
      <c r="A118" s="82" t="s">
        <v>61</v>
      </c>
      <c r="E118" t="s">
        <v>62</v>
      </c>
    </row>
    <row r="119" spans="1:5" ht="15" customHeight="1" x14ac:dyDescent="0.25">
      <c r="B119" s="55"/>
      <c r="C119" s="56"/>
      <c r="D119" s="56"/>
      <c r="E119" s="71"/>
    </row>
    <row r="120" spans="1:5" ht="15" customHeight="1" x14ac:dyDescent="0.2">
      <c r="A120" s="92"/>
      <c r="B120" s="92"/>
      <c r="C120" s="72" t="s">
        <v>40</v>
      </c>
      <c r="D120" s="73" t="s">
        <v>41</v>
      </c>
      <c r="E120" s="43" t="s">
        <v>42</v>
      </c>
    </row>
    <row r="121" spans="1:5" ht="15" customHeight="1" x14ac:dyDescent="0.2">
      <c r="A121" s="90"/>
      <c r="B121" s="86"/>
      <c r="C121" s="93"/>
      <c r="D121" s="94" t="s">
        <v>63</v>
      </c>
      <c r="E121" s="48">
        <f>499337+29372.7</f>
        <v>528709.69999999995</v>
      </c>
    </row>
    <row r="122" spans="1:5" ht="15" customHeight="1" x14ac:dyDescent="0.2">
      <c r="A122" s="90"/>
      <c r="B122" s="86"/>
      <c r="C122" s="50" t="s">
        <v>44</v>
      </c>
      <c r="D122" s="51"/>
      <c r="E122" s="52">
        <f>SUM(E121:E121)</f>
        <v>528709.69999999995</v>
      </c>
    </row>
    <row r="123" spans="1:5" ht="15" customHeight="1" x14ac:dyDescent="0.2">
      <c r="A123" s="90"/>
      <c r="B123" s="86"/>
      <c r="C123" s="95"/>
      <c r="D123" s="38"/>
      <c r="E123" s="96"/>
    </row>
    <row r="124" spans="1:5" ht="15" customHeight="1" x14ac:dyDescent="0.25">
      <c r="A124" s="37" t="s">
        <v>17</v>
      </c>
      <c r="B124" s="38"/>
      <c r="C124" s="38"/>
      <c r="D124" s="57"/>
      <c r="E124" s="57"/>
    </row>
    <row r="125" spans="1:5" ht="15" customHeight="1" x14ac:dyDescent="0.2">
      <c r="A125" s="39" t="s">
        <v>52</v>
      </c>
      <c r="B125" s="38"/>
      <c r="C125" s="38"/>
      <c r="D125" s="38"/>
      <c r="E125" s="40" t="s">
        <v>64</v>
      </c>
    </row>
    <row r="126" spans="1:5" ht="15" customHeight="1" x14ac:dyDescent="0.2">
      <c r="A126" s="41"/>
      <c r="B126" s="97"/>
      <c r="C126" s="38"/>
      <c r="D126" s="41"/>
      <c r="E126" s="98"/>
    </row>
    <row r="127" spans="1:5" ht="15" customHeight="1" x14ac:dyDescent="0.2">
      <c r="B127" s="92"/>
      <c r="C127" s="43" t="s">
        <v>40</v>
      </c>
      <c r="D127" s="84" t="s">
        <v>57</v>
      </c>
      <c r="E127" s="43" t="s">
        <v>42</v>
      </c>
    </row>
    <row r="128" spans="1:5" ht="15" customHeight="1" x14ac:dyDescent="0.2">
      <c r="B128" s="99"/>
      <c r="C128" s="93">
        <v>3122</v>
      </c>
      <c r="D128" s="88" t="s">
        <v>65</v>
      </c>
      <c r="E128" s="48">
        <f>499337+29372.7</f>
        <v>528709.69999999995</v>
      </c>
    </row>
    <row r="129" spans="1:5" ht="15" customHeight="1" x14ac:dyDescent="0.2">
      <c r="B129" s="100"/>
      <c r="C129" s="50" t="s">
        <v>44</v>
      </c>
      <c r="D129" s="101"/>
      <c r="E129" s="102">
        <f>SUM(E128:E128)</f>
        <v>528709.69999999995</v>
      </c>
    </row>
    <row r="130" spans="1:5" ht="15" customHeight="1" x14ac:dyDescent="0.2"/>
    <row r="131" spans="1:5" ht="15" customHeight="1" x14ac:dyDescent="0.2"/>
    <row r="132" spans="1:5" ht="15" customHeight="1" x14ac:dyDescent="0.25">
      <c r="A132" s="35" t="s">
        <v>336</v>
      </c>
    </row>
    <row r="133" spans="1:5" ht="15" customHeight="1" x14ac:dyDescent="0.2">
      <c r="A133" s="191" t="s">
        <v>34</v>
      </c>
      <c r="B133" s="191"/>
      <c r="C133" s="191"/>
      <c r="D133" s="191"/>
      <c r="E133" s="191"/>
    </row>
    <row r="134" spans="1:5" ht="15" customHeight="1" x14ac:dyDescent="0.2">
      <c r="A134" s="192" t="s">
        <v>372</v>
      </c>
      <c r="B134" s="192"/>
      <c r="C134" s="192"/>
      <c r="D134" s="192"/>
      <c r="E134" s="192"/>
    </row>
    <row r="135" spans="1:5" ht="15" customHeight="1" x14ac:dyDescent="0.2">
      <c r="A135" s="192"/>
      <c r="B135" s="192"/>
      <c r="C135" s="192"/>
      <c r="D135" s="192"/>
      <c r="E135" s="192"/>
    </row>
    <row r="136" spans="1:5" ht="15" customHeight="1" x14ac:dyDescent="0.2">
      <c r="A136" s="192"/>
      <c r="B136" s="192"/>
      <c r="C136" s="192"/>
      <c r="D136" s="192"/>
      <c r="E136" s="192"/>
    </row>
    <row r="137" spans="1:5" ht="15" customHeight="1" x14ac:dyDescent="0.2">
      <c r="A137" s="192"/>
      <c r="B137" s="192"/>
      <c r="C137" s="192"/>
      <c r="D137" s="192"/>
      <c r="E137" s="192"/>
    </row>
    <row r="138" spans="1:5" ht="15" customHeight="1" x14ac:dyDescent="0.2">
      <c r="A138" s="192"/>
      <c r="B138" s="192"/>
      <c r="C138" s="192"/>
      <c r="D138" s="192"/>
      <c r="E138" s="192"/>
    </row>
    <row r="139" spans="1:5" ht="15" customHeight="1" x14ac:dyDescent="0.2">
      <c r="A139" s="192"/>
      <c r="B139" s="192"/>
      <c r="C139" s="192"/>
      <c r="D139" s="192"/>
      <c r="E139" s="192"/>
    </row>
    <row r="140" spans="1:5" ht="15" customHeight="1" x14ac:dyDescent="0.2">
      <c r="A140" s="192"/>
      <c r="B140" s="192"/>
      <c r="C140" s="192"/>
      <c r="D140" s="192"/>
      <c r="E140" s="192"/>
    </row>
    <row r="141" spans="1:5" ht="15" customHeight="1" x14ac:dyDescent="0.2">
      <c r="A141" s="192"/>
      <c r="B141" s="192"/>
      <c r="C141" s="192"/>
      <c r="D141" s="192"/>
      <c r="E141" s="192"/>
    </row>
    <row r="142" spans="1:5" ht="15" customHeight="1" x14ac:dyDescent="0.2">
      <c r="A142" s="91"/>
      <c r="B142" s="91"/>
      <c r="C142" s="91"/>
      <c r="D142" s="91"/>
      <c r="E142" s="91"/>
    </row>
    <row r="143" spans="1:5" ht="15" customHeight="1" x14ac:dyDescent="0.25">
      <c r="A143" s="55" t="s">
        <v>1</v>
      </c>
      <c r="B143" s="56"/>
      <c r="C143" s="56"/>
      <c r="D143" s="56"/>
      <c r="E143" s="56"/>
    </row>
    <row r="144" spans="1:5" ht="15" customHeight="1" x14ac:dyDescent="0.2">
      <c r="A144" s="82" t="s">
        <v>61</v>
      </c>
      <c r="E144" t="s">
        <v>62</v>
      </c>
    </row>
    <row r="145" spans="1:5" ht="15" customHeight="1" x14ac:dyDescent="0.25">
      <c r="B145" s="55"/>
      <c r="C145" s="56"/>
      <c r="D145" s="56"/>
      <c r="E145" s="71"/>
    </row>
    <row r="146" spans="1:5" ht="15" customHeight="1" x14ac:dyDescent="0.2">
      <c r="A146" s="92"/>
      <c r="B146" s="92"/>
      <c r="C146" s="72" t="s">
        <v>40</v>
      </c>
      <c r="D146" s="73" t="s">
        <v>41</v>
      </c>
      <c r="E146" s="43" t="s">
        <v>42</v>
      </c>
    </row>
    <row r="147" spans="1:5" ht="15" customHeight="1" x14ac:dyDescent="0.2">
      <c r="A147" s="90"/>
      <c r="B147" s="86"/>
      <c r="C147" s="93"/>
      <c r="D147" s="94" t="s">
        <v>63</v>
      </c>
      <c r="E147" s="48">
        <f>1197.9+20364.3</f>
        <v>21562.2</v>
      </c>
    </row>
    <row r="148" spans="1:5" ht="15" customHeight="1" x14ac:dyDescent="0.2">
      <c r="A148" s="90"/>
      <c r="B148" s="86"/>
      <c r="C148" s="50" t="s">
        <v>44</v>
      </c>
      <c r="D148" s="51"/>
      <c r="E148" s="52">
        <f>SUM(E147:E147)</f>
        <v>21562.2</v>
      </c>
    </row>
    <row r="149" spans="1:5" ht="15" customHeight="1" x14ac:dyDescent="0.2">
      <c r="A149" s="90"/>
      <c r="B149" s="86"/>
      <c r="C149" s="95"/>
      <c r="D149" s="38"/>
      <c r="E149" s="96"/>
    </row>
    <row r="150" spans="1:5" ht="15" customHeight="1" x14ac:dyDescent="0.25">
      <c r="A150" s="37" t="s">
        <v>17</v>
      </c>
      <c r="B150" s="38"/>
      <c r="C150" s="38"/>
      <c r="D150" s="57"/>
      <c r="E150" s="57"/>
    </row>
    <row r="151" spans="1:5" ht="15" customHeight="1" x14ac:dyDescent="0.2">
      <c r="A151" s="39" t="s">
        <v>52</v>
      </c>
      <c r="B151" s="38"/>
      <c r="C151" s="38"/>
      <c r="D151" s="38"/>
      <c r="E151" s="40" t="s">
        <v>64</v>
      </c>
    </row>
    <row r="152" spans="1:5" ht="15" customHeight="1" x14ac:dyDescent="0.2">
      <c r="A152" s="41"/>
      <c r="B152" s="97"/>
      <c r="C152" s="38"/>
      <c r="D152" s="41"/>
      <c r="E152" s="98"/>
    </row>
    <row r="153" spans="1:5" ht="15" customHeight="1" x14ac:dyDescent="0.2">
      <c r="B153" s="92"/>
      <c r="C153" s="43" t="s">
        <v>40</v>
      </c>
      <c r="D153" s="84" t="s">
        <v>57</v>
      </c>
      <c r="E153" s="43" t="s">
        <v>42</v>
      </c>
    </row>
    <row r="154" spans="1:5" ht="15" customHeight="1" x14ac:dyDescent="0.2">
      <c r="B154" s="99"/>
      <c r="C154" s="93">
        <v>3121</v>
      </c>
      <c r="D154" s="88" t="s">
        <v>65</v>
      </c>
      <c r="E154" s="48">
        <v>21562.2</v>
      </c>
    </row>
    <row r="155" spans="1:5" ht="15" customHeight="1" x14ac:dyDescent="0.2">
      <c r="B155" s="100"/>
      <c r="C155" s="50" t="s">
        <v>44</v>
      </c>
      <c r="D155" s="101"/>
      <c r="E155" s="102">
        <f>SUM(E154:E154)</f>
        <v>21562.2</v>
      </c>
    </row>
    <row r="156" spans="1:5" ht="15" customHeight="1" x14ac:dyDescent="0.2"/>
    <row r="157" spans="1:5" ht="15" customHeight="1" x14ac:dyDescent="0.25">
      <c r="A157" s="35" t="s">
        <v>337</v>
      </c>
    </row>
    <row r="158" spans="1:5" ht="15" customHeight="1" x14ac:dyDescent="0.2">
      <c r="A158" s="191" t="s">
        <v>34</v>
      </c>
      <c r="B158" s="191"/>
      <c r="C158" s="191"/>
      <c r="D158" s="191"/>
      <c r="E158" s="191"/>
    </row>
    <row r="159" spans="1:5" ht="15" customHeight="1" x14ac:dyDescent="0.2">
      <c r="A159" s="192" t="s">
        <v>373</v>
      </c>
      <c r="B159" s="192"/>
      <c r="C159" s="192"/>
      <c r="D159" s="192"/>
      <c r="E159" s="192"/>
    </row>
    <row r="160" spans="1:5" ht="15" customHeight="1" x14ac:dyDescent="0.2">
      <c r="A160" s="192"/>
      <c r="B160" s="192"/>
      <c r="C160" s="192"/>
      <c r="D160" s="192"/>
      <c r="E160" s="192"/>
    </row>
    <row r="161" spans="1:5" ht="15" customHeight="1" x14ac:dyDescent="0.2">
      <c r="A161" s="192"/>
      <c r="B161" s="192"/>
      <c r="C161" s="192"/>
      <c r="D161" s="192"/>
      <c r="E161" s="192"/>
    </row>
    <row r="162" spans="1:5" ht="15" customHeight="1" x14ac:dyDescent="0.2">
      <c r="A162" s="192"/>
      <c r="B162" s="192"/>
      <c r="C162" s="192"/>
      <c r="D162" s="192"/>
      <c r="E162" s="192"/>
    </row>
    <row r="163" spans="1:5" ht="15" customHeight="1" x14ac:dyDescent="0.2">
      <c r="A163" s="192"/>
      <c r="B163" s="192"/>
      <c r="C163" s="192"/>
      <c r="D163" s="192"/>
      <c r="E163" s="192"/>
    </row>
    <row r="164" spans="1:5" ht="15" customHeight="1" x14ac:dyDescent="0.2">
      <c r="A164" s="192"/>
      <c r="B164" s="192"/>
      <c r="C164" s="192"/>
      <c r="D164" s="192"/>
      <c r="E164" s="192"/>
    </row>
    <row r="165" spans="1:5" ht="15" customHeight="1" x14ac:dyDescent="0.2">
      <c r="A165" s="192"/>
      <c r="B165" s="192"/>
      <c r="C165" s="192"/>
      <c r="D165" s="192"/>
      <c r="E165" s="192"/>
    </row>
    <row r="166" spans="1:5" ht="15" customHeight="1" x14ac:dyDescent="0.2">
      <c r="A166" s="192"/>
      <c r="B166" s="192"/>
      <c r="C166" s="192"/>
      <c r="D166" s="192"/>
      <c r="E166" s="192"/>
    </row>
    <row r="167" spans="1:5" ht="15" customHeight="1" x14ac:dyDescent="0.2">
      <c r="A167" s="192"/>
      <c r="B167" s="192"/>
      <c r="C167" s="192"/>
      <c r="D167" s="192"/>
      <c r="E167" s="192"/>
    </row>
    <row r="168" spans="1:5" ht="15" customHeight="1" x14ac:dyDescent="0.2">
      <c r="A168" s="192"/>
      <c r="B168" s="192"/>
      <c r="C168" s="192"/>
      <c r="D168" s="192"/>
      <c r="E168" s="192"/>
    </row>
    <row r="169" spans="1:5" ht="15" customHeight="1" x14ac:dyDescent="0.2">
      <c r="A169" s="91"/>
      <c r="B169" s="91"/>
      <c r="C169" s="91"/>
      <c r="D169" s="91"/>
      <c r="E169" s="91"/>
    </row>
    <row r="170" spans="1:5" ht="15" customHeight="1" x14ac:dyDescent="0.25">
      <c r="A170" s="55" t="s">
        <v>1</v>
      </c>
      <c r="B170" s="56"/>
      <c r="C170" s="56"/>
      <c r="D170" s="56"/>
      <c r="E170" s="56"/>
    </row>
    <row r="171" spans="1:5" ht="15" customHeight="1" x14ac:dyDescent="0.2">
      <c r="A171" s="82" t="s">
        <v>61</v>
      </c>
      <c r="E171" t="s">
        <v>62</v>
      </c>
    </row>
    <row r="172" spans="1:5" ht="15" customHeight="1" x14ac:dyDescent="0.25">
      <c r="B172" s="55"/>
      <c r="C172" s="56"/>
      <c r="D172" s="56"/>
      <c r="E172" s="71"/>
    </row>
    <row r="173" spans="1:5" ht="15" customHeight="1" x14ac:dyDescent="0.2">
      <c r="A173" s="92"/>
      <c r="B173" s="92"/>
      <c r="C173" s="72" t="s">
        <v>40</v>
      </c>
      <c r="D173" s="73" t="s">
        <v>41</v>
      </c>
      <c r="E173" s="43" t="s">
        <v>42</v>
      </c>
    </row>
    <row r="174" spans="1:5" ht="15" customHeight="1" x14ac:dyDescent="0.2">
      <c r="A174" s="90"/>
      <c r="B174" s="86"/>
      <c r="C174" s="93"/>
      <c r="D174" s="94" t="s">
        <v>63</v>
      </c>
      <c r="E174" s="48">
        <f>245922.85+14466.05+19582.6+1151.9+1269112.05+74653.65</f>
        <v>1624889.1</v>
      </c>
    </row>
    <row r="175" spans="1:5" ht="15" customHeight="1" x14ac:dyDescent="0.2">
      <c r="A175" s="90"/>
      <c r="B175" s="86"/>
      <c r="C175" s="50" t="s">
        <v>44</v>
      </c>
      <c r="D175" s="51"/>
      <c r="E175" s="52">
        <f>SUM(E174:E174)</f>
        <v>1624889.1</v>
      </c>
    </row>
    <row r="176" spans="1:5" ht="15" customHeight="1" x14ac:dyDescent="0.2"/>
    <row r="177" spans="1:5" ht="15" customHeight="1" x14ac:dyDescent="0.25">
      <c r="A177" s="37" t="s">
        <v>17</v>
      </c>
      <c r="B177" s="38"/>
      <c r="C177" s="38"/>
      <c r="D177" s="57"/>
      <c r="E177" s="57"/>
    </row>
    <row r="178" spans="1:5" ht="15" customHeight="1" x14ac:dyDescent="0.2">
      <c r="A178" s="39" t="s">
        <v>52</v>
      </c>
      <c r="B178" s="38"/>
      <c r="C178" s="38"/>
      <c r="D178" s="38"/>
      <c r="E178" s="40" t="s">
        <v>64</v>
      </c>
    </row>
    <row r="179" spans="1:5" ht="15" customHeight="1" x14ac:dyDescent="0.2">
      <c r="A179" s="41"/>
      <c r="B179" s="97"/>
      <c r="C179" s="38"/>
      <c r="D179" s="41"/>
      <c r="E179" s="98"/>
    </row>
    <row r="180" spans="1:5" ht="15" customHeight="1" x14ac:dyDescent="0.2">
      <c r="B180" s="92"/>
      <c r="C180" s="43" t="s">
        <v>40</v>
      </c>
      <c r="D180" s="84" t="s">
        <v>57</v>
      </c>
      <c r="E180" s="43" t="s">
        <v>42</v>
      </c>
    </row>
    <row r="181" spans="1:5" ht="15" customHeight="1" x14ac:dyDescent="0.2">
      <c r="B181" s="99"/>
      <c r="C181" s="93">
        <v>3122</v>
      </c>
      <c r="D181" s="88" t="s">
        <v>65</v>
      </c>
      <c r="E181" s="48">
        <f>245922.85+14466.05+19582.6+1151.9+1269112.05+74653.65</f>
        <v>1624889.1</v>
      </c>
    </row>
    <row r="182" spans="1:5" ht="15" customHeight="1" x14ac:dyDescent="0.2">
      <c r="B182" s="100"/>
      <c r="C182" s="50" t="s">
        <v>44</v>
      </c>
      <c r="D182" s="101"/>
      <c r="E182" s="102">
        <f>SUM(E181:E181)</f>
        <v>1624889.1</v>
      </c>
    </row>
    <row r="183" spans="1:5" ht="15" customHeight="1" x14ac:dyDescent="0.2"/>
    <row r="184" spans="1:5" ht="15" customHeight="1" x14ac:dyDescent="0.2"/>
    <row r="185" spans="1:5" ht="15" customHeight="1" x14ac:dyDescent="0.25">
      <c r="A185" s="35" t="s">
        <v>338</v>
      </c>
    </row>
    <row r="186" spans="1:5" ht="15" customHeight="1" x14ac:dyDescent="0.2">
      <c r="A186" s="191" t="s">
        <v>34</v>
      </c>
      <c r="B186" s="191"/>
      <c r="C186" s="191"/>
      <c r="D186" s="191"/>
      <c r="E186" s="191"/>
    </row>
    <row r="187" spans="1:5" ht="15" customHeight="1" x14ac:dyDescent="0.2">
      <c r="A187" s="192" t="s">
        <v>374</v>
      </c>
      <c r="B187" s="192"/>
      <c r="C187" s="192"/>
      <c r="D187" s="192"/>
      <c r="E187" s="192"/>
    </row>
    <row r="188" spans="1:5" ht="15" customHeight="1" x14ac:dyDescent="0.2">
      <c r="A188" s="192"/>
      <c r="B188" s="192"/>
      <c r="C188" s="192"/>
      <c r="D188" s="192"/>
      <c r="E188" s="192"/>
    </row>
    <row r="189" spans="1:5" ht="15" customHeight="1" x14ac:dyDescent="0.2">
      <c r="A189" s="192"/>
      <c r="B189" s="192"/>
      <c r="C189" s="192"/>
      <c r="D189" s="192"/>
      <c r="E189" s="192"/>
    </row>
    <row r="190" spans="1:5" ht="15" customHeight="1" x14ac:dyDescent="0.2">
      <c r="A190" s="192"/>
      <c r="B190" s="192"/>
      <c r="C190" s="192"/>
      <c r="D190" s="192"/>
      <c r="E190" s="192"/>
    </row>
    <row r="191" spans="1:5" ht="15" customHeight="1" x14ac:dyDescent="0.2">
      <c r="A191" s="192"/>
      <c r="B191" s="192"/>
      <c r="C191" s="192"/>
      <c r="D191" s="192"/>
      <c r="E191" s="192"/>
    </row>
    <row r="192" spans="1:5" ht="15" customHeight="1" x14ac:dyDescent="0.2">
      <c r="A192" s="192"/>
      <c r="B192" s="192"/>
      <c r="C192" s="192"/>
      <c r="D192" s="192"/>
      <c r="E192" s="192"/>
    </row>
    <row r="193" spans="1:5" ht="15" customHeight="1" x14ac:dyDescent="0.2">
      <c r="A193" s="192"/>
      <c r="B193" s="192"/>
      <c r="C193" s="192"/>
      <c r="D193" s="192"/>
      <c r="E193" s="192"/>
    </row>
    <row r="194" spans="1:5" ht="15" customHeight="1" x14ac:dyDescent="0.2">
      <c r="A194" s="91"/>
      <c r="B194" s="91"/>
      <c r="C194" s="91"/>
      <c r="D194" s="91"/>
      <c r="E194" s="91"/>
    </row>
    <row r="195" spans="1:5" ht="15" customHeight="1" x14ac:dyDescent="0.25">
      <c r="A195" s="55" t="s">
        <v>1</v>
      </c>
      <c r="B195" s="56"/>
      <c r="C195" s="56"/>
      <c r="D195" s="56"/>
      <c r="E195" s="56"/>
    </row>
    <row r="196" spans="1:5" ht="15" customHeight="1" x14ac:dyDescent="0.2">
      <c r="A196" s="82" t="s">
        <v>61</v>
      </c>
      <c r="E196" t="s">
        <v>62</v>
      </c>
    </row>
    <row r="197" spans="1:5" ht="15" customHeight="1" x14ac:dyDescent="0.25">
      <c r="B197" s="55"/>
      <c r="C197" s="56"/>
      <c r="D197" s="56"/>
      <c r="E197" s="71"/>
    </row>
    <row r="198" spans="1:5" ht="15" customHeight="1" x14ac:dyDescent="0.2">
      <c r="A198" s="92"/>
      <c r="B198" s="92"/>
      <c r="C198" s="72" t="s">
        <v>40</v>
      </c>
      <c r="D198" s="73" t="s">
        <v>41</v>
      </c>
      <c r="E198" s="43" t="s">
        <v>42</v>
      </c>
    </row>
    <row r="199" spans="1:5" ht="15" customHeight="1" x14ac:dyDescent="0.2">
      <c r="A199" s="90"/>
      <c r="B199" s="86"/>
      <c r="C199" s="93"/>
      <c r="D199" s="94" t="s">
        <v>63</v>
      </c>
      <c r="E199" s="48">
        <f>2073001.91+121941.29</f>
        <v>2194943.1999999997</v>
      </c>
    </row>
    <row r="200" spans="1:5" ht="15" customHeight="1" x14ac:dyDescent="0.2">
      <c r="A200" s="90"/>
      <c r="B200" s="86"/>
      <c r="C200" s="50" t="s">
        <v>44</v>
      </c>
      <c r="D200" s="51"/>
      <c r="E200" s="52">
        <f>SUM(E199:E199)</f>
        <v>2194943.1999999997</v>
      </c>
    </row>
    <row r="201" spans="1:5" ht="15" customHeight="1" x14ac:dyDescent="0.2"/>
    <row r="202" spans="1:5" ht="15" customHeight="1" x14ac:dyDescent="0.25">
      <c r="A202" s="37" t="s">
        <v>17</v>
      </c>
      <c r="B202" s="38"/>
      <c r="C202" s="38"/>
      <c r="D202" s="57"/>
      <c r="E202" s="57"/>
    </row>
    <row r="203" spans="1:5" ht="15" customHeight="1" x14ac:dyDescent="0.2">
      <c r="A203" s="39" t="s">
        <v>68</v>
      </c>
      <c r="B203" s="56"/>
      <c r="C203" s="56"/>
      <c r="D203" s="56"/>
      <c r="E203" s="58" t="s">
        <v>71</v>
      </c>
    </row>
    <row r="204" spans="1:5" ht="15" customHeight="1" x14ac:dyDescent="0.2">
      <c r="A204" s="41"/>
      <c r="B204" s="97"/>
      <c r="C204" s="38"/>
      <c r="D204" s="41"/>
      <c r="E204" s="98"/>
    </row>
    <row r="205" spans="1:5" ht="15" customHeight="1" x14ac:dyDescent="0.2">
      <c r="B205" s="92"/>
      <c r="C205" s="43" t="s">
        <v>40</v>
      </c>
      <c r="D205" s="84" t="s">
        <v>57</v>
      </c>
      <c r="E205" s="43" t="s">
        <v>42</v>
      </c>
    </row>
    <row r="206" spans="1:5" ht="15" customHeight="1" x14ac:dyDescent="0.2">
      <c r="B206" s="99"/>
      <c r="C206" s="93">
        <v>3315</v>
      </c>
      <c r="D206" s="88" t="s">
        <v>65</v>
      </c>
      <c r="E206" s="48">
        <f>2073001.91+121941.29</f>
        <v>2194943.1999999997</v>
      </c>
    </row>
    <row r="207" spans="1:5" ht="15" customHeight="1" x14ac:dyDescent="0.2">
      <c r="B207" s="100"/>
      <c r="C207" s="50" t="s">
        <v>44</v>
      </c>
      <c r="D207" s="101"/>
      <c r="E207" s="102">
        <f>SUM(E206:E206)</f>
        <v>2194943.1999999997</v>
      </c>
    </row>
    <row r="208" spans="1:5" ht="15" customHeight="1" x14ac:dyDescent="0.2"/>
    <row r="209" spans="1:5" ht="15" customHeight="1" x14ac:dyDescent="0.2"/>
    <row r="210" spans="1:5" ht="15" customHeight="1" x14ac:dyDescent="0.25">
      <c r="A210" s="35" t="s">
        <v>339</v>
      </c>
    </row>
    <row r="211" spans="1:5" ht="15" customHeight="1" x14ac:dyDescent="0.2">
      <c r="A211" s="191" t="s">
        <v>34</v>
      </c>
      <c r="B211" s="191"/>
      <c r="C211" s="191"/>
      <c r="D211" s="191"/>
      <c r="E211" s="191"/>
    </row>
    <row r="212" spans="1:5" ht="15" customHeight="1" x14ac:dyDescent="0.2">
      <c r="A212" s="192" t="s">
        <v>375</v>
      </c>
      <c r="B212" s="192"/>
      <c r="C212" s="192"/>
      <c r="D212" s="192"/>
      <c r="E212" s="192"/>
    </row>
    <row r="213" spans="1:5" ht="15" customHeight="1" x14ac:dyDescent="0.2">
      <c r="A213" s="192"/>
      <c r="B213" s="192"/>
      <c r="C213" s="192"/>
      <c r="D213" s="192"/>
      <c r="E213" s="192"/>
    </row>
    <row r="214" spans="1:5" ht="15" customHeight="1" x14ac:dyDescent="0.2">
      <c r="A214" s="192"/>
      <c r="B214" s="192"/>
      <c r="C214" s="192"/>
      <c r="D214" s="192"/>
      <c r="E214" s="192"/>
    </row>
    <row r="215" spans="1:5" ht="15" customHeight="1" x14ac:dyDescent="0.2">
      <c r="A215" s="192"/>
      <c r="B215" s="192"/>
      <c r="C215" s="192"/>
      <c r="D215" s="192"/>
      <c r="E215" s="192"/>
    </row>
    <row r="216" spans="1:5" ht="15" customHeight="1" x14ac:dyDescent="0.2">
      <c r="A216" s="192"/>
      <c r="B216" s="192"/>
      <c r="C216" s="192"/>
      <c r="D216" s="192"/>
      <c r="E216" s="192"/>
    </row>
    <row r="217" spans="1:5" ht="15" customHeight="1" x14ac:dyDescent="0.2">
      <c r="A217" s="192"/>
      <c r="B217" s="192"/>
      <c r="C217" s="192"/>
      <c r="D217" s="192"/>
      <c r="E217" s="192"/>
    </row>
    <row r="218" spans="1:5" ht="15" customHeight="1" x14ac:dyDescent="0.2">
      <c r="A218" s="192"/>
      <c r="B218" s="192"/>
      <c r="C218" s="192"/>
      <c r="D218" s="192"/>
      <c r="E218" s="192"/>
    </row>
    <row r="219" spans="1:5" ht="15" customHeight="1" x14ac:dyDescent="0.2">
      <c r="A219" s="91"/>
      <c r="B219" s="91"/>
      <c r="C219" s="91"/>
      <c r="D219" s="91"/>
      <c r="E219" s="91"/>
    </row>
    <row r="220" spans="1:5" ht="15" customHeight="1" x14ac:dyDescent="0.25">
      <c r="A220" s="55" t="s">
        <v>1</v>
      </c>
      <c r="B220" s="56"/>
      <c r="C220" s="56"/>
      <c r="D220" s="56"/>
      <c r="E220" s="56"/>
    </row>
    <row r="221" spans="1:5" ht="15" customHeight="1" x14ac:dyDescent="0.2">
      <c r="A221" s="82" t="s">
        <v>61</v>
      </c>
      <c r="E221" t="s">
        <v>62</v>
      </c>
    </row>
    <row r="222" spans="1:5" ht="15" customHeight="1" x14ac:dyDescent="0.25">
      <c r="B222" s="55"/>
      <c r="C222" s="56"/>
      <c r="D222" s="56"/>
      <c r="E222" s="71"/>
    </row>
    <row r="223" spans="1:5" ht="15" customHeight="1" x14ac:dyDescent="0.2">
      <c r="A223" s="92"/>
      <c r="B223" s="92"/>
      <c r="C223" s="72" t="s">
        <v>40</v>
      </c>
      <c r="D223" s="73" t="s">
        <v>41</v>
      </c>
      <c r="E223" s="43" t="s">
        <v>42</v>
      </c>
    </row>
    <row r="224" spans="1:5" ht="15" customHeight="1" x14ac:dyDescent="0.2">
      <c r="A224" s="90"/>
      <c r="B224" s="86"/>
      <c r="C224" s="93"/>
      <c r="D224" s="94" t="s">
        <v>63</v>
      </c>
      <c r="E224" s="48">
        <v>7744</v>
      </c>
    </row>
    <row r="225" spans="1:5" ht="15" customHeight="1" x14ac:dyDescent="0.2">
      <c r="A225" s="90"/>
      <c r="B225" s="86"/>
      <c r="C225" s="50" t="s">
        <v>44</v>
      </c>
      <c r="D225" s="51"/>
      <c r="E225" s="52">
        <f>SUM(E224:E224)</f>
        <v>7744</v>
      </c>
    </row>
    <row r="226" spans="1:5" ht="15" customHeight="1" x14ac:dyDescent="0.2"/>
    <row r="227" spans="1:5" ht="15" customHeight="1" x14ac:dyDescent="0.25">
      <c r="A227" s="37" t="s">
        <v>17</v>
      </c>
      <c r="B227" s="38"/>
      <c r="C227" s="38"/>
      <c r="D227" s="57"/>
      <c r="E227" s="57"/>
    </row>
    <row r="228" spans="1:5" ht="15" customHeight="1" x14ac:dyDescent="0.2">
      <c r="A228" s="39" t="s">
        <v>68</v>
      </c>
      <c r="B228" s="56"/>
      <c r="C228" s="56"/>
      <c r="D228" s="56"/>
      <c r="E228" s="58" t="s">
        <v>71</v>
      </c>
    </row>
    <row r="229" spans="1:5" ht="15" customHeight="1" x14ac:dyDescent="0.2">
      <c r="A229" s="41"/>
      <c r="B229" s="97"/>
      <c r="C229" s="38"/>
      <c r="D229" s="41"/>
      <c r="E229" s="98"/>
    </row>
    <row r="230" spans="1:5" ht="15" customHeight="1" x14ac:dyDescent="0.2">
      <c r="B230" s="92"/>
      <c r="C230" s="43" t="s">
        <v>40</v>
      </c>
      <c r="D230" s="84" t="s">
        <v>57</v>
      </c>
      <c r="E230" s="43" t="s">
        <v>42</v>
      </c>
    </row>
    <row r="231" spans="1:5" ht="15" customHeight="1" x14ac:dyDescent="0.2">
      <c r="B231" s="99"/>
      <c r="C231" s="93">
        <v>3123</v>
      </c>
      <c r="D231" s="88" t="s">
        <v>65</v>
      </c>
      <c r="E231" s="48">
        <v>7744</v>
      </c>
    </row>
    <row r="232" spans="1:5" ht="15" customHeight="1" x14ac:dyDescent="0.2">
      <c r="B232" s="100"/>
      <c r="C232" s="50" t="s">
        <v>44</v>
      </c>
      <c r="D232" s="101"/>
      <c r="E232" s="102">
        <f>SUM(E231:E231)</f>
        <v>7744</v>
      </c>
    </row>
    <row r="233" spans="1:5" ht="15" customHeight="1" x14ac:dyDescent="0.2"/>
    <row r="234" spans="1:5" ht="15" customHeight="1" x14ac:dyDescent="0.2"/>
    <row r="235" spans="1:5" ht="15" customHeight="1" x14ac:dyDescent="0.25">
      <c r="A235" s="35" t="s">
        <v>340</v>
      </c>
    </row>
    <row r="236" spans="1:5" ht="15" customHeight="1" x14ac:dyDescent="0.2">
      <c r="A236" s="191" t="s">
        <v>34</v>
      </c>
      <c r="B236" s="191"/>
      <c r="C236" s="191"/>
      <c r="D236" s="191"/>
      <c r="E236" s="191"/>
    </row>
    <row r="237" spans="1:5" ht="15" customHeight="1" x14ac:dyDescent="0.2">
      <c r="A237" s="192" t="s">
        <v>376</v>
      </c>
      <c r="B237" s="192"/>
      <c r="C237" s="192"/>
      <c r="D237" s="192"/>
      <c r="E237" s="192"/>
    </row>
    <row r="238" spans="1:5" ht="15" customHeight="1" x14ac:dyDescent="0.2">
      <c r="A238" s="192"/>
      <c r="B238" s="192"/>
      <c r="C238" s="192"/>
      <c r="D238" s="192"/>
      <c r="E238" s="192"/>
    </row>
    <row r="239" spans="1:5" ht="15" customHeight="1" x14ac:dyDescent="0.2">
      <c r="A239" s="192"/>
      <c r="B239" s="192"/>
      <c r="C239" s="192"/>
      <c r="D239" s="192"/>
      <c r="E239" s="192"/>
    </row>
    <row r="240" spans="1:5" ht="15" customHeight="1" x14ac:dyDescent="0.2">
      <c r="A240" s="192"/>
      <c r="B240" s="192"/>
      <c r="C240" s="192"/>
      <c r="D240" s="192"/>
      <c r="E240" s="192"/>
    </row>
    <row r="241" spans="1:5" ht="15" customHeight="1" x14ac:dyDescent="0.2">
      <c r="A241" s="192"/>
      <c r="B241" s="192"/>
      <c r="C241" s="192"/>
      <c r="D241" s="192"/>
      <c r="E241" s="192"/>
    </row>
    <row r="242" spans="1:5" ht="15" customHeight="1" x14ac:dyDescent="0.2">
      <c r="A242" s="192"/>
      <c r="B242" s="192"/>
      <c r="C242" s="192"/>
      <c r="D242" s="192"/>
      <c r="E242" s="192"/>
    </row>
    <row r="243" spans="1:5" ht="15" customHeight="1" x14ac:dyDescent="0.2">
      <c r="A243" s="192"/>
      <c r="B243" s="192"/>
      <c r="C243" s="192"/>
      <c r="D243" s="192"/>
      <c r="E243" s="192"/>
    </row>
    <row r="244" spans="1:5" ht="15" customHeight="1" x14ac:dyDescent="0.2">
      <c r="A244" s="91"/>
      <c r="B244" s="91"/>
      <c r="C244" s="91"/>
      <c r="D244" s="91"/>
      <c r="E244" s="91"/>
    </row>
    <row r="245" spans="1:5" ht="15" customHeight="1" x14ac:dyDescent="0.25">
      <c r="A245" s="55" t="s">
        <v>1</v>
      </c>
      <c r="B245" s="56"/>
      <c r="C245" s="56"/>
      <c r="D245" s="56"/>
      <c r="E245" s="56"/>
    </row>
    <row r="246" spans="1:5" ht="15" customHeight="1" x14ac:dyDescent="0.2">
      <c r="A246" s="82" t="s">
        <v>61</v>
      </c>
      <c r="E246" t="s">
        <v>62</v>
      </c>
    </row>
    <row r="247" spans="1:5" ht="15" customHeight="1" x14ac:dyDescent="0.25">
      <c r="B247" s="55"/>
      <c r="C247" s="56"/>
      <c r="D247" s="56"/>
      <c r="E247" s="71"/>
    </row>
    <row r="248" spans="1:5" ht="15" customHeight="1" x14ac:dyDescent="0.2">
      <c r="A248" s="92"/>
      <c r="B248" s="92"/>
      <c r="C248" s="72" t="s">
        <v>40</v>
      </c>
      <c r="D248" s="73" t="s">
        <v>41</v>
      </c>
      <c r="E248" s="43" t="s">
        <v>42</v>
      </c>
    </row>
    <row r="249" spans="1:5" ht="15" customHeight="1" x14ac:dyDescent="0.2">
      <c r="A249" s="90"/>
      <c r="B249" s="86"/>
      <c r="C249" s="93"/>
      <c r="D249" s="94" t="s">
        <v>63</v>
      </c>
      <c r="E249" s="48">
        <f>14868790.77+874634.75</f>
        <v>15743425.52</v>
      </c>
    </row>
    <row r="250" spans="1:5" ht="15" customHeight="1" x14ac:dyDescent="0.2">
      <c r="A250" s="90"/>
      <c r="B250" s="86"/>
      <c r="C250" s="50" t="s">
        <v>44</v>
      </c>
      <c r="D250" s="51"/>
      <c r="E250" s="52">
        <f>SUM(E249:E249)</f>
        <v>15743425.52</v>
      </c>
    </row>
    <row r="251" spans="1:5" ht="15" customHeight="1" x14ac:dyDescent="0.2"/>
    <row r="252" spans="1:5" ht="15" customHeight="1" x14ac:dyDescent="0.25">
      <c r="A252" s="37" t="s">
        <v>17</v>
      </c>
      <c r="B252" s="38"/>
      <c r="C252" s="38"/>
      <c r="D252" s="57"/>
      <c r="E252" s="57"/>
    </row>
    <row r="253" spans="1:5" ht="15" customHeight="1" x14ac:dyDescent="0.2">
      <c r="A253" s="39" t="s">
        <v>68</v>
      </c>
      <c r="B253" s="56"/>
      <c r="C253" s="56"/>
      <c r="D253" s="56"/>
      <c r="E253" s="58" t="s">
        <v>69</v>
      </c>
    </row>
    <row r="254" spans="1:5" ht="15" customHeight="1" x14ac:dyDescent="0.2">
      <c r="A254" s="41"/>
      <c r="B254" s="97"/>
      <c r="C254" s="38"/>
      <c r="D254" s="41"/>
      <c r="E254" s="98"/>
    </row>
    <row r="255" spans="1:5" ht="15" customHeight="1" x14ac:dyDescent="0.2">
      <c r="B255" s="92"/>
      <c r="C255" s="43" t="s">
        <v>40</v>
      </c>
      <c r="D255" s="84" t="s">
        <v>57</v>
      </c>
      <c r="E255" s="43" t="s">
        <v>42</v>
      </c>
    </row>
    <row r="256" spans="1:5" ht="15" customHeight="1" x14ac:dyDescent="0.2">
      <c r="B256" s="99"/>
      <c r="C256" s="93">
        <v>2212</v>
      </c>
      <c r="D256" s="88" t="s">
        <v>65</v>
      </c>
      <c r="E256" s="48">
        <f>14868790.77+874634.75</f>
        <v>15743425.52</v>
      </c>
    </row>
    <row r="257" spans="1:5" ht="15" customHeight="1" x14ac:dyDescent="0.2">
      <c r="B257" s="100"/>
      <c r="C257" s="50" t="s">
        <v>44</v>
      </c>
      <c r="D257" s="101"/>
      <c r="E257" s="102">
        <f>SUM(E256:E256)</f>
        <v>15743425.52</v>
      </c>
    </row>
    <row r="258" spans="1:5" ht="15" customHeight="1" x14ac:dyDescent="0.2"/>
    <row r="259" spans="1:5" ht="15" customHeight="1" x14ac:dyDescent="0.2"/>
    <row r="260" spans="1:5" ht="15" customHeight="1" x14ac:dyDescent="0.2"/>
    <row r="261" spans="1:5" ht="15" customHeight="1" x14ac:dyDescent="0.2"/>
    <row r="262" spans="1:5" ht="15" customHeight="1" x14ac:dyDescent="0.25">
      <c r="A262" s="35" t="s">
        <v>341</v>
      </c>
    </row>
    <row r="263" spans="1:5" ht="15" customHeight="1" x14ac:dyDescent="0.2">
      <c r="A263" s="191" t="s">
        <v>34</v>
      </c>
      <c r="B263" s="191"/>
      <c r="C263" s="191"/>
      <c r="D263" s="191"/>
      <c r="E263" s="191"/>
    </row>
    <row r="264" spans="1:5" ht="15" customHeight="1" x14ac:dyDescent="0.2">
      <c r="A264" s="192" t="s">
        <v>377</v>
      </c>
      <c r="B264" s="192"/>
      <c r="C264" s="192"/>
      <c r="D264" s="192"/>
      <c r="E264" s="192"/>
    </row>
    <row r="265" spans="1:5" ht="15" customHeight="1" x14ac:dyDescent="0.2">
      <c r="A265" s="192"/>
      <c r="B265" s="192"/>
      <c r="C265" s="192"/>
      <c r="D265" s="192"/>
      <c r="E265" s="192"/>
    </row>
    <row r="266" spans="1:5" ht="15" customHeight="1" x14ac:dyDescent="0.2">
      <c r="A266" s="192"/>
      <c r="B266" s="192"/>
      <c r="C266" s="192"/>
      <c r="D266" s="192"/>
      <c r="E266" s="192"/>
    </row>
    <row r="267" spans="1:5" ht="15" customHeight="1" x14ac:dyDescent="0.2">
      <c r="A267" s="192"/>
      <c r="B267" s="192"/>
      <c r="C267" s="192"/>
      <c r="D267" s="192"/>
      <c r="E267" s="192"/>
    </row>
    <row r="268" spans="1:5" ht="15" customHeight="1" x14ac:dyDescent="0.2">
      <c r="A268" s="192"/>
      <c r="B268" s="192"/>
      <c r="C268" s="192"/>
      <c r="D268" s="192"/>
      <c r="E268" s="192"/>
    </row>
    <row r="269" spans="1:5" ht="15" customHeight="1" x14ac:dyDescent="0.2">
      <c r="A269" s="192"/>
      <c r="B269" s="192"/>
      <c r="C269" s="192"/>
      <c r="D269" s="192"/>
      <c r="E269" s="192"/>
    </row>
    <row r="270" spans="1:5" ht="15" customHeight="1" x14ac:dyDescent="0.2">
      <c r="A270" s="192"/>
      <c r="B270" s="192"/>
      <c r="C270" s="192"/>
      <c r="D270" s="192"/>
      <c r="E270" s="192"/>
    </row>
    <row r="271" spans="1:5" ht="15" customHeight="1" x14ac:dyDescent="0.2">
      <c r="A271" s="91"/>
      <c r="B271" s="91"/>
      <c r="C271" s="91"/>
      <c r="D271" s="91"/>
      <c r="E271" s="91"/>
    </row>
    <row r="272" spans="1:5" ht="15" customHeight="1" x14ac:dyDescent="0.25">
      <c r="A272" s="55" t="s">
        <v>1</v>
      </c>
      <c r="B272" s="56"/>
      <c r="C272" s="56"/>
      <c r="D272" s="56"/>
      <c r="E272" s="56"/>
    </row>
    <row r="273" spans="1:5" ht="15" customHeight="1" x14ac:dyDescent="0.2">
      <c r="A273" s="82" t="s">
        <v>61</v>
      </c>
      <c r="E273" t="s">
        <v>62</v>
      </c>
    </row>
    <row r="274" spans="1:5" ht="15" customHeight="1" x14ac:dyDescent="0.25">
      <c r="B274" s="55"/>
      <c r="C274" s="56"/>
      <c r="D274" s="56"/>
      <c r="E274" s="71"/>
    </row>
    <row r="275" spans="1:5" ht="15" customHeight="1" x14ac:dyDescent="0.2">
      <c r="A275" s="92"/>
      <c r="B275" s="92"/>
      <c r="C275" s="72" t="s">
        <v>40</v>
      </c>
      <c r="D275" s="73" t="s">
        <v>41</v>
      </c>
      <c r="E275" s="43" t="s">
        <v>42</v>
      </c>
    </row>
    <row r="276" spans="1:5" ht="15" customHeight="1" x14ac:dyDescent="0.2">
      <c r="A276" s="90"/>
      <c r="B276" s="86"/>
      <c r="C276" s="93"/>
      <c r="D276" s="94" t="s">
        <v>63</v>
      </c>
      <c r="E276" s="48">
        <v>10453740.130000001</v>
      </c>
    </row>
    <row r="277" spans="1:5" ht="15" customHeight="1" x14ac:dyDescent="0.2">
      <c r="A277" s="90"/>
      <c r="B277" s="86"/>
      <c r="C277" s="50" t="s">
        <v>44</v>
      </c>
      <c r="D277" s="51"/>
      <c r="E277" s="52">
        <f>SUM(E276:E276)</f>
        <v>10453740.130000001</v>
      </c>
    </row>
    <row r="278" spans="1:5" ht="15" customHeight="1" x14ac:dyDescent="0.2"/>
    <row r="279" spans="1:5" ht="15" customHeight="1" x14ac:dyDescent="0.25">
      <c r="A279" s="37" t="s">
        <v>17</v>
      </c>
      <c r="B279" s="38"/>
      <c r="C279" s="38"/>
      <c r="D279" s="57"/>
      <c r="E279" s="57"/>
    </row>
    <row r="280" spans="1:5" ht="15" customHeight="1" x14ac:dyDescent="0.2">
      <c r="A280" s="39" t="s">
        <v>68</v>
      </c>
      <c r="B280" s="56"/>
      <c r="C280" s="56"/>
      <c r="D280" s="56"/>
      <c r="E280" s="58" t="s">
        <v>69</v>
      </c>
    </row>
    <row r="281" spans="1:5" ht="15" customHeight="1" x14ac:dyDescent="0.2">
      <c r="A281" s="41"/>
      <c r="B281" s="97"/>
      <c r="C281" s="38"/>
      <c r="D281" s="41"/>
      <c r="E281" s="98"/>
    </row>
    <row r="282" spans="1:5" ht="15" customHeight="1" x14ac:dyDescent="0.2">
      <c r="B282" s="92"/>
      <c r="C282" s="43" t="s">
        <v>40</v>
      </c>
      <c r="D282" s="84" t="s">
        <v>57</v>
      </c>
      <c r="E282" s="43" t="s">
        <v>42</v>
      </c>
    </row>
    <row r="283" spans="1:5" ht="15" customHeight="1" x14ac:dyDescent="0.2">
      <c r="B283" s="99"/>
      <c r="C283" s="93">
        <v>2212</v>
      </c>
      <c r="D283" s="88" t="s">
        <v>65</v>
      </c>
      <c r="E283" s="48">
        <f>9872976.79+580763.34</f>
        <v>10453740.129999999</v>
      </c>
    </row>
    <row r="284" spans="1:5" ht="15" customHeight="1" x14ac:dyDescent="0.2">
      <c r="B284" s="100"/>
      <c r="C284" s="50" t="s">
        <v>44</v>
      </c>
      <c r="D284" s="101"/>
      <c r="E284" s="102">
        <f>SUM(E283:E283)</f>
        <v>10453740.129999999</v>
      </c>
    </row>
    <row r="285" spans="1:5" ht="15" customHeight="1" x14ac:dyDescent="0.2"/>
    <row r="286" spans="1:5" ht="15" customHeight="1" x14ac:dyDescent="0.2"/>
    <row r="287" spans="1:5" ht="15" customHeight="1" x14ac:dyDescent="0.25">
      <c r="A287" s="35" t="s">
        <v>342</v>
      </c>
    </row>
    <row r="288" spans="1:5" ht="15" customHeight="1" x14ac:dyDescent="0.2">
      <c r="A288" s="191" t="s">
        <v>34</v>
      </c>
      <c r="B288" s="191"/>
      <c r="C288" s="191"/>
      <c r="D288" s="191"/>
      <c r="E288" s="191"/>
    </row>
    <row r="289" spans="1:5" ht="15" customHeight="1" x14ac:dyDescent="0.2">
      <c r="A289" s="192" t="s">
        <v>378</v>
      </c>
      <c r="B289" s="192"/>
      <c r="C289" s="192"/>
      <c r="D289" s="192"/>
      <c r="E289" s="192"/>
    </row>
    <row r="290" spans="1:5" ht="15" customHeight="1" x14ac:dyDescent="0.2">
      <c r="A290" s="192"/>
      <c r="B290" s="192"/>
      <c r="C290" s="192"/>
      <c r="D290" s="192"/>
      <c r="E290" s="192"/>
    </row>
    <row r="291" spans="1:5" ht="15" customHeight="1" x14ac:dyDescent="0.2">
      <c r="A291" s="192"/>
      <c r="B291" s="192"/>
      <c r="C291" s="192"/>
      <c r="D291" s="192"/>
      <c r="E291" s="192"/>
    </row>
    <row r="292" spans="1:5" ht="15" customHeight="1" x14ac:dyDescent="0.2">
      <c r="A292" s="192"/>
      <c r="B292" s="192"/>
      <c r="C292" s="192"/>
      <c r="D292" s="192"/>
      <c r="E292" s="192"/>
    </row>
    <row r="293" spans="1:5" ht="15" customHeight="1" x14ac:dyDescent="0.2">
      <c r="A293" s="192"/>
      <c r="B293" s="192"/>
      <c r="C293" s="192"/>
      <c r="D293" s="192"/>
      <c r="E293" s="192"/>
    </row>
    <row r="294" spans="1:5" ht="15" customHeight="1" x14ac:dyDescent="0.2">
      <c r="A294" s="192"/>
      <c r="B294" s="192"/>
      <c r="C294" s="192"/>
      <c r="D294" s="192"/>
      <c r="E294" s="192"/>
    </row>
    <row r="295" spans="1:5" ht="15" customHeight="1" x14ac:dyDescent="0.2">
      <c r="A295" s="192"/>
      <c r="B295" s="192"/>
      <c r="C295" s="192"/>
      <c r="D295" s="192"/>
      <c r="E295" s="192"/>
    </row>
    <row r="296" spans="1:5" ht="15" customHeight="1" x14ac:dyDescent="0.2">
      <c r="A296" s="91"/>
      <c r="B296" s="91"/>
      <c r="C296" s="91"/>
      <c r="D296" s="91"/>
      <c r="E296" s="91"/>
    </row>
    <row r="297" spans="1:5" ht="15" customHeight="1" x14ac:dyDescent="0.25">
      <c r="A297" s="55" t="s">
        <v>1</v>
      </c>
      <c r="B297" s="56"/>
      <c r="C297" s="56"/>
      <c r="D297" s="56"/>
      <c r="E297" s="56"/>
    </row>
    <row r="298" spans="1:5" ht="15" customHeight="1" x14ac:dyDescent="0.2">
      <c r="A298" s="82" t="s">
        <v>61</v>
      </c>
      <c r="E298" t="s">
        <v>62</v>
      </c>
    </row>
    <row r="299" spans="1:5" ht="15" customHeight="1" x14ac:dyDescent="0.25">
      <c r="B299" s="55"/>
      <c r="C299" s="56"/>
      <c r="D299" s="56"/>
      <c r="E299" s="71"/>
    </row>
    <row r="300" spans="1:5" ht="15" customHeight="1" x14ac:dyDescent="0.2">
      <c r="A300" s="92"/>
      <c r="B300" s="92"/>
      <c r="C300" s="72" t="s">
        <v>40</v>
      </c>
      <c r="D300" s="73" t="s">
        <v>41</v>
      </c>
      <c r="E300" s="43" t="s">
        <v>42</v>
      </c>
    </row>
    <row r="301" spans="1:5" ht="15" customHeight="1" x14ac:dyDescent="0.2">
      <c r="A301" s="90"/>
      <c r="B301" s="86"/>
      <c r="C301" s="93"/>
      <c r="D301" s="94" t="s">
        <v>63</v>
      </c>
      <c r="E301" s="48">
        <v>37570.5</v>
      </c>
    </row>
    <row r="302" spans="1:5" ht="15" customHeight="1" x14ac:dyDescent="0.2">
      <c r="A302" s="90"/>
      <c r="B302" s="86"/>
      <c r="C302" s="50" t="s">
        <v>44</v>
      </c>
      <c r="D302" s="51"/>
      <c r="E302" s="52">
        <f>SUM(E301:E301)</f>
        <v>37570.5</v>
      </c>
    </row>
    <row r="303" spans="1:5" ht="15" customHeight="1" x14ac:dyDescent="0.2"/>
    <row r="304" spans="1:5" ht="15" customHeight="1" x14ac:dyDescent="0.25">
      <c r="A304" s="37" t="s">
        <v>17</v>
      </c>
      <c r="B304" s="38"/>
      <c r="C304" s="38"/>
      <c r="D304" s="57"/>
      <c r="E304" s="57"/>
    </row>
    <row r="305" spans="1:5" ht="15" customHeight="1" x14ac:dyDescent="0.2">
      <c r="A305" s="39" t="s">
        <v>68</v>
      </c>
      <c r="B305" s="56"/>
      <c r="C305" s="56"/>
      <c r="D305" s="56"/>
      <c r="E305" s="58" t="s">
        <v>71</v>
      </c>
    </row>
    <row r="306" spans="1:5" ht="15" customHeight="1" x14ac:dyDescent="0.2">
      <c r="A306" s="41"/>
      <c r="B306" s="97"/>
      <c r="C306" s="38"/>
      <c r="D306" s="41"/>
      <c r="E306" s="98"/>
    </row>
    <row r="307" spans="1:5" ht="15" customHeight="1" x14ac:dyDescent="0.2">
      <c r="B307" s="92"/>
      <c r="C307" s="43" t="s">
        <v>40</v>
      </c>
      <c r="D307" s="84" t="s">
        <v>57</v>
      </c>
      <c r="E307" s="43" t="s">
        <v>42</v>
      </c>
    </row>
    <row r="308" spans="1:5" ht="15" customHeight="1" x14ac:dyDescent="0.2">
      <c r="B308" s="99"/>
      <c r="C308" s="93">
        <v>3314</v>
      </c>
      <c r="D308" s="88" t="s">
        <v>65</v>
      </c>
      <c r="E308" s="48">
        <f>35483.25+2087.25</f>
        <v>37570.5</v>
      </c>
    </row>
    <row r="309" spans="1:5" ht="15" customHeight="1" x14ac:dyDescent="0.2">
      <c r="B309" s="100"/>
      <c r="C309" s="50" t="s">
        <v>44</v>
      </c>
      <c r="D309" s="101"/>
      <c r="E309" s="102">
        <f>SUM(E308:E308)</f>
        <v>37570.5</v>
      </c>
    </row>
    <row r="310" spans="1:5" ht="15" customHeight="1" x14ac:dyDescent="0.2"/>
    <row r="311" spans="1:5" ht="15" customHeight="1" x14ac:dyDescent="0.2"/>
    <row r="312" spans="1:5" ht="15" customHeight="1" x14ac:dyDescent="0.2"/>
    <row r="313" spans="1:5" ht="15" customHeight="1" x14ac:dyDescent="0.2"/>
    <row r="314" spans="1:5" ht="15" customHeight="1" x14ac:dyDescent="0.25">
      <c r="A314" s="35" t="s">
        <v>343</v>
      </c>
    </row>
    <row r="315" spans="1:5" ht="15" customHeight="1" x14ac:dyDescent="0.2">
      <c r="A315" s="191" t="s">
        <v>34</v>
      </c>
      <c r="B315" s="191"/>
      <c r="C315" s="191"/>
      <c r="D315" s="191"/>
      <c r="E315" s="191"/>
    </row>
    <row r="316" spans="1:5" ht="15" customHeight="1" x14ac:dyDescent="0.2">
      <c r="A316" s="192" t="s">
        <v>379</v>
      </c>
      <c r="B316" s="192"/>
      <c r="C316" s="192"/>
      <c r="D316" s="192"/>
      <c r="E316" s="192"/>
    </row>
    <row r="317" spans="1:5" ht="15" customHeight="1" x14ac:dyDescent="0.2">
      <c r="A317" s="192"/>
      <c r="B317" s="192"/>
      <c r="C317" s="192"/>
      <c r="D317" s="192"/>
      <c r="E317" s="192"/>
    </row>
    <row r="318" spans="1:5" ht="15" customHeight="1" x14ac:dyDescent="0.2">
      <c r="A318" s="192"/>
      <c r="B318" s="192"/>
      <c r="C318" s="192"/>
      <c r="D318" s="192"/>
      <c r="E318" s="192"/>
    </row>
    <row r="319" spans="1:5" ht="15" customHeight="1" x14ac:dyDescent="0.2">
      <c r="A319" s="192"/>
      <c r="B319" s="192"/>
      <c r="C319" s="192"/>
      <c r="D319" s="192"/>
      <c r="E319" s="192"/>
    </row>
    <row r="320" spans="1:5" ht="15" customHeight="1" x14ac:dyDescent="0.2">
      <c r="A320" s="192"/>
      <c r="B320" s="192"/>
      <c r="C320" s="192"/>
      <c r="D320" s="192"/>
      <c r="E320" s="192"/>
    </row>
    <row r="321" spans="1:5" ht="15" customHeight="1" x14ac:dyDescent="0.2">
      <c r="A321" s="192"/>
      <c r="B321" s="192"/>
      <c r="C321" s="192"/>
      <c r="D321" s="192"/>
      <c r="E321" s="192"/>
    </row>
    <row r="322" spans="1:5" ht="15" customHeight="1" x14ac:dyDescent="0.2">
      <c r="A322" s="192"/>
      <c r="B322" s="192"/>
      <c r="C322" s="192"/>
      <c r="D322" s="192"/>
      <c r="E322" s="192"/>
    </row>
    <row r="323" spans="1:5" ht="15" customHeight="1" x14ac:dyDescent="0.2">
      <c r="A323" s="192"/>
      <c r="B323" s="192"/>
      <c r="C323" s="192"/>
      <c r="D323" s="192"/>
      <c r="E323" s="192"/>
    </row>
    <row r="324" spans="1:5" ht="15" customHeight="1" x14ac:dyDescent="0.2">
      <c r="A324" s="91"/>
      <c r="B324" s="91"/>
      <c r="C324" s="91"/>
      <c r="D324" s="91"/>
      <c r="E324" s="91"/>
    </row>
    <row r="325" spans="1:5" ht="15" customHeight="1" x14ac:dyDescent="0.25">
      <c r="A325" s="55" t="s">
        <v>1</v>
      </c>
      <c r="B325" s="56"/>
      <c r="C325" s="56"/>
      <c r="D325" s="56"/>
      <c r="E325" s="56"/>
    </row>
    <row r="326" spans="1:5" ht="15" customHeight="1" x14ac:dyDescent="0.2">
      <c r="A326" s="82" t="s">
        <v>61</v>
      </c>
      <c r="E326" t="s">
        <v>62</v>
      </c>
    </row>
    <row r="327" spans="1:5" ht="15" customHeight="1" x14ac:dyDescent="0.25">
      <c r="B327" s="55"/>
      <c r="C327" s="56"/>
      <c r="D327" s="56"/>
      <c r="E327" s="71"/>
    </row>
    <row r="328" spans="1:5" ht="15" customHeight="1" x14ac:dyDescent="0.2">
      <c r="A328" s="92"/>
      <c r="B328" s="92"/>
      <c r="C328" s="72" t="s">
        <v>40</v>
      </c>
      <c r="D328" s="73" t="s">
        <v>41</v>
      </c>
      <c r="E328" s="43" t="s">
        <v>42</v>
      </c>
    </row>
    <row r="329" spans="1:5" ht="15" customHeight="1" x14ac:dyDescent="0.2">
      <c r="A329" s="90"/>
      <c r="B329" s="86"/>
      <c r="C329" s="93"/>
      <c r="D329" s="94" t="s">
        <v>63</v>
      </c>
      <c r="E329" s="48">
        <v>12100</v>
      </c>
    </row>
    <row r="330" spans="1:5" ht="15" customHeight="1" x14ac:dyDescent="0.2">
      <c r="A330" s="90"/>
      <c r="B330" s="86"/>
      <c r="C330" s="50" t="s">
        <v>44</v>
      </c>
      <c r="D330" s="51"/>
      <c r="E330" s="52">
        <f>SUM(E329:E329)</f>
        <v>12100</v>
      </c>
    </row>
    <row r="331" spans="1:5" ht="15" customHeight="1" x14ac:dyDescent="0.2"/>
    <row r="332" spans="1:5" ht="15" customHeight="1" x14ac:dyDescent="0.25">
      <c r="A332" s="37" t="s">
        <v>17</v>
      </c>
      <c r="B332" s="38"/>
      <c r="C332" s="38"/>
      <c r="D332" s="57"/>
      <c r="E332" s="57"/>
    </row>
    <row r="333" spans="1:5" ht="15" customHeight="1" x14ac:dyDescent="0.2">
      <c r="A333" s="39" t="s">
        <v>68</v>
      </c>
      <c r="B333" s="56"/>
      <c r="C333" s="56"/>
      <c r="D333" s="56"/>
      <c r="E333" s="58" t="s">
        <v>71</v>
      </c>
    </row>
    <row r="334" spans="1:5" ht="15" customHeight="1" x14ac:dyDescent="0.2">
      <c r="A334" s="41"/>
      <c r="B334" s="97"/>
      <c r="C334" s="38"/>
      <c r="D334" s="41"/>
      <c r="E334" s="98"/>
    </row>
    <row r="335" spans="1:5" ht="15" customHeight="1" x14ac:dyDescent="0.2">
      <c r="B335" s="92"/>
      <c r="C335" s="43" t="s">
        <v>40</v>
      </c>
      <c r="D335" s="84" t="s">
        <v>57</v>
      </c>
      <c r="E335" s="43" t="s">
        <v>42</v>
      </c>
    </row>
    <row r="336" spans="1:5" ht="15" customHeight="1" x14ac:dyDescent="0.2">
      <c r="B336" s="99"/>
      <c r="C336" s="93">
        <v>3122</v>
      </c>
      <c r="D336" s="88" t="s">
        <v>65</v>
      </c>
      <c r="E336" s="48">
        <v>12100</v>
      </c>
    </row>
    <row r="337" spans="1:5" ht="15" customHeight="1" x14ac:dyDescent="0.2">
      <c r="B337" s="100"/>
      <c r="C337" s="50" t="s">
        <v>44</v>
      </c>
      <c r="D337" s="101"/>
      <c r="E337" s="102">
        <f>SUM(E336:E336)</f>
        <v>12100</v>
      </c>
    </row>
    <row r="338" spans="1:5" ht="15" customHeight="1" x14ac:dyDescent="0.2"/>
    <row r="339" spans="1:5" ht="15" customHeight="1" x14ac:dyDescent="0.2"/>
    <row r="340" spans="1:5" ht="15" customHeight="1" x14ac:dyDescent="0.25">
      <c r="A340" s="35" t="s">
        <v>344</v>
      </c>
    </row>
    <row r="341" spans="1:5" ht="15" customHeight="1" x14ac:dyDescent="0.2">
      <c r="A341" s="191" t="s">
        <v>34</v>
      </c>
      <c r="B341" s="191"/>
      <c r="C341" s="191"/>
      <c r="D341" s="191"/>
      <c r="E341" s="191"/>
    </row>
    <row r="342" spans="1:5" ht="15" customHeight="1" x14ac:dyDescent="0.2">
      <c r="A342" s="192" t="s">
        <v>380</v>
      </c>
      <c r="B342" s="192"/>
      <c r="C342" s="192"/>
      <c r="D342" s="192"/>
      <c r="E342" s="192"/>
    </row>
    <row r="343" spans="1:5" ht="15" customHeight="1" x14ac:dyDescent="0.2">
      <c r="A343" s="192"/>
      <c r="B343" s="192"/>
      <c r="C343" s="192"/>
      <c r="D343" s="192"/>
      <c r="E343" s="192"/>
    </row>
    <row r="344" spans="1:5" ht="15" customHeight="1" x14ac:dyDescent="0.2">
      <c r="A344" s="192"/>
      <c r="B344" s="192"/>
      <c r="C344" s="192"/>
      <c r="D344" s="192"/>
      <c r="E344" s="192"/>
    </row>
    <row r="345" spans="1:5" ht="15" customHeight="1" x14ac:dyDescent="0.2">
      <c r="A345" s="192"/>
      <c r="B345" s="192"/>
      <c r="C345" s="192"/>
      <c r="D345" s="192"/>
      <c r="E345" s="192"/>
    </row>
    <row r="346" spans="1:5" ht="15" customHeight="1" x14ac:dyDescent="0.2">
      <c r="A346" s="192"/>
      <c r="B346" s="192"/>
      <c r="C346" s="192"/>
      <c r="D346" s="192"/>
      <c r="E346" s="192"/>
    </row>
    <row r="347" spans="1:5" ht="15" customHeight="1" x14ac:dyDescent="0.2">
      <c r="A347" s="192"/>
      <c r="B347" s="192"/>
      <c r="C347" s="192"/>
      <c r="D347" s="192"/>
      <c r="E347" s="192"/>
    </row>
    <row r="348" spans="1:5" ht="15" customHeight="1" x14ac:dyDescent="0.2">
      <c r="A348" s="192"/>
      <c r="B348" s="192"/>
      <c r="C348" s="192"/>
      <c r="D348" s="192"/>
      <c r="E348" s="192"/>
    </row>
    <row r="349" spans="1:5" ht="15" customHeight="1" x14ac:dyDescent="0.2">
      <c r="A349" s="91"/>
      <c r="B349" s="91"/>
      <c r="C349" s="91"/>
      <c r="D349" s="91"/>
      <c r="E349" s="91"/>
    </row>
    <row r="350" spans="1:5" ht="15" customHeight="1" x14ac:dyDescent="0.25">
      <c r="A350" s="55" t="s">
        <v>1</v>
      </c>
      <c r="B350" s="56"/>
      <c r="C350" s="56"/>
      <c r="D350" s="56"/>
      <c r="E350" s="56"/>
    </row>
    <row r="351" spans="1:5" ht="15" customHeight="1" x14ac:dyDescent="0.2">
      <c r="A351" s="82" t="s">
        <v>61</v>
      </c>
      <c r="E351" t="s">
        <v>62</v>
      </c>
    </row>
    <row r="352" spans="1:5" ht="15" customHeight="1" x14ac:dyDescent="0.25">
      <c r="B352" s="55"/>
      <c r="C352" s="56"/>
      <c r="D352" s="56"/>
      <c r="E352" s="71"/>
    </row>
    <row r="353" spans="1:5" ht="15" customHeight="1" x14ac:dyDescent="0.2">
      <c r="A353" s="92"/>
      <c r="B353" s="92"/>
      <c r="C353" s="72" t="s">
        <v>40</v>
      </c>
      <c r="D353" s="73" t="s">
        <v>41</v>
      </c>
      <c r="E353" s="43" t="s">
        <v>42</v>
      </c>
    </row>
    <row r="354" spans="1:5" ht="15" customHeight="1" x14ac:dyDescent="0.2">
      <c r="A354" s="90"/>
      <c r="B354" s="86"/>
      <c r="C354" s="93"/>
      <c r="D354" s="94" t="s">
        <v>63</v>
      </c>
      <c r="E354" s="48">
        <v>4737.6000000000004</v>
      </c>
    </row>
    <row r="355" spans="1:5" ht="15" customHeight="1" x14ac:dyDescent="0.2">
      <c r="A355" s="90"/>
      <c r="B355" s="86"/>
      <c r="C355" s="50" t="s">
        <v>44</v>
      </c>
      <c r="D355" s="51"/>
      <c r="E355" s="52">
        <f>SUM(E354:E354)</f>
        <v>4737.6000000000004</v>
      </c>
    </row>
    <row r="356" spans="1:5" ht="15" customHeight="1" x14ac:dyDescent="0.2"/>
    <row r="357" spans="1:5" ht="15" customHeight="1" x14ac:dyDescent="0.25">
      <c r="A357" s="37" t="s">
        <v>17</v>
      </c>
      <c r="B357" s="38"/>
      <c r="C357" s="38"/>
      <c r="D357" s="57"/>
      <c r="E357" s="57"/>
    </row>
    <row r="358" spans="1:5" ht="15" customHeight="1" x14ac:dyDescent="0.2">
      <c r="A358" s="39" t="s">
        <v>68</v>
      </c>
      <c r="B358" s="56"/>
      <c r="C358" s="56"/>
      <c r="D358" s="56"/>
      <c r="E358" s="58" t="s">
        <v>71</v>
      </c>
    </row>
    <row r="359" spans="1:5" ht="15" customHeight="1" x14ac:dyDescent="0.2">
      <c r="A359" s="41"/>
      <c r="B359" s="97"/>
      <c r="C359" s="38"/>
      <c r="D359" s="41"/>
      <c r="E359" s="98"/>
    </row>
    <row r="360" spans="1:5" ht="15" customHeight="1" x14ac:dyDescent="0.2">
      <c r="B360" s="92"/>
      <c r="C360" s="43" t="s">
        <v>40</v>
      </c>
      <c r="D360" s="84" t="s">
        <v>57</v>
      </c>
      <c r="E360" s="43" t="s">
        <v>42</v>
      </c>
    </row>
    <row r="361" spans="1:5" ht="15" customHeight="1" x14ac:dyDescent="0.2">
      <c r="B361" s="99"/>
      <c r="C361" s="93">
        <v>3315</v>
      </c>
      <c r="D361" s="88" t="s">
        <v>65</v>
      </c>
      <c r="E361" s="48">
        <v>4737.6000000000004</v>
      </c>
    </row>
    <row r="362" spans="1:5" ht="15" customHeight="1" x14ac:dyDescent="0.2">
      <c r="B362" s="100"/>
      <c r="C362" s="50" t="s">
        <v>44</v>
      </c>
      <c r="D362" s="101"/>
      <c r="E362" s="102">
        <f>SUM(E361:E361)</f>
        <v>4737.6000000000004</v>
      </c>
    </row>
    <row r="363" spans="1:5" ht="15" customHeight="1" x14ac:dyDescent="0.2"/>
    <row r="364" spans="1:5" ht="15" customHeight="1" x14ac:dyDescent="0.2"/>
    <row r="365" spans="1:5" ht="15" customHeight="1" x14ac:dyDescent="0.2"/>
    <row r="366" spans="1:5" ht="15" customHeight="1" x14ac:dyDescent="0.25">
      <c r="A366" s="35" t="s">
        <v>345</v>
      </c>
    </row>
    <row r="367" spans="1:5" ht="15" customHeight="1" x14ac:dyDescent="0.2">
      <c r="A367" s="191" t="s">
        <v>34</v>
      </c>
      <c r="B367" s="191"/>
      <c r="C367" s="191"/>
      <c r="D367" s="191"/>
      <c r="E367" s="191"/>
    </row>
    <row r="368" spans="1:5" ht="15" customHeight="1" x14ac:dyDescent="0.2">
      <c r="A368" s="192" t="s">
        <v>381</v>
      </c>
      <c r="B368" s="192"/>
      <c r="C368" s="192"/>
      <c r="D368" s="192"/>
      <c r="E368" s="192"/>
    </row>
    <row r="369" spans="1:5" ht="15" customHeight="1" x14ac:dyDescent="0.2">
      <c r="A369" s="192"/>
      <c r="B369" s="192"/>
      <c r="C369" s="192"/>
      <c r="D369" s="192"/>
      <c r="E369" s="192"/>
    </row>
    <row r="370" spans="1:5" ht="15" customHeight="1" x14ac:dyDescent="0.2">
      <c r="A370" s="192"/>
      <c r="B370" s="192"/>
      <c r="C370" s="192"/>
      <c r="D370" s="192"/>
      <c r="E370" s="192"/>
    </row>
    <row r="371" spans="1:5" ht="15" customHeight="1" x14ac:dyDescent="0.2">
      <c r="A371" s="192"/>
      <c r="B371" s="192"/>
      <c r="C371" s="192"/>
      <c r="D371" s="192"/>
      <c r="E371" s="192"/>
    </row>
    <row r="372" spans="1:5" ht="15" customHeight="1" x14ac:dyDescent="0.2">
      <c r="A372" s="192"/>
      <c r="B372" s="192"/>
      <c r="C372" s="192"/>
      <c r="D372" s="192"/>
      <c r="E372" s="192"/>
    </row>
    <row r="373" spans="1:5" ht="15" customHeight="1" x14ac:dyDescent="0.2">
      <c r="A373" s="192"/>
      <c r="B373" s="192"/>
      <c r="C373" s="192"/>
      <c r="D373" s="192"/>
      <c r="E373" s="192"/>
    </row>
    <row r="374" spans="1:5" ht="15" customHeight="1" x14ac:dyDescent="0.2">
      <c r="A374" s="192"/>
      <c r="B374" s="192"/>
      <c r="C374" s="192"/>
      <c r="D374" s="192"/>
      <c r="E374" s="192"/>
    </row>
    <row r="375" spans="1:5" ht="15" customHeight="1" x14ac:dyDescent="0.2">
      <c r="A375" s="192"/>
      <c r="B375" s="192"/>
      <c r="C375" s="192"/>
      <c r="D375" s="192"/>
      <c r="E375" s="192"/>
    </row>
    <row r="376" spans="1:5" ht="15" customHeight="1" x14ac:dyDescent="0.2">
      <c r="A376" s="91"/>
      <c r="B376" s="91"/>
      <c r="C376" s="91"/>
      <c r="D376" s="91"/>
      <c r="E376" s="91"/>
    </row>
    <row r="377" spans="1:5" ht="15" customHeight="1" x14ac:dyDescent="0.25">
      <c r="A377" s="55" t="s">
        <v>1</v>
      </c>
      <c r="B377" s="56"/>
      <c r="C377" s="56"/>
      <c r="D377" s="56"/>
      <c r="E377" s="56"/>
    </row>
    <row r="378" spans="1:5" ht="15" customHeight="1" x14ac:dyDescent="0.2">
      <c r="A378" s="82" t="s">
        <v>61</v>
      </c>
      <c r="E378" t="s">
        <v>62</v>
      </c>
    </row>
    <row r="379" spans="1:5" ht="15" customHeight="1" x14ac:dyDescent="0.25">
      <c r="B379" s="55"/>
      <c r="C379" s="56"/>
      <c r="D379" s="56"/>
      <c r="E379" s="71"/>
    </row>
    <row r="380" spans="1:5" ht="15" customHeight="1" x14ac:dyDescent="0.2">
      <c r="A380" s="92"/>
      <c r="B380" s="92"/>
      <c r="C380" s="72" t="s">
        <v>40</v>
      </c>
      <c r="D380" s="73" t="s">
        <v>41</v>
      </c>
      <c r="E380" s="43" t="s">
        <v>42</v>
      </c>
    </row>
    <row r="381" spans="1:5" ht="15" customHeight="1" x14ac:dyDescent="0.2">
      <c r="A381" s="90"/>
      <c r="B381" s="86"/>
      <c r="C381" s="93"/>
      <c r="D381" s="94" t="s">
        <v>63</v>
      </c>
      <c r="E381" s="48">
        <f>3840+1728282.44</f>
        <v>1732122.44</v>
      </c>
    </row>
    <row r="382" spans="1:5" ht="15" customHeight="1" x14ac:dyDescent="0.2">
      <c r="A382" s="90"/>
      <c r="B382" s="86"/>
      <c r="C382" s="50" t="s">
        <v>44</v>
      </c>
      <c r="D382" s="51"/>
      <c r="E382" s="52">
        <f>SUM(E381:E381)</f>
        <v>1732122.44</v>
      </c>
    </row>
    <row r="383" spans="1:5" ht="15" customHeight="1" x14ac:dyDescent="0.2"/>
    <row r="384" spans="1:5" ht="15" customHeight="1" x14ac:dyDescent="0.25">
      <c r="A384" s="37" t="s">
        <v>17</v>
      </c>
      <c r="B384" s="38"/>
      <c r="C384" s="38"/>
      <c r="D384" s="57"/>
      <c r="E384" s="57"/>
    </row>
    <row r="385" spans="1:5" ht="15" customHeight="1" x14ac:dyDescent="0.2">
      <c r="A385" s="39" t="s">
        <v>68</v>
      </c>
      <c r="B385" s="56"/>
      <c r="C385" s="56"/>
      <c r="D385" s="56"/>
      <c r="E385" s="58" t="s">
        <v>71</v>
      </c>
    </row>
    <row r="386" spans="1:5" ht="15" customHeight="1" x14ac:dyDescent="0.2">
      <c r="A386" s="41"/>
      <c r="B386" s="97"/>
      <c r="C386" s="38"/>
      <c r="D386" s="41"/>
      <c r="E386" s="98"/>
    </row>
    <row r="387" spans="1:5" ht="15" customHeight="1" x14ac:dyDescent="0.2">
      <c r="B387" s="92"/>
      <c r="C387" s="43" t="s">
        <v>40</v>
      </c>
      <c r="D387" s="84" t="s">
        <v>57</v>
      </c>
      <c r="E387" s="43" t="s">
        <v>42</v>
      </c>
    </row>
    <row r="388" spans="1:5" ht="15" customHeight="1" x14ac:dyDescent="0.2">
      <c r="B388" s="99"/>
      <c r="C388" s="93">
        <v>3122</v>
      </c>
      <c r="D388" s="88" t="s">
        <v>65</v>
      </c>
      <c r="E388" s="48">
        <f>3840+1728282.44</f>
        <v>1732122.44</v>
      </c>
    </row>
    <row r="389" spans="1:5" ht="15" customHeight="1" x14ac:dyDescent="0.2">
      <c r="B389" s="100"/>
      <c r="C389" s="50" t="s">
        <v>44</v>
      </c>
      <c r="D389" s="101"/>
      <c r="E389" s="102">
        <f>SUM(E388:E388)</f>
        <v>1732122.44</v>
      </c>
    </row>
    <row r="390" spans="1:5" ht="15" customHeight="1" x14ac:dyDescent="0.2"/>
    <row r="391" spans="1:5" ht="15" customHeight="1" x14ac:dyDescent="0.2"/>
    <row r="392" spans="1:5" ht="15" customHeight="1" x14ac:dyDescent="0.25">
      <c r="A392" s="35" t="s">
        <v>346</v>
      </c>
    </row>
    <row r="393" spans="1:5" ht="15" customHeight="1" x14ac:dyDescent="0.2">
      <c r="A393" s="191" t="s">
        <v>34</v>
      </c>
      <c r="B393" s="191"/>
      <c r="C393" s="191"/>
      <c r="D393" s="191"/>
      <c r="E393" s="191"/>
    </row>
    <row r="394" spans="1:5" ht="15" customHeight="1" x14ac:dyDescent="0.2">
      <c r="A394" s="192" t="s">
        <v>382</v>
      </c>
      <c r="B394" s="192"/>
      <c r="C394" s="192"/>
      <c r="D394" s="192"/>
      <c r="E394" s="192"/>
    </row>
    <row r="395" spans="1:5" ht="15" customHeight="1" x14ac:dyDescent="0.2">
      <c r="A395" s="192"/>
      <c r="B395" s="192"/>
      <c r="C395" s="192"/>
      <c r="D395" s="192"/>
      <c r="E395" s="192"/>
    </row>
    <row r="396" spans="1:5" ht="15" customHeight="1" x14ac:dyDescent="0.2">
      <c r="A396" s="192"/>
      <c r="B396" s="192"/>
      <c r="C396" s="192"/>
      <c r="D396" s="192"/>
      <c r="E396" s="192"/>
    </row>
    <row r="397" spans="1:5" ht="15" customHeight="1" x14ac:dyDescent="0.2">
      <c r="A397" s="192"/>
      <c r="B397" s="192"/>
      <c r="C397" s="192"/>
      <c r="D397" s="192"/>
      <c r="E397" s="192"/>
    </row>
    <row r="398" spans="1:5" ht="15" customHeight="1" x14ac:dyDescent="0.2">
      <c r="A398" s="192"/>
      <c r="B398" s="192"/>
      <c r="C398" s="192"/>
      <c r="D398" s="192"/>
      <c r="E398" s="192"/>
    </row>
    <row r="399" spans="1:5" ht="15" customHeight="1" x14ac:dyDescent="0.2">
      <c r="A399" s="192"/>
      <c r="B399" s="192"/>
      <c r="C399" s="192"/>
      <c r="D399" s="192"/>
      <c r="E399" s="192"/>
    </row>
    <row r="400" spans="1:5" ht="15" customHeight="1" x14ac:dyDescent="0.2">
      <c r="A400" s="192"/>
      <c r="B400" s="192"/>
      <c r="C400" s="192"/>
      <c r="D400" s="192"/>
      <c r="E400" s="192"/>
    </row>
    <row r="401" spans="1:5" ht="15" customHeight="1" x14ac:dyDescent="0.2">
      <c r="A401" s="192"/>
      <c r="B401" s="192"/>
      <c r="C401" s="192"/>
      <c r="D401" s="192"/>
      <c r="E401" s="192"/>
    </row>
    <row r="402" spans="1:5" ht="15" customHeight="1" x14ac:dyDescent="0.2">
      <c r="A402" s="91"/>
      <c r="B402" s="91"/>
      <c r="C402" s="91"/>
      <c r="D402" s="91"/>
      <c r="E402" s="91"/>
    </row>
    <row r="403" spans="1:5" ht="15" customHeight="1" x14ac:dyDescent="0.25">
      <c r="A403" s="55" t="s">
        <v>1</v>
      </c>
      <c r="B403" s="56"/>
      <c r="C403" s="56"/>
      <c r="D403" s="56"/>
      <c r="E403" s="56"/>
    </row>
    <row r="404" spans="1:5" ht="15" customHeight="1" x14ac:dyDescent="0.2">
      <c r="A404" s="82" t="s">
        <v>61</v>
      </c>
      <c r="E404" t="s">
        <v>62</v>
      </c>
    </row>
    <row r="405" spans="1:5" ht="15" customHeight="1" x14ac:dyDescent="0.25">
      <c r="B405" s="55"/>
      <c r="C405" s="56"/>
      <c r="D405" s="56"/>
      <c r="E405" s="71"/>
    </row>
    <row r="406" spans="1:5" ht="15" customHeight="1" x14ac:dyDescent="0.2">
      <c r="A406" s="92"/>
      <c r="B406" s="92"/>
      <c r="C406" s="72" t="s">
        <v>40</v>
      </c>
      <c r="D406" s="73" t="s">
        <v>41</v>
      </c>
      <c r="E406" s="43" t="s">
        <v>42</v>
      </c>
    </row>
    <row r="407" spans="1:5" ht="15" customHeight="1" x14ac:dyDescent="0.2">
      <c r="A407" s="90"/>
      <c r="B407" s="86"/>
      <c r="C407" s="93"/>
      <c r="D407" s="94" t="s">
        <v>63</v>
      </c>
      <c r="E407" s="48">
        <f>274555.4+16150.32</f>
        <v>290705.72000000003</v>
      </c>
    </row>
    <row r="408" spans="1:5" ht="15" customHeight="1" x14ac:dyDescent="0.2">
      <c r="A408" s="90"/>
      <c r="B408" s="86"/>
      <c r="C408" s="50" t="s">
        <v>44</v>
      </c>
      <c r="D408" s="51"/>
      <c r="E408" s="52">
        <f>SUM(E407:E407)</f>
        <v>290705.72000000003</v>
      </c>
    </row>
    <row r="409" spans="1:5" ht="15" customHeight="1" x14ac:dyDescent="0.2"/>
    <row r="410" spans="1:5" ht="15" customHeight="1" x14ac:dyDescent="0.25">
      <c r="A410" s="37" t="s">
        <v>17</v>
      </c>
      <c r="B410" s="38"/>
      <c r="C410" s="38"/>
      <c r="D410" s="57"/>
      <c r="E410" s="57"/>
    </row>
    <row r="411" spans="1:5" ht="15" customHeight="1" x14ac:dyDescent="0.2">
      <c r="A411" s="39" t="s">
        <v>68</v>
      </c>
      <c r="B411" s="56"/>
      <c r="C411" s="56"/>
      <c r="D411" s="56"/>
      <c r="E411" s="58" t="s">
        <v>71</v>
      </c>
    </row>
    <row r="412" spans="1:5" ht="15" customHeight="1" x14ac:dyDescent="0.2">
      <c r="A412" s="41"/>
      <c r="B412" s="97"/>
      <c r="C412" s="38"/>
      <c r="D412" s="41"/>
      <c r="E412" s="98"/>
    </row>
    <row r="413" spans="1:5" ht="15" customHeight="1" x14ac:dyDescent="0.2">
      <c r="B413" s="92"/>
      <c r="C413" s="43" t="s">
        <v>40</v>
      </c>
      <c r="D413" s="84" t="s">
        <v>57</v>
      </c>
      <c r="E413" s="43" t="s">
        <v>42</v>
      </c>
    </row>
    <row r="414" spans="1:5" ht="15" customHeight="1" x14ac:dyDescent="0.2">
      <c r="B414" s="99"/>
      <c r="C414" s="93">
        <v>3122</v>
      </c>
      <c r="D414" s="88" t="s">
        <v>65</v>
      </c>
      <c r="E414" s="48">
        <v>290705.72000000003</v>
      </c>
    </row>
    <row r="415" spans="1:5" ht="15" customHeight="1" x14ac:dyDescent="0.2">
      <c r="B415" s="100"/>
      <c r="C415" s="50" t="s">
        <v>44</v>
      </c>
      <c r="D415" s="101"/>
      <c r="E415" s="102">
        <f>SUM(E414:E414)</f>
        <v>290705.72000000003</v>
      </c>
    </row>
    <row r="416" spans="1:5" ht="15" customHeight="1" x14ac:dyDescent="0.2"/>
    <row r="417" spans="1:5" ht="15" customHeight="1" x14ac:dyDescent="0.2"/>
    <row r="418" spans="1:5" ht="15" customHeight="1" x14ac:dyDescent="0.25">
      <c r="A418" s="35" t="s">
        <v>347</v>
      </c>
    </row>
    <row r="419" spans="1:5" ht="15" customHeight="1" x14ac:dyDescent="0.2">
      <c r="A419" s="191" t="s">
        <v>34</v>
      </c>
      <c r="B419" s="191"/>
      <c r="C419" s="191"/>
      <c r="D419" s="191"/>
      <c r="E419" s="191"/>
    </row>
    <row r="420" spans="1:5" ht="15" customHeight="1" x14ac:dyDescent="0.2">
      <c r="A420" s="192" t="s">
        <v>383</v>
      </c>
      <c r="B420" s="192"/>
      <c r="C420" s="192"/>
      <c r="D420" s="192"/>
      <c r="E420" s="192"/>
    </row>
    <row r="421" spans="1:5" ht="15" customHeight="1" x14ac:dyDescent="0.2">
      <c r="A421" s="192"/>
      <c r="B421" s="192"/>
      <c r="C421" s="192"/>
      <c r="D421" s="192"/>
      <c r="E421" s="192"/>
    </row>
    <row r="422" spans="1:5" ht="15" customHeight="1" x14ac:dyDescent="0.2">
      <c r="A422" s="192"/>
      <c r="B422" s="192"/>
      <c r="C422" s="192"/>
      <c r="D422" s="192"/>
      <c r="E422" s="192"/>
    </row>
    <row r="423" spans="1:5" ht="15" customHeight="1" x14ac:dyDescent="0.2">
      <c r="A423" s="192"/>
      <c r="B423" s="192"/>
      <c r="C423" s="192"/>
      <c r="D423" s="192"/>
      <c r="E423" s="192"/>
    </row>
    <row r="424" spans="1:5" ht="15" customHeight="1" x14ac:dyDescent="0.2">
      <c r="A424" s="192"/>
      <c r="B424" s="192"/>
      <c r="C424" s="192"/>
      <c r="D424" s="192"/>
      <c r="E424" s="192"/>
    </row>
    <row r="425" spans="1:5" ht="15" customHeight="1" x14ac:dyDescent="0.2">
      <c r="A425" s="192"/>
      <c r="B425" s="192"/>
      <c r="C425" s="192"/>
      <c r="D425" s="192"/>
      <c r="E425" s="192"/>
    </row>
    <row r="426" spans="1:5" ht="15" customHeight="1" x14ac:dyDescent="0.2">
      <c r="A426" s="192"/>
      <c r="B426" s="192"/>
      <c r="C426" s="192"/>
      <c r="D426" s="192"/>
      <c r="E426" s="192"/>
    </row>
    <row r="427" spans="1:5" ht="15" customHeight="1" x14ac:dyDescent="0.2">
      <c r="A427" s="192"/>
      <c r="B427" s="192"/>
      <c r="C427" s="192"/>
      <c r="D427" s="192"/>
      <c r="E427" s="192"/>
    </row>
    <row r="428" spans="1:5" ht="15" customHeight="1" x14ac:dyDescent="0.2">
      <c r="A428" s="91"/>
      <c r="B428" s="91"/>
      <c r="C428" s="91"/>
      <c r="D428" s="91"/>
      <c r="E428" s="91"/>
    </row>
    <row r="429" spans="1:5" ht="15" customHeight="1" x14ac:dyDescent="0.25">
      <c r="A429" s="55" t="s">
        <v>1</v>
      </c>
      <c r="B429" s="56"/>
      <c r="C429" s="56"/>
      <c r="D429" s="56"/>
      <c r="E429" s="56"/>
    </row>
    <row r="430" spans="1:5" ht="15" customHeight="1" x14ac:dyDescent="0.2">
      <c r="A430" s="82" t="s">
        <v>61</v>
      </c>
      <c r="E430" t="s">
        <v>62</v>
      </c>
    </row>
    <row r="431" spans="1:5" ht="15" customHeight="1" x14ac:dyDescent="0.25">
      <c r="B431" s="55"/>
      <c r="C431" s="56"/>
      <c r="D431" s="56"/>
      <c r="E431" s="71"/>
    </row>
    <row r="432" spans="1:5" ht="15" customHeight="1" x14ac:dyDescent="0.2">
      <c r="A432" s="92"/>
      <c r="B432" s="92"/>
      <c r="C432" s="72" t="s">
        <v>40</v>
      </c>
      <c r="D432" s="73" t="s">
        <v>41</v>
      </c>
      <c r="E432" s="43" t="s">
        <v>42</v>
      </c>
    </row>
    <row r="433" spans="1:5" ht="15" customHeight="1" x14ac:dyDescent="0.2">
      <c r="A433" s="90"/>
      <c r="B433" s="86"/>
      <c r="C433" s="93"/>
      <c r="D433" s="94" t="s">
        <v>63</v>
      </c>
      <c r="E433" s="48">
        <v>21251.83</v>
      </c>
    </row>
    <row r="434" spans="1:5" ht="15" customHeight="1" x14ac:dyDescent="0.2">
      <c r="A434" s="90"/>
      <c r="B434" s="86"/>
      <c r="C434" s="50" t="s">
        <v>44</v>
      </c>
      <c r="D434" s="51"/>
      <c r="E434" s="52">
        <f>SUM(E433:E433)</f>
        <v>21251.83</v>
      </c>
    </row>
    <row r="435" spans="1:5" ht="15" customHeight="1" x14ac:dyDescent="0.2"/>
    <row r="436" spans="1:5" ht="15" customHeight="1" x14ac:dyDescent="0.25">
      <c r="A436" s="37" t="s">
        <v>17</v>
      </c>
      <c r="B436" s="38"/>
      <c r="C436" s="38"/>
      <c r="D436" s="57"/>
      <c r="E436" s="57"/>
    </row>
    <row r="437" spans="1:5" ht="15" customHeight="1" x14ac:dyDescent="0.2">
      <c r="A437" s="39" t="s">
        <v>68</v>
      </c>
      <c r="B437" s="56"/>
      <c r="C437" s="56"/>
      <c r="D437" s="56"/>
      <c r="E437" s="58" t="s">
        <v>71</v>
      </c>
    </row>
    <row r="438" spans="1:5" ht="15" customHeight="1" x14ac:dyDescent="0.2">
      <c r="A438" s="41"/>
      <c r="B438" s="97"/>
      <c r="C438" s="38"/>
      <c r="D438" s="41"/>
      <c r="E438" s="98"/>
    </row>
    <row r="439" spans="1:5" ht="15" customHeight="1" x14ac:dyDescent="0.2">
      <c r="B439" s="92"/>
      <c r="C439" s="43" t="s">
        <v>40</v>
      </c>
      <c r="D439" s="84" t="s">
        <v>57</v>
      </c>
      <c r="E439" s="43" t="s">
        <v>42</v>
      </c>
    </row>
    <row r="440" spans="1:5" ht="15" customHeight="1" x14ac:dyDescent="0.2">
      <c r="B440" s="99"/>
      <c r="C440" s="93">
        <v>3122</v>
      </c>
      <c r="D440" s="88" t="s">
        <v>65</v>
      </c>
      <c r="E440" s="48">
        <v>21251.83</v>
      </c>
    </row>
    <row r="441" spans="1:5" ht="15" customHeight="1" x14ac:dyDescent="0.2">
      <c r="B441" s="100"/>
      <c r="C441" s="50" t="s">
        <v>44</v>
      </c>
      <c r="D441" s="101"/>
      <c r="E441" s="102">
        <f>SUM(E440:E440)</f>
        <v>21251.83</v>
      </c>
    </row>
    <row r="442" spans="1:5" ht="15" customHeight="1" x14ac:dyDescent="0.2"/>
    <row r="443" spans="1:5" ht="15" customHeight="1" x14ac:dyDescent="0.2"/>
    <row r="444" spans="1:5" ht="15" customHeight="1" x14ac:dyDescent="0.25">
      <c r="A444" s="35" t="s">
        <v>348</v>
      </c>
    </row>
    <row r="445" spans="1:5" ht="15" customHeight="1" x14ac:dyDescent="0.2">
      <c r="A445" s="191" t="s">
        <v>34</v>
      </c>
      <c r="B445" s="191"/>
      <c r="C445" s="191"/>
      <c r="D445" s="191"/>
      <c r="E445" s="191"/>
    </row>
    <row r="446" spans="1:5" ht="15" customHeight="1" x14ac:dyDescent="0.2">
      <c r="A446" s="192" t="s">
        <v>384</v>
      </c>
      <c r="B446" s="192"/>
      <c r="C446" s="192"/>
      <c r="D446" s="192"/>
      <c r="E446" s="192"/>
    </row>
    <row r="447" spans="1:5" ht="15" customHeight="1" x14ac:dyDescent="0.2">
      <c r="A447" s="192"/>
      <c r="B447" s="192"/>
      <c r="C447" s="192"/>
      <c r="D447" s="192"/>
      <c r="E447" s="192"/>
    </row>
    <row r="448" spans="1:5" ht="15" customHeight="1" x14ac:dyDescent="0.2">
      <c r="A448" s="192"/>
      <c r="B448" s="192"/>
      <c r="C448" s="192"/>
      <c r="D448" s="192"/>
      <c r="E448" s="192"/>
    </row>
    <row r="449" spans="1:5" ht="15" customHeight="1" x14ac:dyDescent="0.2">
      <c r="A449" s="192"/>
      <c r="B449" s="192"/>
      <c r="C449" s="192"/>
      <c r="D449" s="192"/>
      <c r="E449" s="192"/>
    </row>
    <row r="450" spans="1:5" ht="15" customHeight="1" x14ac:dyDescent="0.2">
      <c r="A450" s="192"/>
      <c r="B450" s="192"/>
      <c r="C450" s="192"/>
      <c r="D450" s="192"/>
      <c r="E450" s="192"/>
    </row>
    <row r="451" spans="1:5" ht="15" customHeight="1" x14ac:dyDescent="0.2">
      <c r="A451" s="192"/>
      <c r="B451" s="192"/>
      <c r="C451" s="192"/>
      <c r="D451" s="192"/>
      <c r="E451" s="192"/>
    </row>
    <row r="452" spans="1:5" ht="15" customHeight="1" x14ac:dyDescent="0.2">
      <c r="A452" s="192"/>
      <c r="B452" s="192"/>
      <c r="C452" s="192"/>
      <c r="D452" s="192"/>
      <c r="E452" s="192"/>
    </row>
    <row r="453" spans="1:5" ht="15" customHeight="1" x14ac:dyDescent="0.2">
      <c r="A453" s="192"/>
      <c r="B453" s="192"/>
      <c r="C453" s="192"/>
      <c r="D453" s="192"/>
      <c r="E453" s="192"/>
    </row>
    <row r="454" spans="1:5" ht="15" customHeight="1" x14ac:dyDescent="0.2">
      <c r="A454" s="91"/>
      <c r="B454" s="91"/>
      <c r="C454" s="91"/>
      <c r="D454" s="91"/>
      <c r="E454" s="91"/>
    </row>
    <row r="455" spans="1:5" ht="15" customHeight="1" x14ac:dyDescent="0.25">
      <c r="A455" s="55" t="s">
        <v>1</v>
      </c>
      <c r="B455" s="56"/>
      <c r="C455" s="56"/>
      <c r="D455" s="56"/>
      <c r="E455" s="56"/>
    </row>
    <row r="456" spans="1:5" ht="15" customHeight="1" x14ac:dyDescent="0.2">
      <c r="A456" s="82" t="s">
        <v>61</v>
      </c>
      <c r="E456" t="s">
        <v>62</v>
      </c>
    </row>
    <row r="457" spans="1:5" ht="15" customHeight="1" x14ac:dyDescent="0.25">
      <c r="B457" s="55"/>
      <c r="C457" s="56"/>
      <c r="D457" s="56"/>
      <c r="E457" s="71"/>
    </row>
    <row r="458" spans="1:5" ht="15" customHeight="1" x14ac:dyDescent="0.2">
      <c r="A458" s="92"/>
      <c r="B458" s="92"/>
      <c r="C458" s="72" t="s">
        <v>40</v>
      </c>
      <c r="D458" s="73" t="s">
        <v>41</v>
      </c>
      <c r="E458" s="43" t="s">
        <v>42</v>
      </c>
    </row>
    <row r="459" spans="1:5" ht="15" customHeight="1" x14ac:dyDescent="0.2">
      <c r="A459" s="90"/>
      <c r="B459" s="86"/>
      <c r="C459" s="93"/>
      <c r="D459" s="94" t="s">
        <v>63</v>
      </c>
      <c r="E459" s="48">
        <f>888082.49+52240.15</f>
        <v>940322.64</v>
      </c>
    </row>
    <row r="460" spans="1:5" ht="15" customHeight="1" x14ac:dyDescent="0.2">
      <c r="A460" s="90"/>
      <c r="B460" s="86"/>
      <c r="C460" s="50" t="s">
        <v>44</v>
      </c>
      <c r="D460" s="51"/>
      <c r="E460" s="52">
        <f>SUM(E459:E459)</f>
        <v>940322.64</v>
      </c>
    </row>
    <row r="461" spans="1:5" ht="15" customHeight="1" x14ac:dyDescent="0.2"/>
    <row r="462" spans="1:5" ht="15" customHeight="1" x14ac:dyDescent="0.25">
      <c r="A462" s="37" t="s">
        <v>17</v>
      </c>
      <c r="B462" s="38"/>
      <c r="C462" s="38"/>
      <c r="D462" s="57"/>
      <c r="E462" s="57"/>
    </row>
    <row r="463" spans="1:5" ht="15" customHeight="1" x14ac:dyDescent="0.2">
      <c r="A463" s="39" t="s">
        <v>68</v>
      </c>
      <c r="B463" s="56"/>
      <c r="C463" s="56"/>
      <c r="D463" s="56"/>
      <c r="E463" s="58" t="s">
        <v>71</v>
      </c>
    </row>
    <row r="464" spans="1:5" ht="15" customHeight="1" x14ac:dyDescent="0.2">
      <c r="A464" s="41"/>
      <c r="B464" s="97"/>
      <c r="C464" s="38"/>
      <c r="D464" s="41"/>
      <c r="E464" s="98"/>
    </row>
    <row r="465" spans="1:5" ht="15" customHeight="1" x14ac:dyDescent="0.2">
      <c r="B465" s="92"/>
      <c r="C465" s="43" t="s">
        <v>40</v>
      </c>
      <c r="D465" s="84" t="s">
        <v>57</v>
      </c>
      <c r="E465" s="43" t="s">
        <v>42</v>
      </c>
    </row>
    <row r="466" spans="1:5" ht="15" customHeight="1" x14ac:dyDescent="0.2">
      <c r="B466" s="99"/>
      <c r="C466" s="93">
        <v>3122</v>
      </c>
      <c r="D466" s="88" t="s">
        <v>65</v>
      </c>
      <c r="E466" s="48">
        <f>888082.49+52240.15</f>
        <v>940322.64</v>
      </c>
    </row>
    <row r="467" spans="1:5" ht="15" customHeight="1" x14ac:dyDescent="0.2">
      <c r="B467" s="100"/>
      <c r="C467" s="50" t="s">
        <v>44</v>
      </c>
      <c r="D467" s="101"/>
      <c r="E467" s="102">
        <f>SUM(E466:E466)</f>
        <v>940322.64</v>
      </c>
    </row>
    <row r="468" spans="1:5" ht="15" customHeight="1" x14ac:dyDescent="0.2"/>
    <row r="469" spans="1:5" ht="15" customHeight="1" x14ac:dyDescent="0.25">
      <c r="A469" s="35" t="s">
        <v>349</v>
      </c>
    </row>
    <row r="470" spans="1:5" ht="15" customHeight="1" x14ac:dyDescent="0.2">
      <c r="A470" s="191" t="s">
        <v>34</v>
      </c>
      <c r="B470" s="191"/>
      <c r="C470" s="191"/>
      <c r="D470" s="191"/>
      <c r="E470" s="191"/>
    </row>
    <row r="471" spans="1:5" ht="15" customHeight="1" x14ac:dyDescent="0.2">
      <c r="A471" s="192" t="s">
        <v>385</v>
      </c>
      <c r="B471" s="192"/>
      <c r="C471" s="192"/>
      <c r="D471" s="192"/>
      <c r="E471" s="192"/>
    </row>
    <row r="472" spans="1:5" ht="15" customHeight="1" x14ac:dyDescent="0.2">
      <c r="A472" s="192"/>
      <c r="B472" s="192"/>
      <c r="C472" s="192"/>
      <c r="D472" s="192"/>
      <c r="E472" s="192"/>
    </row>
    <row r="473" spans="1:5" ht="15" customHeight="1" x14ac:dyDescent="0.2">
      <c r="A473" s="192"/>
      <c r="B473" s="192"/>
      <c r="C473" s="192"/>
      <c r="D473" s="192"/>
      <c r="E473" s="192"/>
    </row>
    <row r="474" spans="1:5" ht="15" customHeight="1" x14ac:dyDescent="0.2">
      <c r="A474" s="192"/>
      <c r="B474" s="192"/>
      <c r="C474" s="192"/>
      <c r="D474" s="192"/>
      <c r="E474" s="192"/>
    </row>
    <row r="475" spans="1:5" ht="15" customHeight="1" x14ac:dyDescent="0.2">
      <c r="A475" s="192"/>
      <c r="B475" s="192"/>
      <c r="C475" s="192"/>
      <c r="D475" s="192"/>
      <c r="E475" s="192"/>
    </row>
    <row r="476" spans="1:5" ht="15" customHeight="1" x14ac:dyDescent="0.2">
      <c r="A476" s="192"/>
      <c r="B476" s="192"/>
      <c r="C476" s="192"/>
      <c r="D476" s="192"/>
      <c r="E476" s="192"/>
    </row>
    <row r="477" spans="1:5" ht="15" customHeight="1" x14ac:dyDescent="0.2">
      <c r="A477" s="192"/>
      <c r="B477" s="192"/>
      <c r="C477" s="192"/>
      <c r="D477" s="192"/>
      <c r="E477" s="192"/>
    </row>
    <row r="478" spans="1:5" ht="15" customHeight="1" x14ac:dyDescent="0.2">
      <c r="A478" s="192"/>
      <c r="B478" s="192"/>
      <c r="C478" s="192"/>
      <c r="D478" s="192"/>
      <c r="E478" s="192"/>
    </row>
    <row r="479" spans="1:5" ht="15" customHeight="1" x14ac:dyDescent="0.2">
      <c r="A479" s="192"/>
      <c r="B479" s="192"/>
      <c r="C479" s="192"/>
      <c r="D479" s="192"/>
      <c r="E479" s="192"/>
    </row>
    <row r="480" spans="1:5" ht="15" customHeight="1" x14ac:dyDescent="0.2">
      <c r="A480" s="91"/>
      <c r="B480" s="91"/>
      <c r="C480" s="91"/>
      <c r="D480" s="91"/>
      <c r="E480" s="91"/>
    </row>
    <row r="481" spans="1:5" ht="15" customHeight="1" x14ac:dyDescent="0.25">
      <c r="A481" s="55" t="s">
        <v>1</v>
      </c>
      <c r="B481" s="56"/>
      <c r="C481" s="56"/>
      <c r="D481" s="56"/>
      <c r="E481" s="56"/>
    </row>
    <row r="482" spans="1:5" ht="15" customHeight="1" x14ac:dyDescent="0.2">
      <c r="A482" s="82" t="s">
        <v>61</v>
      </c>
      <c r="E482" t="s">
        <v>62</v>
      </c>
    </row>
    <row r="483" spans="1:5" ht="15" customHeight="1" x14ac:dyDescent="0.25">
      <c r="B483" s="55"/>
      <c r="C483" s="56"/>
      <c r="D483" s="56"/>
      <c r="E483" s="71"/>
    </row>
    <row r="484" spans="1:5" ht="15" customHeight="1" x14ac:dyDescent="0.2">
      <c r="A484" s="92"/>
      <c r="B484" s="92"/>
      <c r="C484" s="72" t="s">
        <v>40</v>
      </c>
      <c r="D484" s="73" t="s">
        <v>41</v>
      </c>
      <c r="E484" s="43" t="s">
        <v>42</v>
      </c>
    </row>
    <row r="485" spans="1:5" ht="15" customHeight="1" x14ac:dyDescent="0.2">
      <c r="A485" s="90"/>
      <c r="B485" s="86"/>
      <c r="C485" s="93"/>
      <c r="D485" s="94" t="s">
        <v>63</v>
      </c>
      <c r="E485" s="48">
        <v>221775.3</v>
      </c>
    </row>
    <row r="486" spans="1:5" ht="15" customHeight="1" x14ac:dyDescent="0.2">
      <c r="A486" s="90"/>
      <c r="B486" s="86"/>
      <c r="C486" s="50" t="s">
        <v>44</v>
      </c>
      <c r="D486" s="51"/>
      <c r="E486" s="52">
        <f>SUM(E485:E485)</f>
        <v>221775.3</v>
      </c>
    </row>
    <row r="487" spans="1:5" ht="15" customHeight="1" x14ac:dyDescent="0.2"/>
    <row r="488" spans="1:5" ht="15" customHeight="1" x14ac:dyDescent="0.25">
      <c r="A488" s="37" t="s">
        <v>17</v>
      </c>
      <c r="B488" s="38"/>
      <c r="C488" s="38"/>
      <c r="D488" s="57"/>
      <c r="E488" s="57"/>
    </row>
    <row r="489" spans="1:5" ht="15" customHeight="1" x14ac:dyDescent="0.2">
      <c r="A489" s="39" t="s">
        <v>68</v>
      </c>
      <c r="B489" s="56"/>
      <c r="C489" s="56"/>
      <c r="D489" s="56"/>
      <c r="E489" s="58" t="s">
        <v>71</v>
      </c>
    </row>
    <row r="490" spans="1:5" ht="15" customHeight="1" x14ac:dyDescent="0.2">
      <c r="A490" s="41"/>
      <c r="B490" s="97"/>
      <c r="C490" s="38"/>
      <c r="D490" s="41"/>
      <c r="E490" s="98"/>
    </row>
    <row r="491" spans="1:5" ht="15" customHeight="1" x14ac:dyDescent="0.2">
      <c r="B491" s="92"/>
      <c r="C491" s="43" t="s">
        <v>40</v>
      </c>
      <c r="D491" s="84" t="s">
        <v>57</v>
      </c>
      <c r="E491" s="43" t="s">
        <v>42</v>
      </c>
    </row>
    <row r="492" spans="1:5" ht="15" customHeight="1" x14ac:dyDescent="0.2">
      <c r="B492" s="99"/>
      <c r="C492" s="93">
        <v>3122</v>
      </c>
      <c r="D492" s="88" t="s">
        <v>65</v>
      </c>
      <c r="E492" s="48">
        <v>221775.3</v>
      </c>
    </row>
    <row r="493" spans="1:5" ht="15" customHeight="1" x14ac:dyDescent="0.2">
      <c r="B493" s="100"/>
      <c r="C493" s="50" t="s">
        <v>44</v>
      </c>
      <c r="D493" s="101"/>
      <c r="E493" s="102">
        <f>SUM(E492:E492)</f>
        <v>221775.3</v>
      </c>
    </row>
    <row r="494" spans="1:5" ht="15" customHeight="1" x14ac:dyDescent="0.2"/>
    <row r="495" spans="1:5" ht="15" customHeight="1" x14ac:dyDescent="0.2"/>
    <row r="496" spans="1:5" ht="15" customHeight="1" x14ac:dyDescent="0.25">
      <c r="A496" s="35" t="s">
        <v>350</v>
      </c>
    </row>
    <row r="497" spans="1:5" ht="15" customHeight="1" x14ac:dyDescent="0.2">
      <c r="A497" s="193" t="s">
        <v>351</v>
      </c>
      <c r="B497" s="193"/>
      <c r="C497" s="193"/>
      <c r="D497" s="193"/>
      <c r="E497" s="193"/>
    </row>
    <row r="498" spans="1:5" ht="15" customHeight="1" x14ac:dyDescent="0.2">
      <c r="A498" s="193"/>
      <c r="B498" s="193"/>
      <c r="C498" s="193"/>
      <c r="D498" s="193"/>
      <c r="E498" s="193"/>
    </row>
    <row r="499" spans="1:5" ht="15" customHeight="1" x14ac:dyDescent="0.2">
      <c r="A499" s="193"/>
      <c r="B499" s="193"/>
      <c r="C499" s="193"/>
      <c r="D499" s="193"/>
      <c r="E499" s="193"/>
    </row>
    <row r="500" spans="1:5" ht="15" customHeight="1" x14ac:dyDescent="0.2">
      <c r="A500" s="193"/>
      <c r="B500" s="193"/>
      <c r="C500" s="193"/>
      <c r="D500" s="193"/>
      <c r="E500" s="193"/>
    </row>
    <row r="501" spans="1:5" ht="15" customHeight="1" x14ac:dyDescent="0.2">
      <c r="A501" s="193"/>
      <c r="B501" s="193"/>
      <c r="C501" s="193"/>
      <c r="D501" s="193"/>
      <c r="E501" s="193"/>
    </row>
    <row r="502" spans="1:5" ht="15" customHeight="1" x14ac:dyDescent="0.2">
      <c r="A502" s="193"/>
      <c r="B502" s="193"/>
      <c r="C502" s="193"/>
      <c r="D502" s="193"/>
      <c r="E502" s="193"/>
    </row>
    <row r="503" spans="1:5" ht="15" customHeight="1" x14ac:dyDescent="0.2">
      <c r="A503" s="193"/>
      <c r="B503" s="193"/>
      <c r="C503" s="193"/>
      <c r="D503" s="193"/>
      <c r="E503" s="193"/>
    </row>
    <row r="504" spans="1:5" ht="15" customHeight="1" x14ac:dyDescent="0.2">
      <c r="A504" s="193"/>
      <c r="B504" s="193"/>
      <c r="C504" s="193"/>
      <c r="D504" s="193"/>
      <c r="E504" s="193"/>
    </row>
    <row r="505" spans="1:5" ht="15" customHeight="1" x14ac:dyDescent="0.2">
      <c r="A505" s="66"/>
      <c r="B505" s="67"/>
      <c r="C505" s="66"/>
      <c r="D505" s="66"/>
      <c r="E505" s="66"/>
    </row>
    <row r="506" spans="1:5" ht="15" customHeight="1" x14ac:dyDescent="0.25">
      <c r="A506" s="37" t="s">
        <v>1</v>
      </c>
      <c r="B506" s="68"/>
      <c r="C506" s="38"/>
      <c r="D506" s="38"/>
      <c r="E506" s="38"/>
    </row>
    <row r="507" spans="1:5" ht="15" customHeight="1" x14ac:dyDescent="0.2">
      <c r="A507" s="39" t="s">
        <v>68</v>
      </c>
      <c r="B507" s="38"/>
      <c r="C507" s="38"/>
      <c r="D507" s="38"/>
      <c r="E507" s="40" t="s">
        <v>69</v>
      </c>
    </row>
    <row r="508" spans="1:5" ht="15" customHeight="1" x14ac:dyDescent="0.25">
      <c r="A508" s="57"/>
      <c r="B508" s="70"/>
      <c r="C508" s="56"/>
      <c r="D508" s="56"/>
      <c r="E508" s="71"/>
    </row>
    <row r="509" spans="1:5" ht="15" customHeight="1" x14ac:dyDescent="0.2">
      <c r="B509" s="72" t="s">
        <v>39</v>
      </c>
      <c r="C509" s="72" t="s">
        <v>40</v>
      </c>
      <c r="D509" s="73" t="s">
        <v>41</v>
      </c>
      <c r="E509" s="74" t="s">
        <v>42</v>
      </c>
    </row>
    <row r="510" spans="1:5" ht="15" customHeight="1" x14ac:dyDescent="0.2">
      <c r="B510" s="75">
        <v>110595823</v>
      </c>
      <c r="C510" s="76"/>
      <c r="D510" s="88" t="s">
        <v>352</v>
      </c>
      <c r="E510" s="48">
        <v>7897384.9900000002</v>
      </c>
    </row>
    <row r="511" spans="1:5" ht="15" customHeight="1" x14ac:dyDescent="0.2">
      <c r="B511" s="75">
        <v>110595113</v>
      </c>
      <c r="C511" s="76"/>
      <c r="D511" s="176" t="s">
        <v>54</v>
      </c>
      <c r="E511" s="48">
        <v>124003.61</v>
      </c>
    </row>
    <row r="512" spans="1:5" ht="15" customHeight="1" x14ac:dyDescent="0.2">
      <c r="B512" s="78"/>
      <c r="C512" s="79" t="s">
        <v>44</v>
      </c>
      <c r="D512" s="80"/>
      <c r="E512" s="81">
        <f>SUM(E510:E511)</f>
        <v>8021388.6000000006</v>
      </c>
    </row>
    <row r="513" spans="1:5" ht="15" customHeight="1" x14ac:dyDescent="0.2"/>
    <row r="514" spans="1:5" ht="15" customHeight="1" x14ac:dyDescent="0.25">
      <c r="A514" s="37" t="s">
        <v>17</v>
      </c>
    </row>
    <row r="515" spans="1:5" ht="15" customHeight="1" x14ac:dyDescent="0.2">
      <c r="A515" s="39" t="s">
        <v>68</v>
      </c>
      <c r="B515" s="38"/>
      <c r="C515" s="38"/>
      <c r="D515" s="38"/>
      <c r="E515" s="40" t="s">
        <v>69</v>
      </c>
    </row>
    <row r="516" spans="1:5" ht="15" customHeight="1" x14ac:dyDescent="0.2"/>
    <row r="517" spans="1:5" ht="15" customHeight="1" x14ac:dyDescent="0.2">
      <c r="C517" s="43" t="s">
        <v>40</v>
      </c>
      <c r="D517" s="84" t="s">
        <v>57</v>
      </c>
      <c r="E517" s="43" t="s">
        <v>42</v>
      </c>
    </row>
    <row r="518" spans="1:5" ht="15" customHeight="1" x14ac:dyDescent="0.2">
      <c r="C518" s="93">
        <v>2212</v>
      </c>
      <c r="D518" s="88" t="s">
        <v>353</v>
      </c>
      <c r="E518" s="48">
        <v>7897384.9900000002</v>
      </c>
    </row>
    <row r="519" spans="1:5" ht="15" customHeight="1" x14ac:dyDescent="0.2">
      <c r="C519" s="93">
        <v>2212</v>
      </c>
      <c r="D519" s="88" t="s">
        <v>242</v>
      </c>
      <c r="E519" s="48">
        <v>124003.61</v>
      </c>
    </row>
    <row r="520" spans="1:5" ht="15" customHeight="1" x14ac:dyDescent="0.2">
      <c r="C520" s="50" t="s">
        <v>44</v>
      </c>
      <c r="D520" s="101"/>
      <c r="E520" s="102">
        <f>SUM(E518:E519)</f>
        <v>8021388.6000000006</v>
      </c>
    </row>
    <row r="521" spans="1:5" ht="15" customHeight="1" x14ac:dyDescent="0.2"/>
    <row r="522" spans="1:5" ht="15" customHeight="1" x14ac:dyDescent="0.25">
      <c r="A522" s="35" t="s">
        <v>354</v>
      </c>
    </row>
    <row r="523" spans="1:5" ht="15" customHeight="1" x14ac:dyDescent="0.2">
      <c r="A523" s="194" t="s">
        <v>230</v>
      </c>
      <c r="B523" s="194"/>
      <c r="C523" s="194"/>
      <c r="D523" s="194"/>
      <c r="E523" s="194"/>
    </row>
    <row r="524" spans="1:5" ht="15" customHeight="1" x14ac:dyDescent="0.2">
      <c r="A524" s="194"/>
      <c r="B524" s="194"/>
      <c r="C524" s="194"/>
      <c r="D524" s="194"/>
      <c r="E524" s="194"/>
    </row>
    <row r="525" spans="1:5" ht="15" customHeight="1" x14ac:dyDescent="0.2">
      <c r="A525" s="192" t="s">
        <v>355</v>
      </c>
      <c r="B525" s="192"/>
      <c r="C525" s="192"/>
      <c r="D525" s="192"/>
      <c r="E525" s="192"/>
    </row>
    <row r="526" spans="1:5" ht="15" customHeight="1" x14ac:dyDescent="0.2">
      <c r="A526" s="192"/>
      <c r="B526" s="192"/>
      <c r="C526" s="192"/>
      <c r="D526" s="192"/>
      <c r="E526" s="192"/>
    </row>
    <row r="527" spans="1:5" ht="15" customHeight="1" x14ac:dyDescent="0.2">
      <c r="A527" s="192"/>
      <c r="B527" s="192"/>
      <c r="C527" s="192"/>
      <c r="D527" s="192"/>
      <c r="E527" s="192"/>
    </row>
    <row r="528" spans="1:5" ht="15" customHeight="1" x14ac:dyDescent="0.2">
      <c r="A528" s="192"/>
      <c r="B528" s="192"/>
      <c r="C528" s="192"/>
      <c r="D528" s="192"/>
      <c r="E528" s="192"/>
    </row>
    <row r="529" spans="1:5" ht="15" customHeight="1" x14ac:dyDescent="0.2">
      <c r="A529" s="192"/>
      <c r="B529" s="192"/>
      <c r="C529" s="192"/>
      <c r="D529" s="192"/>
      <c r="E529" s="192"/>
    </row>
    <row r="530" spans="1:5" ht="15" customHeight="1" x14ac:dyDescent="0.2">
      <c r="A530" s="192"/>
      <c r="B530" s="192"/>
      <c r="C530" s="192"/>
      <c r="D530" s="192"/>
      <c r="E530" s="192"/>
    </row>
    <row r="531" spans="1:5" ht="15" customHeight="1" x14ac:dyDescent="0.2">
      <c r="A531" s="192"/>
      <c r="B531" s="192"/>
      <c r="C531" s="192"/>
      <c r="D531" s="192"/>
      <c r="E531" s="192"/>
    </row>
    <row r="532" spans="1:5" ht="15" customHeight="1" x14ac:dyDescent="0.2">
      <c r="A532" s="192"/>
      <c r="B532" s="192"/>
      <c r="C532" s="192"/>
      <c r="D532" s="192"/>
      <c r="E532" s="192"/>
    </row>
    <row r="533" spans="1:5" ht="15" customHeight="1" x14ac:dyDescent="0.2">
      <c r="A533" s="192"/>
      <c r="B533" s="192"/>
      <c r="C533" s="192"/>
      <c r="D533" s="192"/>
      <c r="E533" s="192"/>
    </row>
    <row r="534" spans="1:5" ht="15" customHeight="1" x14ac:dyDescent="0.2"/>
    <row r="535" spans="1:5" ht="15" customHeight="1" x14ac:dyDescent="0.25">
      <c r="A535" s="37" t="s">
        <v>17</v>
      </c>
      <c r="B535" s="38"/>
      <c r="C535" s="38"/>
      <c r="D535" s="38"/>
      <c r="E535" s="38"/>
    </row>
    <row r="536" spans="1:5" ht="15" customHeight="1" x14ac:dyDescent="0.2">
      <c r="A536" s="39" t="s">
        <v>61</v>
      </c>
      <c r="B536" s="38"/>
      <c r="C536" s="38"/>
      <c r="D536" s="38"/>
      <c r="E536" s="40" t="s">
        <v>62</v>
      </c>
    </row>
    <row r="537" spans="1:5" ht="15" customHeight="1" x14ac:dyDescent="0.25">
      <c r="A537" s="37"/>
      <c r="B537" s="61"/>
      <c r="C537" s="38"/>
      <c r="D537" s="38"/>
      <c r="E537" s="42"/>
    </row>
    <row r="538" spans="1:5" ht="15" customHeight="1" x14ac:dyDescent="0.2">
      <c r="B538" s="43" t="s">
        <v>39</v>
      </c>
      <c r="C538" s="43" t="s">
        <v>40</v>
      </c>
      <c r="D538" s="110" t="s">
        <v>57</v>
      </c>
      <c r="E538" s="74" t="s">
        <v>42</v>
      </c>
    </row>
    <row r="539" spans="1:5" ht="15" customHeight="1" x14ac:dyDescent="0.2">
      <c r="B539" s="165">
        <v>13307</v>
      </c>
      <c r="C539" s="144">
        <v>4324</v>
      </c>
      <c r="D539" s="166" t="s">
        <v>78</v>
      </c>
      <c r="E539" s="167">
        <v>-151240</v>
      </c>
    </row>
    <row r="540" spans="1:5" ht="15" customHeight="1" x14ac:dyDescent="0.2">
      <c r="B540" s="127"/>
      <c r="C540" s="50" t="s">
        <v>44</v>
      </c>
      <c r="D540" s="51"/>
      <c r="E540" s="52">
        <f>SUM(E539:E539)</f>
        <v>-151240</v>
      </c>
    </row>
    <row r="541" spans="1:5" ht="15" customHeight="1" x14ac:dyDescent="0.2"/>
    <row r="542" spans="1:5" ht="15" customHeight="1" x14ac:dyDescent="0.25">
      <c r="A542" s="55" t="s">
        <v>17</v>
      </c>
      <c r="B542" s="56"/>
      <c r="C542" s="56"/>
      <c r="D542" s="56"/>
      <c r="E542" s="56"/>
    </row>
    <row r="543" spans="1:5" ht="15" customHeight="1" x14ac:dyDescent="0.2">
      <c r="A543" s="82" t="s">
        <v>149</v>
      </c>
      <c r="B543" s="115"/>
      <c r="C543" s="115"/>
      <c r="D543" s="115"/>
      <c r="E543" s="115" t="s">
        <v>150</v>
      </c>
    </row>
    <row r="544" spans="1:5" ht="15" customHeight="1" x14ac:dyDescent="0.2">
      <c r="A544" s="115"/>
      <c r="B544" s="149"/>
      <c r="C544" s="56"/>
      <c r="D544" s="115"/>
      <c r="E544" s="150"/>
    </row>
    <row r="545" spans="1:7" ht="15" customHeight="1" x14ac:dyDescent="0.2">
      <c r="B545" s="43" t="s">
        <v>39</v>
      </c>
      <c r="C545" s="72" t="s">
        <v>40</v>
      </c>
      <c r="D545" s="126" t="s">
        <v>41</v>
      </c>
      <c r="E545" s="74" t="s">
        <v>42</v>
      </c>
    </row>
    <row r="546" spans="1:7" ht="15" customHeight="1" x14ac:dyDescent="0.2">
      <c r="B546" s="165">
        <v>13307</v>
      </c>
      <c r="C546" s="139"/>
      <c r="D546" s="65" t="s">
        <v>189</v>
      </c>
      <c r="E546" s="158">
        <v>28120</v>
      </c>
    </row>
    <row r="547" spans="1:7" ht="15" customHeight="1" x14ac:dyDescent="0.2">
      <c r="B547" s="127"/>
      <c r="C547" s="79" t="s">
        <v>44</v>
      </c>
      <c r="D547" s="128"/>
      <c r="E547" s="129">
        <f>SUM(E546:E546)</f>
        <v>28120</v>
      </c>
    </row>
    <row r="548" spans="1:7" ht="15" customHeight="1" x14ac:dyDescent="0.2">
      <c r="A548" s="115"/>
      <c r="B548" s="115"/>
      <c r="C548" s="115"/>
      <c r="D548" s="115"/>
      <c r="E548" s="115"/>
    </row>
    <row r="549" spans="1:7" ht="15" customHeight="1" x14ac:dyDescent="0.25">
      <c r="A549" s="55" t="s">
        <v>17</v>
      </c>
      <c r="B549" s="56"/>
      <c r="C549" s="56"/>
      <c r="D549" s="56"/>
      <c r="E549" s="56"/>
    </row>
    <row r="550" spans="1:7" ht="15" customHeight="1" x14ac:dyDescent="0.2">
      <c r="A550" s="82" t="s">
        <v>151</v>
      </c>
      <c r="B550" s="115"/>
      <c r="C550" s="115"/>
      <c r="D550" s="115"/>
      <c r="E550" s="115" t="s">
        <v>152</v>
      </c>
    </row>
    <row r="551" spans="1:7" ht="15" customHeight="1" x14ac:dyDescent="0.2">
      <c r="A551" s="115"/>
      <c r="B551" s="149"/>
      <c r="C551" s="56"/>
      <c r="D551" s="115"/>
      <c r="E551" s="150"/>
    </row>
    <row r="552" spans="1:7" ht="15" customHeight="1" x14ac:dyDescent="0.2">
      <c r="A552" s="83"/>
      <c r="B552" s="43" t="s">
        <v>39</v>
      </c>
      <c r="C552" s="72" t="s">
        <v>40</v>
      </c>
      <c r="D552" s="126" t="s">
        <v>41</v>
      </c>
      <c r="E552" s="74" t="s">
        <v>42</v>
      </c>
    </row>
    <row r="553" spans="1:7" ht="15" customHeight="1" x14ac:dyDescent="0.2">
      <c r="A553" s="168"/>
      <c r="B553" s="165">
        <v>13307</v>
      </c>
      <c r="C553" s="139"/>
      <c r="D553" s="65" t="s">
        <v>189</v>
      </c>
      <c r="E553" s="136">
        <v>123120</v>
      </c>
    </row>
    <row r="554" spans="1:7" ht="15" customHeight="1" x14ac:dyDescent="0.2">
      <c r="A554" s="116"/>
      <c r="B554" s="127"/>
      <c r="C554" s="79" t="s">
        <v>44</v>
      </c>
      <c r="D554" s="128"/>
      <c r="E554" s="129">
        <f>SUM(E553)</f>
        <v>123120</v>
      </c>
      <c r="G554" s="130">
        <f>+E547+E554</f>
        <v>151240</v>
      </c>
    </row>
    <row r="555" spans="1:7" ht="15" customHeight="1" x14ac:dyDescent="0.2"/>
    <row r="556" spans="1:7" ht="15" customHeight="1" x14ac:dyDescent="0.2"/>
    <row r="557" spans="1:7" ht="15" customHeight="1" x14ac:dyDescent="0.25">
      <c r="A557" s="35" t="s">
        <v>356</v>
      </c>
    </row>
    <row r="558" spans="1:7" ht="15" customHeight="1" x14ac:dyDescent="0.2">
      <c r="A558" s="191" t="s">
        <v>357</v>
      </c>
      <c r="B558" s="191"/>
      <c r="C558" s="191"/>
      <c r="D558" s="191"/>
      <c r="E558" s="191"/>
    </row>
    <row r="559" spans="1:7" ht="15" customHeight="1" x14ac:dyDescent="0.2">
      <c r="A559" s="191"/>
      <c r="B559" s="191"/>
      <c r="C559" s="191"/>
      <c r="D559" s="191"/>
      <c r="E559" s="191"/>
    </row>
    <row r="560" spans="1:7" ht="15" customHeight="1" x14ac:dyDescent="0.2">
      <c r="A560" s="192" t="s">
        <v>358</v>
      </c>
      <c r="B560" s="192"/>
      <c r="C560" s="192"/>
      <c r="D560" s="192"/>
      <c r="E560" s="192"/>
    </row>
    <row r="561" spans="1:5" ht="15" customHeight="1" x14ac:dyDescent="0.2">
      <c r="A561" s="192"/>
      <c r="B561" s="192"/>
      <c r="C561" s="192"/>
      <c r="D561" s="192"/>
      <c r="E561" s="192"/>
    </row>
    <row r="562" spans="1:5" ht="15" customHeight="1" x14ac:dyDescent="0.2">
      <c r="A562" s="192"/>
      <c r="B562" s="192"/>
      <c r="C562" s="192"/>
      <c r="D562" s="192"/>
      <c r="E562" s="192"/>
    </row>
    <row r="563" spans="1:5" ht="15" customHeight="1" x14ac:dyDescent="0.2">
      <c r="A563" s="192"/>
      <c r="B563" s="192"/>
      <c r="C563" s="192"/>
      <c r="D563" s="192"/>
      <c r="E563" s="192"/>
    </row>
    <row r="564" spans="1:5" ht="15" customHeight="1" x14ac:dyDescent="0.2">
      <c r="A564" s="192"/>
      <c r="B564" s="192"/>
      <c r="C564" s="192"/>
      <c r="D564" s="192"/>
      <c r="E564" s="192"/>
    </row>
    <row r="565" spans="1:5" ht="15" customHeight="1" x14ac:dyDescent="0.2">
      <c r="A565" s="192"/>
      <c r="B565" s="192"/>
      <c r="C565" s="192"/>
      <c r="D565" s="192"/>
      <c r="E565" s="192"/>
    </row>
    <row r="566" spans="1:5" ht="15" customHeight="1" x14ac:dyDescent="0.2">
      <c r="A566" s="192"/>
      <c r="B566" s="192"/>
      <c r="C566" s="192"/>
      <c r="D566" s="192"/>
      <c r="E566" s="192"/>
    </row>
    <row r="567" spans="1:5" ht="15" customHeight="1" x14ac:dyDescent="0.2">
      <c r="A567" s="91"/>
      <c r="B567" s="91"/>
      <c r="C567" s="91"/>
      <c r="D567" s="91"/>
      <c r="E567" s="91"/>
    </row>
    <row r="568" spans="1:5" ht="15" customHeight="1" x14ac:dyDescent="0.2">
      <c r="A568" s="91"/>
      <c r="B568" s="91"/>
      <c r="C568" s="91"/>
      <c r="D568" s="91"/>
      <c r="E568" s="91"/>
    </row>
    <row r="569" spans="1:5" ht="15" customHeight="1" x14ac:dyDescent="0.2">
      <c r="A569" s="91"/>
      <c r="B569" s="91"/>
      <c r="C569" s="91"/>
      <c r="D569" s="91"/>
      <c r="E569" s="91"/>
    </row>
    <row r="570" spans="1:5" ht="15" customHeight="1" x14ac:dyDescent="0.2">
      <c r="A570" s="91"/>
      <c r="B570" s="91"/>
      <c r="C570" s="91"/>
      <c r="D570" s="91"/>
      <c r="E570" s="91"/>
    </row>
    <row r="571" spans="1:5" ht="15" customHeight="1" x14ac:dyDescent="0.2">
      <c r="A571" s="91"/>
      <c r="B571" s="91"/>
      <c r="C571" s="91"/>
      <c r="D571" s="91"/>
      <c r="E571" s="91"/>
    </row>
    <row r="572" spans="1:5" ht="15" customHeight="1" x14ac:dyDescent="0.2">
      <c r="A572" s="91"/>
      <c r="B572" s="91"/>
      <c r="C572" s="91"/>
      <c r="D572" s="91"/>
      <c r="E572" s="91"/>
    </row>
    <row r="573" spans="1:5" ht="15" customHeight="1" x14ac:dyDescent="0.25">
      <c r="A573" s="37" t="s">
        <v>17</v>
      </c>
      <c r="B573" s="38"/>
      <c r="C573" s="38"/>
      <c r="D573" s="38"/>
      <c r="E573" s="38"/>
    </row>
    <row r="574" spans="1:5" ht="15" customHeight="1" x14ac:dyDescent="0.2">
      <c r="A574" s="39" t="s">
        <v>61</v>
      </c>
      <c r="B574" s="38"/>
      <c r="C574" s="38"/>
      <c r="D574" s="38"/>
      <c r="E574" s="40" t="s">
        <v>62</v>
      </c>
    </row>
    <row r="575" spans="1:5" ht="15" customHeight="1" x14ac:dyDescent="0.25">
      <c r="A575" s="41"/>
      <c r="B575" s="37"/>
      <c r="C575" s="38"/>
      <c r="D575" s="38"/>
      <c r="E575" s="42"/>
    </row>
    <row r="576" spans="1:5" ht="15" customHeight="1" x14ac:dyDescent="0.2">
      <c r="A576" s="83"/>
      <c r="B576" s="92"/>
      <c r="C576" s="43" t="s">
        <v>40</v>
      </c>
      <c r="D576" s="84" t="s">
        <v>57</v>
      </c>
      <c r="E576" s="43" t="s">
        <v>42</v>
      </c>
    </row>
    <row r="577" spans="1:5" ht="15" customHeight="1" x14ac:dyDescent="0.2">
      <c r="A577" s="90"/>
      <c r="B577" s="86"/>
      <c r="C577" s="93">
        <v>6409</v>
      </c>
      <c r="D577" s="88" t="s">
        <v>78</v>
      </c>
      <c r="E577" s="48">
        <v>-150000</v>
      </c>
    </row>
    <row r="578" spans="1:5" ht="15" customHeight="1" x14ac:dyDescent="0.2">
      <c r="A578" s="111"/>
      <c r="B578" s="121"/>
      <c r="C578" s="50" t="s">
        <v>44</v>
      </c>
      <c r="D578" s="101"/>
      <c r="E578" s="102">
        <f>SUM(E577:E577)</f>
        <v>-150000</v>
      </c>
    </row>
    <row r="579" spans="1:5" ht="15" customHeight="1" x14ac:dyDescent="0.2"/>
    <row r="580" spans="1:5" ht="15" customHeight="1" x14ac:dyDescent="0.25">
      <c r="A580" s="55" t="s">
        <v>17</v>
      </c>
      <c r="B580" s="56"/>
      <c r="C580" s="56"/>
      <c r="D580" s="56"/>
      <c r="E580" s="57"/>
    </row>
    <row r="581" spans="1:5" ht="15" customHeight="1" x14ac:dyDescent="0.2">
      <c r="A581" s="105" t="s">
        <v>235</v>
      </c>
      <c r="B581" s="38"/>
      <c r="C581" s="38"/>
      <c r="D581" s="38"/>
      <c r="E581" s="40" t="s">
        <v>236</v>
      </c>
    </row>
    <row r="582" spans="1:5" ht="15" customHeight="1" x14ac:dyDescent="0.2">
      <c r="A582" s="82"/>
      <c r="B582" s="57"/>
      <c r="C582" s="56"/>
      <c r="D582" s="56"/>
      <c r="E582" s="71"/>
    </row>
    <row r="583" spans="1:5" ht="15" customHeight="1" x14ac:dyDescent="0.2">
      <c r="A583" s="92"/>
      <c r="B583" s="92"/>
      <c r="C583" s="72" t="s">
        <v>40</v>
      </c>
      <c r="D583" s="84" t="s">
        <v>57</v>
      </c>
      <c r="E583" s="43" t="s">
        <v>42</v>
      </c>
    </row>
    <row r="584" spans="1:5" ht="15" customHeight="1" x14ac:dyDescent="0.2">
      <c r="A584" s="122"/>
      <c r="B584" s="120"/>
      <c r="C584" s="87">
        <v>6113</v>
      </c>
      <c r="D584" s="88" t="s">
        <v>59</v>
      </c>
      <c r="E584" s="89">
        <v>150000</v>
      </c>
    </row>
    <row r="585" spans="1:5" ht="15" customHeight="1" x14ac:dyDescent="0.2">
      <c r="A585" s="104"/>
      <c r="B585" s="104"/>
      <c r="C585" s="79" t="s">
        <v>44</v>
      </c>
      <c r="D585" s="108"/>
      <c r="E585" s="81">
        <f>SUM(E584:E584)</f>
        <v>150000</v>
      </c>
    </row>
    <row r="586" spans="1:5" ht="15" customHeight="1" x14ac:dyDescent="0.2"/>
    <row r="587" spans="1:5" ht="15" customHeight="1" x14ac:dyDescent="0.2"/>
    <row r="588" spans="1:5" ht="15" customHeight="1" x14ac:dyDescent="0.25">
      <c r="A588" s="35" t="s">
        <v>359</v>
      </c>
    </row>
    <row r="589" spans="1:5" ht="15" customHeight="1" x14ac:dyDescent="0.2">
      <c r="A589" s="194" t="s">
        <v>96</v>
      </c>
      <c r="B589" s="194"/>
      <c r="C589" s="194"/>
      <c r="D589" s="194"/>
      <c r="E589" s="194"/>
    </row>
    <row r="590" spans="1:5" ht="15" customHeight="1" x14ac:dyDescent="0.2">
      <c r="A590" s="194"/>
      <c r="B590" s="194"/>
      <c r="C590" s="194"/>
      <c r="D590" s="194"/>
      <c r="E590" s="194"/>
    </row>
    <row r="591" spans="1:5" ht="15" customHeight="1" x14ac:dyDescent="0.2">
      <c r="A591" s="192" t="s">
        <v>360</v>
      </c>
      <c r="B591" s="192"/>
      <c r="C591" s="192"/>
      <c r="D591" s="192"/>
      <c r="E591" s="192"/>
    </row>
    <row r="592" spans="1:5" ht="15" customHeight="1" x14ac:dyDescent="0.2">
      <c r="A592" s="192"/>
      <c r="B592" s="192"/>
      <c r="C592" s="192"/>
      <c r="D592" s="192"/>
      <c r="E592" s="192"/>
    </row>
    <row r="593" spans="1:5" ht="15" customHeight="1" x14ac:dyDescent="0.2">
      <c r="A593" s="192"/>
      <c r="B593" s="192"/>
      <c r="C593" s="192"/>
      <c r="D593" s="192"/>
      <c r="E593" s="192"/>
    </row>
    <row r="594" spans="1:5" ht="15" customHeight="1" x14ac:dyDescent="0.2">
      <c r="A594" s="192"/>
      <c r="B594" s="192"/>
      <c r="C594" s="192"/>
      <c r="D594" s="192"/>
      <c r="E594" s="192"/>
    </row>
    <row r="595" spans="1:5" ht="15" customHeight="1" x14ac:dyDescent="0.2">
      <c r="A595" s="192"/>
      <c r="B595" s="192"/>
      <c r="C595" s="192"/>
      <c r="D595" s="192"/>
      <c r="E595" s="192"/>
    </row>
    <row r="596" spans="1:5" ht="15" customHeight="1" x14ac:dyDescent="0.2">
      <c r="A596" s="192"/>
      <c r="B596" s="192"/>
      <c r="C596" s="192"/>
      <c r="D596" s="192"/>
      <c r="E596" s="192"/>
    </row>
    <row r="597" spans="1:5" ht="15" customHeight="1" x14ac:dyDescent="0.2"/>
    <row r="598" spans="1:5" ht="15" customHeight="1" x14ac:dyDescent="0.25">
      <c r="A598" s="37" t="s">
        <v>17</v>
      </c>
      <c r="B598" s="38"/>
      <c r="C598" s="38"/>
      <c r="D598" s="57"/>
      <c r="E598" s="57"/>
    </row>
    <row r="599" spans="1:5" ht="15" customHeight="1" x14ac:dyDescent="0.2">
      <c r="A599" s="39" t="s">
        <v>52</v>
      </c>
      <c r="B599" s="38"/>
      <c r="C599" s="38"/>
      <c r="D599" s="38"/>
      <c r="E599" s="40" t="s">
        <v>64</v>
      </c>
    </row>
    <row r="600" spans="1:5" ht="15" customHeight="1" x14ac:dyDescent="0.2">
      <c r="A600" s="41"/>
      <c r="B600" s="97"/>
      <c r="C600" s="38"/>
      <c r="D600" s="41"/>
      <c r="E600" s="98"/>
    </row>
    <row r="601" spans="1:5" ht="15" customHeight="1" x14ac:dyDescent="0.2">
      <c r="A601" s="83"/>
      <c r="B601" s="83"/>
      <c r="C601" s="43" t="s">
        <v>40</v>
      </c>
      <c r="D601" s="84" t="s">
        <v>57</v>
      </c>
      <c r="E601" s="43" t="s">
        <v>42</v>
      </c>
    </row>
    <row r="602" spans="1:5" ht="15" customHeight="1" x14ac:dyDescent="0.2">
      <c r="A602" s="119"/>
      <c r="B602" s="120"/>
      <c r="C602" s="93">
        <v>3121</v>
      </c>
      <c r="D602" s="88" t="s">
        <v>65</v>
      </c>
      <c r="E602" s="48">
        <v>-85800</v>
      </c>
    </row>
    <row r="603" spans="1:5" ht="15" customHeight="1" x14ac:dyDescent="0.2">
      <c r="A603" s="119"/>
      <c r="B603" s="120"/>
      <c r="C603" s="93">
        <v>3121</v>
      </c>
      <c r="D603" s="88" t="s">
        <v>59</v>
      </c>
      <c r="E603" s="48">
        <v>85800</v>
      </c>
    </row>
    <row r="604" spans="1:5" ht="15" customHeight="1" x14ac:dyDescent="0.2">
      <c r="A604" s="111"/>
      <c r="B604" s="38"/>
      <c r="C604" s="50" t="s">
        <v>44</v>
      </c>
      <c r="D604" s="101"/>
      <c r="E604" s="102">
        <f>SUM(E602:E603)</f>
        <v>0</v>
      </c>
    </row>
    <row r="605" spans="1:5" ht="15" customHeight="1" x14ac:dyDescent="0.2"/>
    <row r="606" spans="1:5" ht="15" customHeight="1" x14ac:dyDescent="0.2"/>
    <row r="607" spans="1:5" ht="15" customHeight="1" x14ac:dyDescent="0.25">
      <c r="A607" s="35" t="s">
        <v>361</v>
      </c>
    </row>
    <row r="608" spans="1:5" ht="15" customHeight="1" x14ac:dyDescent="0.2">
      <c r="A608" s="194" t="s">
        <v>96</v>
      </c>
      <c r="B608" s="194"/>
      <c r="C608" s="194"/>
      <c r="D608" s="194"/>
      <c r="E608" s="194"/>
    </row>
    <row r="609" spans="1:5" ht="15" customHeight="1" x14ac:dyDescent="0.2">
      <c r="A609" s="194"/>
      <c r="B609" s="194"/>
      <c r="C609" s="194"/>
      <c r="D609" s="194"/>
      <c r="E609" s="194"/>
    </row>
    <row r="610" spans="1:5" ht="15" customHeight="1" x14ac:dyDescent="0.2">
      <c r="A610" s="192" t="s">
        <v>362</v>
      </c>
      <c r="B610" s="192"/>
      <c r="C610" s="192"/>
      <c r="D610" s="192"/>
      <c r="E610" s="192"/>
    </row>
    <row r="611" spans="1:5" ht="15" customHeight="1" x14ac:dyDescent="0.2">
      <c r="A611" s="192"/>
      <c r="B611" s="192"/>
      <c r="C611" s="192"/>
      <c r="D611" s="192"/>
      <c r="E611" s="192"/>
    </row>
    <row r="612" spans="1:5" ht="15" customHeight="1" x14ac:dyDescent="0.2">
      <c r="A612" s="192"/>
      <c r="B612" s="192"/>
      <c r="C612" s="192"/>
      <c r="D612" s="192"/>
      <c r="E612" s="192"/>
    </row>
    <row r="613" spans="1:5" ht="15" customHeight="1" x14ac:dyDescent="0.2">
      <c r="A613" s="192"/>
      <c r="B613" s="192"/>
      <c r="C613" s="192"/>
      <c r="D613" s="192"/>
      <c r="E613" s="192"/>
    </row>
    <row r="614" spans="1:5" ht="15" customHeight="1" x14ac:dyDescent="0.2">
      <c r="A614" s="192"/>
      <c r="B614" s="192"/>
      <c r="C614" s="192"/>
      <c r="D614" s="192"/>
      <c r="E614" s="192"/>
    </row>
    <row r="615" spans="1:5" ht="15" customHeight="1" x14ac:dyDescent="0.2">
      <c r="A615" s="192"/>
      <c r="B615" s="192"/>
      <c r="C615" s="192"/>
      <c r="D615" s="192"/>
      <c r="E615" s="192"/>
    </row>
    <row r="616" spans="1:5" ht="15" customHeight="1" x14ac:dyDescent="0.2">
      <c r="A616" s="192"/>
      <c r="B616" s="192"/>
      <c r="C616" s="192"/>
      <c r="D616" s="192"/>
      <c r="E616" s="192"/>
    </row>
    <row r="617" spans="1:5" ht="15" customHeight="1" x14ac:dyDescent="0.2">
      <c r="A617" s="91"/>
      <c r="B617" s="91"/>
      <c r="C617" s="91"/>
      <c r="D617" s="91"/>
      <c r="E617" s="91"/>
    </row>
    <row r="618" spans="1:5" ht="15" customHeight="1" x14ac:dyDescent="0.25">
      <c r="A618" s="37" t="s">
        <v>17</v>
      </c>
      <c r="B618" s="38"/>
      <c r="C618" s="38"/>
      <c r="D618" s="57"/>
      <c r="E618" s="57"/>
    </row>
    <row r="619" spans="1:5" ht="15" customHeight="1" x14ac:dyDescent="0.2">
      <c r="A619" s="39" t="s">
        <v>52</v>
      </c>
      <c r="B619" s="38"/>
      <c r="C619" s="38"/>
      <c r="D619" s="38"/>
      <c r="E619" s="40" t="s">
        <v>64</v>
      </c>
    </row>
    <row r="620" spans="1:5" ht="15" customHeight="1" x14ac:dyDescent="0.2">
      <c r="A620" s="41"/>
      <c r="B620" s="97"/>
      <c r="C620" s="38"/>
      <c r="D620" s="41"/>
      <c r="E620" s="98"/>
    </row>
    <row r="621" spans="1:5" ht="15" customHeight="1" x14ac:dyDescent="0.2">
      <c r="A621" s="83"/>
      <c r="B621" s="83"/>
      <c r="C621" s="43" t="s">
        <v>40</v>
      </c>
      <c r="D621" s="84" t="s">
        <v>57</v>
      </c>
      <c r="E621" s="43" t="s">
        <v>42</v>
      </c>
    </row>
    <row r="622" spans="1:5" ht="15" customHeight="1" x14ac:dyDescent="0.2">
      <c r="A622" s="119"/>
      <c r="B622" s="120"/>
      <c r="C622" s="93">
        <v>3122</v>
      </c>
      <c r="D622" s="88" t="s">
        <v>59</v>
      </c>
      <c r="E622" s="48">
        <f>-14500-7250-123250</f>
        <v>-145000</v>
      </c>
    </row>
    <row r="623" spans="1:5" ht="15" customHeight="1" x14ac:dyDescent="0.2">
      <c r="A623" s="119"/>
      <c r="B623" s="120"/>
      <c r="C623" s="93">
        <v>3122</v>
      </c>
      <c r="D623" s="88" t="s">
        <v>65</v>
      </c>
      <c r="E623" s="48">
        <f>3000+1500+25500+11500+5750+97750</f>
        <v>145000</v>
      </c>
    </row>
    <row r="624" spans="1:5" ht="15" customHeight="1" x14ac:dyDescent="0.2">
      <c r="A624" s="111"/>
      <c r="B624" s="38"/>
      <c r="C624" s="50" t="s">
        <v>44</v>
      </c>
      <c r="D624" s="101"/>
      <c r="E624" s="102">
        <f>SUM(E622:E623)</f>
        <v>0</v>
      </c>
    </row>
    <row r="625" spans="1:5" ht="15" customHeight="1" x14ac:dyDescent="0.2"/>
    <row r="626" spans="1:5" ht="15" customHeight="1" x14ac:dyDescent="0.25">
      <c r="A626" s="35" t="s">
        <v>363</v>
      </c>
    </row>
    <row r="627" spans="1:5" ht="15" customHeight="1" x14ac:dyDescent="0.2">
      <c r="A627" s="194" t="s">
        <v>364</v>
      </c>
      <c r="B627" s="194"/>
      <c r="C627" s="194"/>
      <c r="D627" s="194"/>
      <c r="E627" s="194"/>
    </row>
    <row r="628" spans="1:5" ht="15" customHeight="1" x14ac:dyDescent="0.2">
      <c r="A628" s="194"/>
      <c r="B628" s="194"/>
      <c r="C628" s="194"/>
      <c r="D628" s="194"/>
      <c r="E628" s="194"/>
    </row>
    <row r="629" spans="1:5" ht="15" customHeight="1" x14ac:dyDescent="0.2">
      <c r="A629" s="192" t="s">
        <v>365</v>
      </c>
      <c r="B629" s="192"/>
      <c r="C629" s="192"/>
      <c r="D629" s="192"/>
      <c r="E629" s="192"/>
    </row>
    <row r="630" spans="1:5" ht="15" customHeight="1" x14ac:dyDescent="0.2">
      <c r="A630" s="192"/>
      <c r="B630" s="192"/>
      <c r="C630" s="192"/>
      <c r="D630" s="192"/>
      <c r="E630" s="192"/>
    </row>
    <row r="631" spans="1:5" ht="15" customHeight="1" x14ac:dyDescent="0.2">
      <c r="A631" s="192"/>
      <c r="B631" s="192"/>
      <c r="C631" s="192"/>
      <c r="D631" s="192"/>
      <c r="E631" s="192"/>
    </row>
    <row r="632" spans="1:5" ht="15" customHeight="1" x14ac:dyDescent="0.2">
      <c r="A632" s="192"/>
      <c r="B632" s="192"/>
      <c r="C632" s="192"/>
      <c r="D632" s="192"/>
      <c r="E632" s="192"/>
    </row>
    <row r="633" spans="1:5" ht="15" customHeight="1" x14ac:dyDescent="0.2">
      <c r="A633" s="192"/>
      <c r="B633" s="192"/>
      <c r="C633" s="192"/>
      <c r="D633" s="192"/>
      <c r="E633" s="192"/>
    </row>
    <row r="634" spans="1:5" ht="15" customHeight="1" x14ac:dyDescent="0.2">
      <c r="A634" s="192"/>
      <c r="B634" s="192"/>
      <c r="C634" s="192"/>
      <c r="D634" s="192"/>
      <c r="E634" s="192"/>
    </row>
    <row r="635" spans="1:5" ht="15" customHeight="1" x14ac:dyDescent="0.2">
      <c r="A635" s="36"/>
      <c r="B635" s="36"/>
      <c r="C635" s="36"/>
      <c r="D635" s="36"/>
      <c r="E635" s="36"/>
    </row>
    <row r="636" spans="1:5" ht="15" customHeight="1" x14ac:dyDescent="0.25">
      <c r="A636" s="37" t="s">
        <v>17</v>
      </c>
      <c r="B636" s="56"/>
      <c r="C636" s="56"/>
      <c r="D636" s="56"/>
      <c r="E636" s="57"/>
    </row>
    <row r="637" spans="1:5" ht="15" customHeight="1" x14ac:dyDescent="0.2">
      <c r="A637" s="82" t="s">
        <v>112</v>
      </c>
      <c r="B637" s="56"/>
      <c r="C637" s="56"/>
      <c r="D637" s="56"/>
      <c r="E637" s="58" t="s">
        <v>113</v>
      </c>
    </row>
    <row r="638" spans="1:5" ht="15" customHeight="1" x14ac:dyDescent="0.2">
      <c r="A638" s="41"/>
      <c r="B638" s="97"/>
      <c r="C638" s="38"/>
      <c r="D638" s="41"/>
      <c r="E638" s="98"/>
    </row>
    <row r="639" spans="1:5" ht="15" customHeight="1" x14ac:dyDescent="0.2">
      <c r="C639" s="72" t="s">
        <v>40</v>
      </c>
      <c r="D639" s="73" t="s">
        <v>57</v>
      </c>
      <c r="E639" s="74" t="s">
        <v>42</v>
      </c>
    </row>
    <row r="640" spans="1:5" ht="15" customHeight="1" x14ac:dyDescent="0.2">
      <c r="C640" s="87">
        <v>6113</v>
      </c>
      <c r="D640" s="88" t="s">
        <v>59</v>
      </c>
      <c r="E640" s="107">
        <v>-60000</v>
      </c>
    </row>
    <row r="641" spans="1:5" ht="15" customHeight="1" x14ac:dyDescent="0.2">
      <c r="C641" s="79" t="s">
        <v>44</v>
      </c>
      <c r="D641" s="80"/>
      <c r="E641" s="81">
        <f>SUM(E640:E640)</f>
        <v>-60000</v>
      </c>
    </row>
    <row r="642" spans="1:5" ht="15" customHeight="1" x14ac:dyDescent="0.2"/>
    <row r="643" spans="1:5" ht="15" customHeight="1" x14ac:dyDescent="0.25">
      <c r="A643" s="37" t="s">
        <v>17</v>
      </c>
      <c r="B643" s="38"/>
      <c r="C643" s="38"/>
      <c r="D643" s="57"/>
      <c r="E643" s="57"/>
    </row>
    <row r="644" spans="1:5" ht="15" customHeight="1" x14ac:dyDescent="0.2">
      <c r="A644" s="105" t="s">
        <v>235</v>
      </c>
      <c r="B644" s="38"/>
      <c r="C644" s="38"/>
      <c r="D644" s="38"/>
      <c r="E644" s="40" t="s">
        <v>236</v>
      </c>
    </row>
    <row r="645" spans="1:5" ht="15" customHeight="1" x14ac:dyDescent="0.2">
      <c r="A645" s="82"/>
      <c r="B645" s="57"/>
      <c r="C645" s="56"/>
      <c r="D645" s="56"/>
      <c r="E645" s="71"/>
    </row>
    <row r="646" spans="1:5" ht="15" customHeight="1" x14ac:dyDescent="0.2">
      <c r="A646" s="92"/>
      <c r="B646" s="92"/>
      <c r="C646" s="72" t="s">
        <v>40</v>
      </c>
      <c r="D646" s="84" t="s">
        <v>57</v>
      </c>
      <c r="E646" s="43" t="s">
        <v>42</v>
      </c>
    </row>
    <row r="647" spans="1:5" ht="15" customHeight="1" x14ac:dyDescent="0.2">
      <c r="A647" s="122"/>
      <c r="B647" s="120"/>
      <c r="C647" s="87">
        <v>6113</v>
      </c>
      <c r="D647" s="88" t="s">
        <v>65</v>
      </c>
      <c r="E647" s="89">
        <v>60000</v>
      </c>
    </row>
    <row r="648" spans="1:5" ht="15" customHeight="1" x14ac:dyDescent="0.2">
      <c r="A648" s="104"/>
      <c r="B648" s="104"/>
      <c r="C648" s="79" t="s">
        <v>44</v>
      </c>
      <c r="D648" s="108"/>
      <c r="E648" s="81">
        <f>SUM(E647:E647)</f>
        <v>60000</v>
      </c>
    </row>
    <row r="649" spans="1:5" ht="15" customHeight="1" x14ac:dyDescent="0.2"/>
    <row r="650" spans="1:5" ht="15" customHeight="1" x14ac:dyDescent="0.2"/>
    <row r="651" spans="1:5" ht="15" customHeight="1" x14ac:dyDescent="0.25">
      <c r="A651" s="35" t="s">
        <v>366</v>
      </c>
      <c r="B651" s="57"/>
      <c r="C651" s="57"/>
      <c r="D651" s="57"/>
      <c r="E651" s="57"/>
    </row>
    <row r="652" spans="1:5" ht="15" customHeight="1" x14ac:dyDescent="0.2">
      <c r="A652" s="191" t="s">
        <v>34</v>
      </c>
      <c r="B652" s="191"/>
      <c r="C652" s="191"/>
      <c r="D652" s="191"/>
      <c r="E652" s="191"/>
    </row>
    <row r="653" spans="1:5" ht="15" customHeight="1" x14ac:dyDescent="0.2">
      <c r="A653" s="191" t="s">
        <v>330</v>
      </c>
      <c r="B653" s="191"/>
      <c r="C653" s="191"/>
      <c r="D653" s="191"/>
      <c r="E653" s="191"/>
    </row>
    <row r="654" spans="1:5" ht="15" customHeight="1" x14ac:dyDescent="0.2">
      <c r="A654" s="192" t="s">
        <v>367</v>
      </c>
      <c r="B654" s="192"/>
      <c r="C654" s="192"/>
      <c r="D654" s="192"/>
      <c r="E654" s="192"/>
    </row>
    <row r="655" spans="1:5" ht="15" customHeight="1" x14ac:dyDescent="0.2">
      <c r="A655" s="192"/>
      <c r="B655" s="192"/>
      <c r="C655" s="192"/>
      <c r="D655" s="192"/>
      <c r="E655" s="192"/>
    </row>
    <row r="656" spans="1:5" ht="15" customHeight="1" x14ac:dyDescent="0.2">
      <c r="A656" s="192"/>
      <c r="B656" s="192"/>
      <c r="C656" s="192"/>
      <c r="D656" s="192"/>
      <c r="E656" s="192"/>
    </row>
    <row r="657" spans="1:5" ht="15" customHeight="1" x14ac:dyDescent="0.2">
      <c r="A657" s="192"/>
      <c r="B657" s="192"/>
      <c r="C657" s="192"/>
      <c r="D657" s="192"/>
      <c r="E657" s="192"/>
    </row>
    <row r="658" spans="1:5" ht="15" customHeight="1" x14ac:dyDescent="0.2">
      <c r="A658" s="192"/>
      <c r="B658" s="192"/>
      <c r="C658" s="192"/>
      <c r="D658" s="192"/>
      <c r="E658" s="192"/>
    </row>
    <row r="659" spans="1:5" ht="15" customHeight="1" x14ac:dyDescent="0.2">
      <c r="A659" s="192"/>
      <c r="B659" s="192"/>
      <c r="C659" s="192"/>
      <c r="D659" s="192"/>
      <c r="E659" s="192"/>
    </row>
    <row r="660" spans="1:5" ht="15" customHeight="1" x14ac:dyDescent="0.25">
      <c r="A660" s="37" t="s">
        <v>1</v>
      </c>
      <c r="B660" s="38"/>
      <c r="C660" s="38"/>
      <c r="D660" s="38"/>
      <c r="E660" s="38"/>
    </row>
    <row r="661" spans="1:5" ht="15" customHeight="1" x14ac:dyDescent="0.2">
      <c r="A661" s="82" t="s">
        <v>61</v>
      </c>
      <c r="B661" s="38"/>
      <c r="C661" s="38"/>
      <c r="D661" s="38"/>
      <c r="E661" s="40" t="s">
        <v>62</v>
      </c>
    </row>
    <row r="662" spans="1:5" ht="15" customHeight="1" x14ac:dyDescent="0.25">
      <c r="A662" s="57"/>
      <c r="B662" s="55"/>
      <c r="C662" s="56"/>
      <c r="D662" s="56"/>
      <c r="E662" s="71"/>
    </row>
    <row r="663" spans="1:5" ht="15" customHeight="1" x14ac:dyDescent="0.2">
      <c r="A663" s="57"/>
      <c r="B663" s="72" t="s">
        <v>39</v>
      </c>
      <c r="C663" s="72" t="s">
        <v>40</v>
      </c>
      <c r="D663" s="73" t="s">
        <v>41</v>
      </c>
      <c r="E663" s="74" t="s">
        <v>42</v>
      </c>
    </row>
    <row r="664" spans="1:5" ht="15" customHeight="1" x14ac:dyDescent="0.2">
      <c r="A664" s="57"/>
      <c r="B664" s="103">
        <v>104513013</v>
      </c>
      <c r="C664" s="46"/>
      <c r="D664" s="47" t="s">
        <v>43</v>
      </c>
      <c r="E664" s="48">
        <v>154569.51999999999</v>
      </c>
    </row>
    <row r="665" spans="1:5" ht="15" customHeight="1" x14ac:dyDescent="0.2">
      <c r="A665" s="57"/>
      <c r="B665" s="103">
        <v>104113013</v>
      </c>
      <c r="C665" s="46"/>
      <c r="D665" s="175" t="s">
        <v>43</v>
      </c>
      <c r="E665" s="48">
        <v>18184.650000000001</v>
      </c>
    </row>
    <row r="666" spans="1:5" ht="15" customHeight="1" x14ac:dyDescent="0.2">
      <c r="A666" s="57"/>
      <c r="B666" s="78"/>
      <c r="C666" s="79" t="s">
        <v>44</v>
      </c>
      <c r="D666" s="80"/>
      <c r="E666" s="81">
        <f>SUM(E664:E665)</f>
        <v>172754.16999999998</v>
      </c>
    </row>
    <row r="667" spans="1:5" ht="15" customHeight="1" x14ac:dyDescent="0.25">
      <c r="A667" s="53"/>
      <c r="B667" s="41"/>
      <c r="C667" s="41"/>
      <c r="D667" s="41"/>
      <c r="E667" s="41"/>
    </row>
    <row r="668" spans="1:5" ht="15" customHeight="1" x14ac:dyDescent="0.25">
      <c r="A668" s="55" t="s">
        <v>17</v>
      </c>
      <c r="B668" s="56"/>
      <c r="C668" s="56"/>
      <c r="D668" s="56"/>
      <c r="E668" s="56"/>
    </row>
    <row r="669" spans="1:5" ht="15" customHeight="1" x14ac:dyDescent="0.2">
      <c r="A669" s="82" t="s">
        <v>115</v>
      </c>
      <c r="B669" s="57"/>
      <c r="C669" s="57"/>
      <c r="D669" s="57"/>
      <c r="E669" s="57" t="s">
        <v>116</v>
      </c>
    </row>
    <row r="670" spans="1:5" ht="15" customHeight="1" x14ac:dyDescent="0.2">
      <c r="A670" s="57"/>
      <c r="B670" s="149"/>
      <c r="C670" s="56"/>
      <c r="D670" s="57"/>
      <c r="E670" s="150"/>
    </row>
    <row r="671" spans="1:5" ht="15" customHeight="1" x14ac:dyDescent="0.2">
      <c r="A671" s="57"/>
      <c r="B671" s="43" t="s">
        <v>39</v>
      </c>
      <c r="C671" s="72" t="s">
        <v>40</v>
      </c>
      <c r="D671" s="126" t="s">
        <v>41</v>
      </c>
      <c r="E671" s="74" t="s">
        <v>42</v>
      </c>
    </row>
    <row r="672" spans="1:5" ht="15" customHeight="1" x14ac:dyDescent="0.2">
      <c r="A672" s="57"/>
      <c r="B672" s="103">
        <v>104513013</v>
      </c>
      <c r="C672" s="87"/>
      <c r="D672" s="65" t="s">
        <v>189</v>
      </c>
      <c r="E672" s="48">
        <v>154569.51999999999</v>
      </c>
    </row>
    <row r="673" spans="1:5" ht="15" customHeight="1" x14ac:dyDescent="0.2">
      <c r="A673" s="57"/>
      <c r="B673" s="103">
        <v>104113013</v>
      </c>
      <c r="C673" s="87"/>
      <c r="D673" s="65" t="s">
        <v>189</v>
      </c>
      <c r="E673" s="48">
        <v>18184.650000000001</v>
      </c>
    </row>
    <row r="674" spans="1:5" ht="15" customHeight="1" x14ac:dyDescent="0.2">
      <c r="A674" s="57"/>
      <c r="B674" s="78"/>
      <c r="C674" s="79" t="s">
        <v>44</v>
      </c>
      <c r="D674" s="128"/>
      <c r="E674" s="129">
        <f>SUM(E672:E673)</f>
        <v>172754.16999999998</v>
      </c>
    </row>
    <row r="675" spans="1:5" ht="15" customHeight="1" x14ac:dyDescent="0.2"/>
    <row r="676" spans="1:5" ht="15" customHeight="1" x14ac:dyDescent="0.2"/>
    <row r="677" spans="1:5" ht="15" customHeight="1" x14ac:dyDescent="0.2"/>
    <row r="678" spans="1:5" ht="15" customHeight="1" x14ac:dyDescent="0.2"/>
    <row r="679" spans="1:5" ht="15" customHeight="1" x14ac:dyDescent="0.2"/>
    <row r="680" spans="1:5" ht="15" customHeight="1" x14ac:dyDescent="0.2"/>
    <row r="681" spans="1:5" ht="15" customHeight="1" x14ac:dyDescent="0.2"/>
    <row r="682" spans="1:5" ht="15" customHeight="1" x14ac:dyDescent="0.2"/>
    <row r="683" spans="1:5" ht="15" customHeight="1" x14ac:dyDescent="0.2"/>
    <row r="684" spans="1:5" ht="15" customHeight="1" x14ac:dyDescent="0.2"/>
    <row r="685" spans="1:5" ht="15" customHeight="1" x14ac:dyDescent="0.2"/>
    <row r="686" spans="1:5" ht="15" customHeight="1" x14ac:dyDescent="0.2"/>
    <row r="687" spans="1:5" ht="15" customHeight="1" x14ac:dyDescent="0.2"/>
    <row r="688" spans="1:5"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sheetData>
  <mergeCells count="53">
    <mergeCell ref="A627:E628"/>
    <mergeCell ref="A629:E634"/>
    <mergeCell ref="A652:E652"/>
    <mergeCell ref="A653:E653"/>
    <mergeCell ref="A654:E659"/>
    <mergeCell ref="A610:E616"/>
    <mergeCell ref="A446:E453"/>
    <mergeCell ref="A470:E470"/>
    <mergeCell ref="A471:E479"/>
    <mergeCell ref="A497:E504"/>
    <mergeCell ref="A523:E524"/>
    <mergeCell ref="A525:E533"/>
    <mergeCell ref="A558:E559"/>
    <mergeCell ref="A560:E566"/>
    <mergeCell ref="A589:E590"/>
    <mergeCell ref="A591:E596"/>
    <mergeCell ref="A608:E609"/>
    <mergeCell ref="A445:E445"/>
    <mergeCell ref="A289:E295"/>
    <mergeCell ref="A315:E315"/>
    <mergeCell ref="A316:E323"/>
    <mergeCell ref="A341:E341"/>
    <mergeCell ref="A342:E348"/>
    <mergeCell ref="A367:E367"/>
    <mergeCell ref="A368:E375"/>
    <mergeCell ref="A393:E393"/>
    <mergeCell ref="A394:E401"/>
    <mergeCell ref="A419:E419"/>
    <mergeCell ref="A420:E427"/>
    <mergeCell ref="A288:E288"/>
    <mergeCell ref="A134:E141"/>
    <mergeCell ref="A158:E158"/>
    <mergeCell ref="A159:E168"/>
    <mergeCell ref="A186:E186"/>
    <mergeCell ref="A187:E193"/>
    <mergeCell ref="A211:E211"/>
    <mergeCell ref="A212:E218"/>
    <mergeCell ref="A236:E236"/>
    <mergeCell ref="A237:E243"/>
    <mergeCell ref="A263:E263"/>
    <mergeCell ref="A264:E270"/>
    <mergeCell ref="A133:E133"/>
    <mergeCell ref="A2:E2"/>
    <mergeCell ref="A3:E3"/>
    <mergeCell ref="A4:E8"/>
    <mergeCell ref="A28:E28"/>
    <mergeCell ref="A29:E37"/>
    <mergeCell ref="A54:E54"/>
    <mergeCell ref="A55:E62"/>
    <mergeCell ref="A80:E80"/>
    <mergeCell ref="A81:E89"/>
    <mergeCell ref="A107:E107"/>
    <mergeCell ref="A108:E115"/>
  </mergeCells>
  <pageMargins left="0.98425196850393704" right="0.98425196850393704" top="0.98425196850393704" bottom="0.98425196850393704" header="0.51181102362204722" footer="0.51181102362204722"/>
  <pageSetup paperSize="9" scale="92" firstPageNumber="55" orientation="portrait" useFirstPageNumber="1" r:id="rId1"/>
  <headerFooter alignWithMargins="0">
    <oddHeader>&amp;C&amp;"Arial,Kurzíva"Příloha č. 3: Rozpočtové změny č. 484/18 - 509/18 schválené Radou Olomouckého kraje 14.8.2018</oddHeader>
    <oddFooter xml:space="preserve">&amp;L&amp;"Arial,Kurzíva"Zastupitelstvo OK 17.9.2018
7.1. - Rozpočet Olomouckého kraje 2018 - rozpočtové změny 
Příloha č.3: Rozpočtové změny č. 484/18 - 509/18 schválené Radou Olomouckého kraje 14.8.2018&amp;R&amp;"Arial,Kurzíva"Strana &amp;P (celkem 117)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70"/>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3.28515625" bestFit="1" customWidth="1"/>
  </cols>
  <sheetData>
    <row r="1" spans="1:5" ht="15" customHeight="1" x14ac:dyDescent="0.25">
      <c r="A1" s="35" t="s">
        <v>386</v>
      </c>
    </row>
    <row r="2" spans="1:5" ht="15" customHeight="1" x14ac:dyDescent="0.2">
      <c r="A2" s="191" t="s">
        <v>34</v>
      </c>
      <c r="B2" s="191"/>
      <c r="C2" s="191"/>
      <c r="D2" s="191"/>
      <c r="E2" s="191"/>
    </row>
    <row r="3" spans="1:5" ht="15" customHeight="1" x14ac:dyDescent="0.2">
      <c r="A3" s="191" t="s">
        <v>35</v>
      </c>
      <c r="B3" s="191"/>
      <c r="C3" s="191"/>
      <c r="D3" s="191"/>
      <c r="E3" s="191"/>
    </row>
    <row r="4" spans="1:5" ht="15" customHeight="1" x14ac:dyDescent="0.2">
      <c r="A4" s="192" t="s">
        <v>387</v>
      </c>
      <c r="B4" s="192"/>
      <c r="C4" s="192"/>
      <c r="D4" s="192"/>
      <c r="E4" s="192"/>
    </row>
    <row r="5" spans="1:5" ht="15" customHeight="1" x14ac:dyDescent="0.2">
      <c r="A5" s="192"/>
      <c r="B5" s="192"/>
      <c r="C5" s="192"/>
      <c r="D5" s="192"/>
      <c r="E5" s="192"/>
    </row>
    <row r="6" spans="1:5" ht="15" customHeight="1" x14ac:dyDescent="0.2">
      <c r="A6" s="192"/>
      <c r="B6" s="192"/>
      <c r="C6" s="192"/>
      <c r="D6" s="192"/>
      <c r="E6" s="192"/>
    </row>
    <row r="7" spans="1:5" ht="15" customHeight="1" x14ac:dyDescent="0.2">
      <c r="A7" s="192"/>
      <c r="B7" s="192"/>
      <c r="C7" s="192"/>
      <c r="D7" s="192"/>
      <c r="E7" s="192"/>
    </row>
    <row r="8" spans="1:5" ht="15" customHeight="1" x14ac:dyDescent="0.2">
      <c r="A8" s="192"/>
      <c r="B8" s="192"/>
      <c r="C8" s="192"/>
      <c r="D8" s="192"/>
      <c r="E8" s="192"/>
    </row>
    <row r="9" spans="1:5" ht="15" customHeight="1" x14ac:dyDescent="0.2">
      <c r="A9" s="36"/>
      <c r="B9" s="36"/>
      <c r="C9" s="36"/>
      <c r="D9" s="36"/>
      <c r="E9" s="36"/>
    </row>
    <row r="10" spans="1:5" ht="15" customHeight="1" x14ac:dyDescent="0.25">
      <c r="A10" s="37" t="s">
        <v>1</v>
      </c>
      <c r="B10" s="38"/>
      <c r="C10" s="38"/>
      <c r="D10" s="38"/>
      <c r="E10" s="38"/>
    </row>
    <row r="11" spans="1:5" ht="15" customHeight="1" x14ac:dyDescent="0.2">
      <c r="A11" s="39" t="s">
        <v>37</v>
      </c>
      <c r="B11" s="38"/>
      <c r="C11" s="38"/>
      <c r="D11" s="38"/>
      <c r="E11" s="40" t="s">
        <v>38</v>
      </c>
    </row>
    <row r="12" spans="1:5" ht="15" customHeight="1" x14ac:dyDescent="0.25">
      <c r="A12" s="41"/>
      <c r="B12" s="37"/>
      <c r="C12" s="38"/>
      <c r="D12" s="38"/>
      <c r="E12" s="42"/>
    </row>
    <row r="13" spans="1:5" ht="15" customHeight="1" x14ac:dyDescent="0.2">
      <c r="B13" s="43" t="s">
        <v>39</v>
      </c>
      <c r="C13" s="43" t="s">
        <v>40</v>
      </c>
      <c r="D13" s="44" t="s">
        <v>41</v>
      </c>
      <c r="E13" s="43" t="s">
        <v>42</v>
      </c>
    </row>
    <row r="14" spans="1:5" ht="15" customHeight="1" x14ac:dyDescent="0.2">
      <c r="B14" s="45">
        <v>33353</v>
      </c>
      <c r="C14" s="46"/>
      <c r="D14" s="47" t="s">
        <v>43</v>
      </c>
      <c r="E14" s="48">
        <f>63677879-2139307</f>
        <v>61538572</v>
      </c>
    </row>
    <row r="15" spans="1:5" ht="15" customHeight="1" x14ac:dyDescent="0.2">
      <c r="B15" s="49"/>
      <c r="C15" s="50" t="s">
        <v>44</v>
      </c>
      <c r="D15" s="51"/>
      <c r="E15" s="52">
        <f>SUM(E14:E14)</f>
        <v>61538572</v>
      </c>
    </row>
    <row r="16" spans="1:5" ht="15" customHeight="1" x14ac:dyDescent="0.25">
      <c r="A16" s="53"/>
      <c r="B16" s="54"/>
      <c r="C16" s="54"/>
      <c r="D16" s="54"/>
      <c r="E16" s="54"/>
    </row>
    <row r="17" spans="1:5" ht="15" customHeight="1" x14ac:dyDescent="0.25">
      <c r="A17" s="55" t="s">
        <v>17</v>
      </c>
      <c r="B17" s="56"/>
      <c r="C17" s="56"/>
      <c r="D17" s="56"/>
      <c r="E17" s="57"/>
    </row>
    <row r="18" spans="1:5" ht="15" customHeight="1" x14ac:dyDescent="0.2">
      <c r="A18" s="39" t="s">
        <v>37</v>
      </c>
      <c r="B18" s="56"/>
      <c r="C18" s="56"/>
      <c r="D18" s="56"/>
      <c r="E18" s="58" t="s">
        <v>38</v>
      </c>
    </row>
    <row r="19" spans="1:5" ht="15" customHeight="1" x14ac:dyDescent="0.2"/>
    <row r="20" spans="1:5" ht="15" customHeight="1" x14ac:dyDescent="0.2">
      <c r="A20" s="59" t="s">
        <v>45</v>
      </c>
      <c r="E20" s="60">
        <v>61538572</v>
      </c>
    </row>
    <row r="21" spans="1:5" ht="15" customHeight="1" x14ac:dyDescent="0.2"/>
    <row r="22" spans="1:5" ht="15" customHeight="1" x14ac:dyDescent="0.2"/>
    <row r="23" spans="1:5" ht="15" customHeight="1" x14ac:dyDescent="0.25">
      <c r="A23" s="35" t="s">
        <v>388</v>
      </c>
    </row>
    <row r="24" spans="1:5" ht="15" customHeight="1" x14ac:dyDescent="0.2">
      <c r="A24" s="191" t="s">
        <v>34</v>
      </c>
      <c r="B24" s="191"/>
      <c r="C24" s="191"/>
      <c r="D24" s="191"/>
      <c r="E24" s="191"/>
    </row>
    <row r="25" spans="1:5" ht="15" customHeight="1" x14ac:dyDescent="0.2">
      <c r="A25" s="191" t="s">
        <v>35</v>
      </c>
      <c r="B25" s="191"/>
      <c r="C25" s="191"/>
      <c r="D25" s="191"/>
      <c r="E25" s="191"/>
    </row>
    <row r="26" spans="1:5" ht="15" customHeight="1" x14ac:dyDescent="0.2">
      <c r="A26" s="192" t="s">
        <v>389</v>
      </c>
      <c r="B26" s="192"/>
      <c r="C26" s="192"/>
      <c r="D26" s="192"/>
      <c r="E26" s="192"/>
    </row>
    <row r="27" spans="1:5" ht="15" customHeight="1" x14ac:dyDescent="0.2">
      <c r="A27" s="192"/>
      <c r="B27" s="192"/>
      <c r="C27" s="192"/>
      <c r="D27" s="192"/>
      <c r="E27" s="192"/>
    </row>
    <row r="28" spans="1:5" ht="15" customHeight="1" x14ac:dyDescent="0.2">
      <c r="A28" s="192"/>
      <c r="B28" s="192"/>
      <c r="C28" s="192"/>
      <c r="D28" s="192"/>
      <c r="E28" s="192"/>
    </row>
    <row r="29" spans="1:5" ht="15" customHeight="1" x14ac:dyDescent="0.2">
      <c r="A29" s="192"/>
      <c r="B29" s="192"/>
      <c r="C29" s="192"/>
      <c r="D29" s="192"/>
      <c r="E29" s="192"/>
    </row>
    <row r="30" spans="1:5" ht="15" customHeight="1" x14ac:dyDescent="0.2">
      <c r="A30" s="192"/>
      <c r="B30" s="192"/>
      <c r="C30" s="192"/>
      <c r="D30" s="192"/>
      <c r="E30" s="192"/>
    </row>
    <row r="31" spans="1:5" ht="15" customHeight="1" x14ac:dyDescent="0.2">
      <c r="A31" s="192"/>
      <c r="B31" s="192"/>
      <c r="C31" s="192"/>
      <c r="D31" s="192"/>
      <c r="E31" s="192"/>
    </row>
    <row r="32" spans="1:5" ht="15" customHeight="1" x14ac:dyDescent="0.2">
      <c r="A32" s="192"/>
      <c r="B32" s="192"/>
      <c r="C32" s="192"/>
      <c r="D32" s="192"/>
      <c r="E32" s="192"/>
    </row>
    <row r="33" spans="1:5" ht="15" customHeight="1" x14ac:dyDescent="0.2">
      <c r="A33" s="36"/>
      <c r="B33" s="36"/>
      <c r="C33" s="36"/>
      <c r="D33" s="36"/>
      <c r="E33" s="36"/>
    </row>
    <row r="34" spans="1:5" ht="15" customHeight="1" x14ac:dyDescent="0.25">
      <c r="A34" s="37" t="s">
        <v>1</v>
      </c>
      <c r="B34" s="38"/>
      <c r="C34" s="38"/>
      <c r="D34" s="38"/>
      <c r="E34" s="38"/>
    </row>
    <row r="35" spans="1:5" ht="15" customHeight="1" x14ac:dyDescent="0.2">
      <c r="A35" s="39" t="s">
        <v>37</v>
      </c>
      <c r="B35" s="56"/>
      <c r="C35" s="56"/>
      <c r="D35" s="56"/>
      <c r="E35" s="58" t="s">
        <v>38</v>
      </c>
    </row>
    <row r="36" spans="1:5" ht="15" customHeight="1" x14ac:dyDescent="0.25">
      <c r="A36" s="61"/>
      <c r="B36" s="37"/>
      <c r="C36" s="38"/>
      <c r="D36" s="38"/>
      <c r="E36" s="42"/>
    </row>
    <row r="37" spans="1:5" ht="15" customHeight="1" x14ac:dyDescent="0.2">
      <c r="B37" s="43" t="s">
        <v>39</v>
      </c>
      <c r="C37" s="43" t="s">
        <v>40</v>
      </c>
      <c r="D37" s="44" t="s">
        <v>41</v>
      </c>
      <c r="E37" s="43" t="s">
        <v>42</v>
      </c>
    </row>
    <row r="38" spans="1:5" ht="15" customHeight="1" x14ac:dyDescent="0.2">
      <c r="B38" s="62">
        <v>103533063</v>
      </c>
      <c r="C38" s="63"/>
      <c r="D38" s="47" t="s">
        <v>43</v>
      </c>
      <c r="E38" s="48">
        <v>2780497.22</v>
      </c>
    </row>
    <row r="39" spans="1:5" ht="15" customHeight="1" x14ac:dyDescent="0.2">
      <c r="B39" s="62">
        <v>103133063</v>
      </c>
      <c r="C39" s="63"/>
      <c r="D39" s="47" t="s">
        <v>43</v>
      </c>
      <c r="E39" s="48">
        <v>490675.98</v>
      </c>
    </row>
    <row r="40" spans="1:5" ht="15" customHeight="1" x14ac:dyDescent="0.2">
      <c r="B40" s="64"/>
      <c r="C40" s="50" t="s">
        <v>44</v>
      </c>
      <c r="D40" s="51"/>
      <c r="E40" s="52">
        <f>SUM(E38:E39)</f>
        <v>3271173.2</v>
      </c>
    </row>
    <row r="41" spans="1:5" ht="15" customHeight="1" x14ac:dyDescent="0.25">
      <c r="A41" s="53"/>
      <c r="B41" s="54"/>
      <c r="C41" s="54"/>
      <c r="D41" s="54"/>
      <c r="E41" s="54"/>
    </row>
    <row r="42" spans="1:5" ht="15" customHeight="1" x14ac:dyDescent="0.25">
      <c r="A42" s="37" t="s">
        <v>17</v>
      </c>
      <c r="B42" s="38"/>
      <c r="C42" s="38"/>
      <c r="D42" s="38"/>
      <c r="E42" s="61"/>
    </row>
    <row r="43" spans="1:5" ht="15" customHeight="1" x14ac:dyDescent="0.2">
      <c r="A43" s="39" t="s">
        <v>37</v>
      </c>
      <c r="B43" s="56"/>
      <c r="C43" s="56"/>
      <c r="D43" s="56"/>
      <c r="E43" s="40" t="s">
        <v>38</v>
      </c>
    </row>
    <row r="44" spans="1:5" ht="15" customHeight="1" x14ac:dyDescent="0.25">
      <c r="A44" s="61"/>
      <c r="B44" s="37"/>
      <c r="C44" s="38"/>
      <c r="D44" s="38"/>
      <c r="E44" s="42"/>
    </row>
    <row r="45" spans="1:5" ht="15" customHeight="1" x14ac:dyDescent="0.2">
      <c r="B45" s="43" t="s">
        <v>39</v>
      </c>
      <c r="C45" s="43" t="s">
        <v>40</v>
      </c>
      <c r="D45" s="44" t="s">
        <v>41</v>
      </c>
      <c r="E45" s="43" t="s">
        <v>42</v>
      </c>
    </row>
    <row r="46" spans="1:5" ht="15" customHeight="1" x14ac:dyDescent="0.2">
      <c r="B46" s="62">
        <v>103533063</v>
      </c>
      <c r="C46" s="63"/>
      <c r="D46" s="65" t="s">
        <v>48</v>
      </c>
      <c r="E46" s="48">
        <v>2780497.22</v>
      </c>
    </row>
    <row r="47" spans="1:5" ht="15" customHeight="1" x14ac:dyDescent="0.2">
      <c r="B47" s="62">
        <v>103133063</v>
      </c>
      <c r="C47" s="63"/>
      <c r="D47" s="65" t="s">
        <v>48</v>
      </c>
      <c r="E47" s="48">
        <v>490675.98</v>
      </c>
    </row>
    <row r="48" spans="1:5" ht="15" customHeight="1" x14ac:dyDescent="0.2">
      <c r="B48" s="64"/>
      <c r="C48" s="50" t="s">
        <v>44</v>
      </c>
      <c r="D48" s="51"/>
      <c r="E48" s="52">
        <f>SUM(E46:E47)</f>
        <v>3271173.2</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390</v>
      </c>
    </row>
    <row r="55" spans="1:5" ht="15" customHeight="1" x14ac:dyDescent="0.2">
      <c r="A55" s="191" t="s">
        <v>34</v>
      </c>
      <c r="B55" s="191"/>
      <c r="C55" s="191"/>
      <c r="D55" s="191"/>
      <c r="E55" s="191"/>
    </row>
    <row r="56" spans="1:5" ht="15" customHeight="1" x14ac:dyDescent="0.2">
      <c r="A56" s="191" t="s">
        <v>35</v>
      </c>
      <c r="B56" s="191"/>
      <c r="C56" s="191"/>
      <c r="D56" s="191"/>
      <c r="E56" s="191"/>
    </row>
    <row r="57" spans="1:5" ht="15" customHeight="1" x14ac:dyDescent="0.2">
      <c r="A57" s="192" t="s">
        <v>391</v>
      </c>
      <c r="B57" s="192"/>
      <c r="C57" s="192"/>
      <c r="D57" s="192"/>
      <c r="E57" s="192"/>
    </row>
    <row r="58" spans="1:5" ht="15" customHeight="1" x14ac:dyDescent="0.2">
      <c r="A58" s="192"/>
      <c r="B58" s="192"/>
      <c r="C58" s="192"/>
      <c r="D58" s="192"/>
      <c r="E58" s="192"/>
    </row>
    <row r="59" spans="1:5" ht="15" customHeight="1" x14ac:dyDescent="0.2">
      <c r="A59" s="192"/>
      <c r="B59" s="192"/>
      <c r="C59" s="192"/>
      <c r="D59" s="192"/>
      <c r="E59" s="192"/>
    </row>
    <row r="60" spans="1:5" ht="15" customHeight="1" x14ac:dyDescent="0.2">
      <c r="A60" s="192"/>
      <c r="B60" s="192"/>
      <c r="C60" s="192"/>
      <c r="D60" s="192"/>
      <c r="E60" s="192"/>
    </row>
    <row r="61" spans="1:5" ht="15" customHeight="1" x14ac:dyDescent="0.2">
      <c r="A61" s="192"/>
      <c r="B61" s="192"/>
      <c r="C61" s="192"/>
      <c r="D61" s="192"/>
      <c r="E61" s="192"/>
    </row>
    <row r="62" spans="1:5" ht="15" customHeight="1" x14ac:dyDescent="0.2">
      <c r="A62" s="36"/>
      <c r="B62" s="36"/>
      <c r="C62" s="36"/>
      <c r="D62" s="36"/>
      <c r="E62" s="36"/>
    </row>
    <row r="63" spans="1:5" ht="15" customHeight="1" x14ac:dyDescent="0.25">
      <c r="A63" s="37" t="s">
        <v>1</v>
      </c>
      <c r="B63" s="38"/>
      <c r="C63" s="38"/>
      <c r="D63" s="38"/>
      <c r="E63" s="38"/>
    </row>
    <row r="64" spans="1:5" ht="15" customHeight="1" x14ac:dyDescent="0.2">
      <c r="A64" s="39" t="s">
        <v>37</v>
      </c>
      <c r="B64" s="38"/>
      <c r="C64" s="38"/>
      <c r="D64" s="38"/>
      <c r="E64" s="40" t="s">
        <v>38</v>
      </c>
    </row>
    <row r="65" spans="1:5" ht="15" customHeight="1" x14ac:dyDescent="0.25">
      <c r="A65" s="41"/>
      <c r="B65" s="37"/>
      <c r="C65" s="38"/>
      <c r="D65" s="38"/>
      <c r="E65" s="42"/>
    </row>
    <row r="66" spans="1:5" ht="15" customHeight="1" x14ac:dyDescent="0.2">
      <c r="B66" s="43" t="s">
        <v>39</v>
      </c>
      <c r="C66" s="43" t="s">
        <v>40</v>
      </c>
      <c r="D66" s="44" t="s">
        <v>41</v>
      </c>
      <c r="E66" s="74" t="s">
        <v>42</v>
      </c>
    </row>
    <row r="67" spans="1:5" ht="15" customHeight="1" x14ac:dyDescent="0.2">
      <c r="B67" s="45">
        <v>33071</v>
      </c>
      <c r="C67" s="46"/>
      <c r="D67" s="47" t="s">
        <v>43</v>
      </c>
      <c r="E67" s="48">
        <v>735000</v>
      </c>
    </row>
    <row r="68" spans="1:5" ht="15" customHeight="1" x14ac:dyDescent="0.2">
      <c r="B68" s="49"/>
      <c r="C68" s="50" t="s">
        <v>44</v>
      </c>
      <c r="D68" s="51"/>
      <c r="E68" s="52">
        <f>SUM(E67:E67)</f>
        <v>735000</v>
      </c>
    </row>
    <row r="69" spans="1:5" ht="15" customHeight="1" x14ac:dyDescent="0.25">
      <c r="A69" s="53"/>
      <c r="B69" s="54"/>
      <c r="C69" s="54"/>
      <c r="D69" s="54"/>
      <c r="E69" s="54"/>
    </row>
    <row r="70" spans="1:5" ht="15" customHeight="1" x14ac:dyDescent="0.25">
      <c r="A70" s="37" t="s">
        <v>17</v>
      </c>
      <c r="B70" s="38"/>
      <c r="C70" s="38"/>
      <c r="D70" s="38"/>
      <c r="E70" s="41"/>
    </row>
    <row r="71" spans="1:5" ht="15" customHeight="1" x14ac:dyDescent="0.2">
      <c r="A71" s="39" t="s">
        <v>37</v>
      </c>
      <c r="B71" s="38"/>
      <c r="C71" s="38"/>
      <c r="D71" s="38"/>
      <c r="E71" s="40" t="s">
        <v>38</v>
      </c>
    </row>
    <row r="72" spans="1:5" ht="15" customHeight="1" x14ac:dyDescent="0.2"/>
    <row r="73" spans="1:5" ht="15" customHeight="1" x14ac:dyDescent="0.2">
      <c r="C73" s="43" t="s">
        <v>40</v>
      </c>
      <c r="D73" s="151" t="s">
        <v>57</v>
      </c>
      <c r="E73" s="43" t="s">
        <v>42</v>
      </c>
    </row>
    <row r="74" spans="1:5" ht="15" customHeight="1" x14ac:dyDescent="0.2">
      <c r="C74" s="177">
        <v>3113</v>
      </c>
      <c r="D74" s="108" t="s">
        <v>86</v>
      </c>
      <c r="E74" s="136">
        <v>735000</v>
      </c>
    </row>
    <row r="75" spans="1:5" ht="15" customHeight="1" x14ac:dyDescent="0.2">
      <c r="C75" s="50" t="s">
        <v>44</v>
      </c>
      <c r="D75" s="101"/>
      <c r="E75" s="102">
        <f>SUM(E74:E74)</f>
        <v>735000</v>
      </c>
    </row>
    <row r="76" spans="1:5" ht="15" customHeight="1" x14ac:dyDescent="0.2"/>
    <row r="77" spans="1:5" ht="15" customHeight="1" x14ac:dyDescent="0.2"/>
    <row r="78" spans="1:5" ht="15" customHeight="1" x14ac:dyDescent="0.25">
      <c r="A78" s="35" t="s">
        <v>392</v>
      </c>
    </row>
    <row r="79" spans="1:5" ht="15" customHeight="1" x14ac:dyDescent="0.2">
      <c r="A79" s="191" t="s">
        <v>34</v>
      </c>
      <c r="B79" s="191"/>
      <c r="C79" s="191"/>
      <c r="D79" s="191"/>
      <c r="E79" s="191"/>
    </row>
    <row r="80" spans="1:5" ht="15" customHeight="1" x14ac:dyDescent="0.2">
      <c r="A80" s="191" t="s">
        <v>35</v>
      </c>
      <c r="B80" s="191"/>
      <c r="C80" s="191"/>
      <c r="D80" s="191"/>
      <c r="E80" s="191"/>
    </row>
    <row r="81" spans="1:5" ht="15" customHeight="1" x14ac:dyDescent="0.2">
      <c r="A81" s="192" t="s">
        <v>393</v>
      </c>
      <c r="B81" s="192"/>
      <c r="C81" s="192"/>
      <c r="D81" s="192"/>
      <c r="E81" s="192"/>
    </row>
    <row r="82" spans="1:5" ht="15" customHeight="1" x14ac:dyDescent="0.2">
      <c r="A82" s="192"/>
      <c r="B82" s="192"/>
      <c r="C82" s="192"/>
      <c r="D82" s="192"/>
      <c r="E82" s="192"/>
    </row>
    <row r="83" spans="1:5" ht="15" customHeight="1" x14ac:dyDescent="0.2">
      <c r="A83" s="192"/>
      <c r="B83" s="192"/>
      <c r="C83" s="192"/>
      <c r="D83" s="192"/>
      <c r="E83" s="192"/>
    </row>
    <row r="84" spans="1:5" ht="15" customHeight="1" x14ac:dyDescent="0.2">
      <c r="A84" s="192"/>
      <c r="B84" s="192"/>
      <c r="C84" s="192"/>
      <c r="D84" s="192"/>
      <c r="E84" s="192"/>
    </row>
    <row r="85" spans="1:5" ht="15" customHeight="1" x14ac:dyDescent="0.2">
      <c r="A85" s="192"/>
      <c r="B85" s="192"/>
      <c r="C85" s="192"/>
      <c r="D85" s="192"/>
      <c r="E85" s="192"/>
    </row>
    <row r="86" spans="1:5" ht="15" customHeight="1" x14ac:dyDescent="0.2">
      <c r="A86" s="36"/>
      <c r="B86" s="36"/>
      <c r="C86" s="36"/>
      <c r="D86" s="36"/>
      <c r="E86" s="36"/>
    </row>
    <row r="87" spans="1:5" ht="15" customHeight="1" x14ac:dyDescent="0.25">
      <c r="A87" s="37" t="s">
        <v>1</v>
      </c>
      <c r="B87" s="38"/>
      <c r="C87" s="38"/>
      <c r="D87" s="38"/>
      <c r="E87" s="38"/>
    </row>
    <row r="88" spans="1:5" ht="15" customHeight="1" x14ac:dyDescent="0.2">
      <c r="A88" s="39" t="s">
        <v>37</v>
      </c>
      <c r="B88" s="38"/>
      <c r="C88" s="38"/>
      <c r="D88" s="38"/>
      <c r="E88" s="40" t="s">
        <v>38</v>
      </c>
    </row>
    <row r="89" spans="1:5" ht="15" customHeight="1" x14ac:dyDescent="0.25">
      <c r="A89" s="41"/>
      <c r="B89" s="37"/>
      <c r="C89" s="38"/>
      <c r="D89" s="38"/>
      <c r="E89" s="42"/>
    </row>
    <row r="90" spans="1:5" ht="15" customHeight="1" x14ac:dyDescent="0.2">
      <c r="B90" s="43" t="s">
        <v>39</v>
      </c>
      <c r="C90" s="43" t="s">
        <v>40</v>
      </c>
      <c r="D90" s="44" t="s">
        <v>41</v>
      </c>
      <c r="E90" s="74" t="s">
        <v>42</v>
      </c>
    </row>
    <row r="91" spans="1:5" ht="15" customHeight="1" x14ac:dyDescent="0.2">
      <c r="B91" s="45">
        <v>33040</v>
      </c>
      <c r="C91" s="46"/>
      <c r="D91" s="47" t="s">
        <v>43</v>
      </c>
      <c r="E91" s="48">
        <v>186700</v>
      </c>
    </row>
    <row r="92" spans="1:5" ht="15" customHeight="1" x14ac:dyDescent="0.2">
      <c r="B92" s="49"/>
      <c r="C92" s="50" t="s">
        <v>44</v>
      </c>
      <c r="D92" s="51"/>
      <c r="E92" s="52">
        <f>SUM(E91:E91)</f>
        <v>186700</v>
      </c>
    </row>
    <row r="93" spans="1:5" ht="15" customHeight="1" x14ac:dyDescent="0.25">
      <c r="A93" s="53"/>
      <c r="B93" s="54"/>
      <c r="C93" s="54"/>
      <c r="D93" s="54"/>
      <c r="E93" s="54"/>
    </row>
    <row r="94" spans="1:5" ht="15" customHeight="1" x14ac:dyDescent="0.25">
      <c r="A94" s="37" t="s">
        <v>17</v>
      </c>
      <c r="B94" s="38"/>
      <c r="C94" s="38"/>
      <c r="D94" s="38"/>
      <c r="E94" s="41"/>
    </row>
    <row r="95" spans="1:5" ht="15" customHeight="1" x14ac:dyDescent="0.2">
      <c r="A95" s="39" t="s">
        <v>37</v>
      </c>
      <c r="B95" s="38"/>
      <c r="C95" s="38"/>
      <c r="D95" s="38"/>
      <c r="E95" s="40" t="s">
        <v>38</v>
      </c>
    </row>
    <row r="96" spans="1:5" ht="15" customHeight="1" x14ac:dyDescent="0.2"/>
    <row r="97" spans="1:7" ht="15" customHeight="1" x14ac:dyDescent="0.2">
      <c r="C97" s="43" t="s">
        <v>40</v>
      </c>
      <c r="D97" s="151" t="s">
        <v>57</v>
      </c>
      <c r="E97" s="43" t="s">
        <v>42</v>
      </c>
    </row>
    <row r="98" spans="1:7" ht="15" customHeight="1" x14ac:dyDescent="0.2">
      <c r="C98" s="177">
        <v>3146</v>
      </c>
      <c r="D98" s="94" t="s">
        <v>111</v>
      </c>
      <c r="E98" s="136">
        <v>21700</v>
      </c>
    </row>
    <row r="99" spans="1:7" ht="15" customHeight="1" x14ac:dyDescent="0.2">
      <c r="C99" s="50" t="s">
        <v>44</v>
      </c>
      <c r="D99" s="101"/>
      <c r="E99" s="102">
        <f>SUM(E98:E98)</f>
        <v>21700</v>
      </c>
    </row>
    <row r="100" spans="1:7" ht="15" customHeight="1" x14ac:dyDescent="0.2"/>
    <row r="101" spans="1:7" ht="15" customHeight="1" x14ac:dyDescent="0.2">
      <c r="B101" s="43" t="s">
        <v>39</v>
      </c>
      <c r="C101" s="72" t="s">
        <v>40</v>
      </c>
      <c r="D101" s="126" t="s">
        <v>41</v>
      </c>
      <c r="E101" s="74" t="s">
        <v>42</v>
      </c>
    </row>
    <row r="102" spans="1:7" ht="15" customHeight="1" x14ac:dyDescent="0.2">
      <c r="B102" s="45">
        <v>33040</v>
      </c>
      <c r="C102" s="87"/>
      <c r="D102" s="65" t="s">
        <v>189</v>
      </c>
      <c r="E102" s="48">
        <f>39700+91600+33700</f>
        <v>165000</v>
      </c>
    </row>
    <row r="103" spans="1:7" ht="15" customHeight="1" x14ac:dyDescent="0.2">
      <c r="B103" s="78"/>
      <c r="C103" s="79" t="s">
        <v>44</v>
      </c>
      <c r="D103" s="128"/>
      <c r="E103" s="129">
        <f>SUM(E102:E102)</f>
        <v>165000</v>
      </c>
      <c r="G103" s="130">
        <f>+E99+E103</f>
        <v>186700</v>
      </c>
    </row>
    <row r="104" spans="1:7" ht="15" customHeight="1" x14ac:dyDescent="0.2"/>
    <row r="105" spans="1:7" ht="15" customHeight="1" x14ac:dyDescent="0.25">
      <c r="A105" s="35" t="s">
        <v>394</v>
      </c>
    </row>
    <row r="106" spans="1:7" ht="15" customHeight="1" x14ac:dyDescent="0.2">
      <c r="A106" s="191" t="s">
        <v>34</v>
      </c>
      <c r="B106" s="191"/>
      <c r="C106" s="191"/>
      <c r="D106" s="191"/>
      <c r="E106" s="191"/>
    </row>
    <row r="107" spans="1:7" ht="15" customHeight="1" x14ac:dyDescent="0.2">
      <c r="A107" s="191" t="s">
        <v>174</v>
      </c>
      <c r="B107" s="191"/>
      <c r="C107" s="191"/>
      <c r="D107" s="191"/>
      <c r="E107" s="191"/>
    </row>
    <row r="108" spans="1:7" ht="15" customHeight="1" x14ac:dyDescent="0.2">
      <c r="A108" s="192" t="s">
        <v>395</v>
      </c>
      <c r="B108" s="192"/>
      <c r="C108" s="192"/>
      <c r="D108" s="192"/>
      <c r="E108" s="192"/>
    </row>
    <row r="109" spans="1:7" ht="15" customHeight="1" x14ac:dyDescent="0.2">
      <c r="A109" s="192"/>
      <c r="B109" s="192"/>
      <c r="C109" s="192"/>
      <c r="D109" s="192"/>
      <c r="E109" s="192"/>
    </row>
    <row r="110" spans="1:7" ht="15" customHeight="1" x14ac:dyDescent="0.2">
      <c r="A110" s="192"/>
      <c r="B110" s="192"/>
      <c r="C110" s="192"/>
      <c r="D110" s="192"/>
      <c r="E110" s="192"/>
    </row>
    <row r="111" spans="1:7" ht="15" customHeight="1" x14ac:dyDescent="0.2">
      <c r="A111" s="192"/>
      <c r="B111" s="192"/>
      <c r="C111" s="192"/>
      <c r="D111" s="192"/>
      <c r="E111" s="192"/>
    </row>
    <row r="112" spans="1:7" ht="15" customHeight="1" x14ac:dyDescent="0.2">
      <c r="A112" s="192"/>
      <c r="B112" s="192"/>
      <c r="C112" s="192"/>
      <c r="D112" s="192"/>
      <c r="E112" s="192"/>
    </row>
    <row r="113" spans="1:5" ht="15" customHeight="1" x14ac:dyDescent="0.2">
      <c r="A113" s="192"/>
      <c r="B113" s="192"/>
      <c r="C113" s="192"/>
      <c r="D113" s="192"/>
      <c r="E113" s="192"/>
    </row>
    <row r="114" spans="1:5" ht="15" customHeight="1" x14ac:dyDescent="0.2">
      <c r="A114" s="192"/>
      <c r="B114" s="192"/>
      <c r="C114" s="192"/>
      <c r="D114" s="192"/>
      <c r="E114" s="192"/>
    </row>
    <row r="115" spans="1:5" ht="15" customHeight="1" x14ac:dyDescent="0.2">
      <c r="A115" s="192"/>
      <c r="B115" s="192"/>
      <c r="C115" s="192"/>
      <c r="D115" s="192"/>
      <c r="E115" s="192"/>
    </row>
    <row r="116" spans="1:5" ht="15" customHeight="1" x14ac:dyDescent="0.2">
      <c r="A116" s="192"/>
      <c r="B116" s="192"/>
      <c r="C116" s="192"/>
      <c r="D116" s="192"/>
      <c r="E116" s="192"/>
    </row>
    <row r="117" spans="1:5" ht="15" customHeight="1" x14ac:dyDescent="0.2">
      <c r="A117" s="66"/>
      <c r="B117" s="66"/>
      <c r="C117" s="66"/>
      <c r="D117" s="66"/>
      <c r="E117" s="66"/>
    </row>
    <row r="118" spans="1:5" ht="15" customHeight="1" x14ac:dyDescent="0.25">
      <c r="A118" s="37" t="s">
        <v>1</v>
      </c>
      <c r="B118" s="38"/>
      <c r="C118" s="38"/>
      <c r="D118" s="38"/>
      <c r="E118" s="38"/>
    </row>
    <row r="119" spans="1:5" ht="15" customHeight="1" x14ac:dyDescent="0.2">
      <c r="A119" s="82" t="s">
        <v>61</v>
      </c>
      <c r="B119" s="38"/>
      <c r="C119" s="38"/>
      <c r="D119" s="38"/>
      <c r="E119" s="40" t="s">
        <v>62</v>
      </c>
    </row>
    <row r="120" spans="1:5" ht="15" customHeight="1" x14ac:dyDescent="0.25">
      <c r="A120" s="57"/>
      <c r="B120" s="55"/>
      <c r="C120" s="56"/>
      <c r="D120" s="56"/>
      <c r="E120" s="71"/>
    </row>
    <row r="121" spans="1:5" ht="15" customHeight="1" x14ac:dyDescent="0.2">
      <c r="B121" s="72" t="s">
        <v>39</v>
      </c>
      <c r="C121" s="72" t="s">
        <v>40</v>
      </c>
      <c r="D121" s="73" t="s">
        <v>41</v>
      </c>
      <c r="E121" s="74" t="s">
        <v>42</v>
      </c>
    </row>
    <row r="122" spans="1:5" ht="15" customHeight="1" x14ac:dyDescent="0.2">
      <c r="B122" s="156">
        <v>98278</v>
      </c>
      <c r="C122" s="46"/>
      <c r="D122" s="47" t="s">
        <v>176</v>
      </c>
      <c r="E122" s="48">
        <v>187076</v>
      </c>
    </row>
    <row r="123" spans="1:5" ht="15" customHeight="1" x14ac:dyDescent="0.2">
      <c r="B123" s="78"/>
      <c r="C123" s="79" t="s">
        <v>44</v>
      </c>
      <c r="D123" s="80"/>
      <c r="E123" s="81">
        <f>SUM(E122:E122)</f>
        <v>187076</v>
      </c>
    </row>
    <row r="124" spans="1:5" ht="15" customHeight="1" x14ac:dyDescent="0.25">
      <c r="A124" s="53"/>
      <c r="B124" s="54"/>
      <c r="C124" s="54"/>
      <c r="D124" s="54"/>
      <c r="E124" s="54"/>
    </row>
    <row r="125" spans="1:5" ht="15" customHeight="1" x14ac:dyDescent="0.25">
      <c r="A125" s="37" t="s">
        <v>17</v>
      </c>
      <c r="B125" s="38"/>
      <c r="C125" s="38"/>
    </row>
    <row r="126" spans="1:5" ht="15" customHeight="1" x14ac:dyDescent="0.2">
      <c r="A126" s="82" t="s">
        <v>147</v>
      </c>
      <c r="B126" s="56"/>
      <c r="C126" s="56"/>
      <c r="D126" s="56"/>
      <c r="E126" s="58" t="s">
        <v>148</v>
      </c>
    </row>
    <row r="127" spans="1:5" ht="15" customHeight="1" x14ac:dyDescent="0.2">
      <c r="A127" s="41"/>
      <c r="B127" s="97"/>
      <c r="C127" s="38"/>
      <c r="D127" s="54"/>
      <c r="E127" s="98"/>
    </row>
    <row r="128" spans="1:5" ht="15" customHeight="1" x14ac:dyDescent="0.2">
      <c r="C128" s="43" t="s">
        <v>40</v>
      </c>
      <c r="D128" s="110" t="s">
        <v>57</v>
      </c>
      <c r="E128" s="74" t="s">
        <v>42</v>
      </c>
    </row>
    <row r="129" spans="1:5" ht="15" customHeight="1" x14ac:dyDescent="0.2">
      <c r="C129" s="93">
        <v>3769</v>
      </c>
      <c r="D129" s="88" t="s">
        <v>59</v>
      </c>
      <c r="E129" s="48">
        <v>187076</v>
      </c>
    </row>
    <row r="130" spans="1:5" ht="15" customHeight="1" x14ac:dyDescent="0.2">
      <c r="C130" s="50" t="s">
        <v>44</v>
      </c>
      <c r="D130" s="101"/>
      <c r="E130" s="102">
        <f>SUM(E129:E129)</f>
        <v>187076</v>
      </c>
    </row>
    <row r="131" spans="1:5" ht="15" customHeight="1" x14ac:dyDescent="0.2"/>
    <row r="132" spans="1:5" ht="15" customHeight="1" x14ac:dyDescent="0.2"/>
    <row r="133" spans="1:5" ht="15" customHeight="1" x14ac:dyDescent="0.25">
      <c r="A133" s="35" t="s">
        <v>396</v>
      </c>
    </row>
    <row r="134" spans="1:5" ht="15" customHeight="1" x14ac:dyDescent="0.2">
      <c r="A134" s="191" t="s">
        <v>34</v>
      </c>
      <c r="B134" s="191"/>
      <c r="C134" s="191"/>
      <c r="D134" s="191"/>
      <c r="E134" s="191"/>
    </row>
    <row r="135" spans="1:5" ht="15" customHeight="1" x14ac:dyDescent="0.2">
      <c r="A135" s="191" t="s">
        <v>330</v>
      </c>
      <c r="B135" s="191"/>
      <c r="C135" s="191"/>
      <c r="D135" s="191"/>
      <c r="E135" s="191"/>
    </row>
    <row r="136" spans="1:5" ht="15" customHeight="1" x14ac:dyDescent="0.2">
      <c r="A136" s="192" t="s">
        <v>397</v>
      </c>
      <c r="B136" s="192"/>
      <c r="C136" s="192"/>
      <c r="D136" s="192"/>
      <c r="E136" s="192"/>
    </row>
    <row r="137" spans="1:5" ht="15" customHeight="1" x14ac:dyDescent="0.2">
      <c r="A137" s="192"/>
      <c r="B137" s="192"/>
      <c r="C137" s="192"/>
      <c r="D137" s="192"/>
      <c r="E137" s="192"/>
    </row>
    <row r="138" spans="1:5" ht="15" customHeight="1" x14ac:dyDescent="0.2">
      <c r="A138" s="192"/>
      <c r="B138" s="192"/>
      <c r="C138" s="192"/>
      <c r="D138" s="192"/>
      <c r="E138" s="192"/>
    </row>
    <row r="139" spans="1:5" ht="15" customHeight="1" x14ac:dyDescent="0.2">
      <c r="A139" s="192"/>
      <c r="B139" s="192"/>
      <c r="C139" s="192"/>
      <c r="D139" s="192"/>
      <c r="E139" s="192"/>
    </row>
    <row r="140" spans="1:5" ht="15" customHeight="1" x14ac:dyDescent="0.2">
      <c r="A140" s="192"/>
      <c r="B140" s="192"/>
      <c r="C140" s="192"/>
      <c r="D140" s="192"/>
      <c r="E140" s="192"/>
    </row>
    <row r="141" spans="1:5" ht="15" customHeight="1" x14ac:dyDescent="0.2">
      <c r="A141" s="91"/>
      <c r="B141" s="91"/>
      <c r="C141" s="91"/>
      <c r="D141" s="91"/>
      <c r="E141" s="91"/>
    </row>
    <row r="142" spans="1:5" ht="15" customHeight="1" x14ac:dyDescent="0.25">
      <c r="A142" s="37" t="s">
        <v>1</v>
      </c>
      <c r="B142" s="38"/>
      <c r="C142" s="38"/>
      <c r="D142" s="38"/>
      <c r="E142" s="38"/>
    </row>
    <row r="143" spans="1:5" ht="15" customHeight="1" x14ac:dyDescent="0.2">
      <c r="A143" s="82" t="s">
        <v>61</v>
      </c>
      <c r="B143" s="38"/>
      <c r="C143" s="38"/>
      <c r="D143" s="38"/>
      <c r="E143" s="40" t="s">
        <v>62</v>
      </c>
    </row>
    <row r="144" spans="1:5" ht="15" customHeight="1" x14ac:dyDescent="0.25">
      <c r="A144" s="57"/>
      <c r="B144" s="55"/>
      <c r="C144" s="56"/>
      <c r="D144" s="56"/>
      <c r="E144" s="71"/>
    </row>
    <row r="145" spans="1:5" ht="15" customHeight="1" x14ac:dyDescent="0.2">
      <c r="A145" s="57"/>
      <c r="B145" s="72" t="s">
        <v>39</v>
      </c>
      <c r="C145" s="72" t="s">
        <v>40</v>
      </c>
      <c r="D145" s="73" t="s">
        <v>41</v>
      </c>
      <c r="E145" s="74" t="s">
        <v>42</v>
      </c>
    </row>
    <row r="146" spans="1:5" ht="15" customHeight="1" x14ac:dyDescent="0.2">
      <c r="A146" s="57"/>
      <c r="B146" s="103">
        <v>104513013</v>
      </c>
      <c r="C146" s="46"/>
      <c r="D146" s="47" t="s">
        <v>43</v>
      </c>
      <c r="E146" s="48">
        <v>117448.25</v>
      </c>
    </row>
    <row r="147" spans="1:5" ht="15" customHeight="1" x14ac:dyDescent="0.2">
      <c r="A147" s="57"/>
      <c r="B147" s="103">
        <v>104113013</v>
      </c>
      <c r="C147" s="46"/>
      <c r="D147" s="175" t="s">
        <v>43</v>
      </c>
      <c r="E147" s="48">
        <v>13817.44</v>
      </c>
    </row>
    <row r="148" spans="1:5" ht="15" customHeight="1" x14ac:dyDescent="0.2">
      <c r="A148" s="57"/>
      <c r="B148" s="78"/>
      <c r="C148" s="79" t="s">
        <v>44</v>
      </c>
      <c r="D148" s="80"/>
      <c r="E148" s="81">
        <f>SUM(E146:E147)</f>
        <v>131265.69</v>
      </c>
    </row>
    <row r="149" spans="1:5" ht="15" customHeight="1" x14ac:dyDescent="0.25">
      <c r="A149" s="53"/>
      <c r="B149" s="41"/>
      <c r="C149" s="41"/>
      <c r="D149" s="41"/>
      <c r="E149" s="41"/>
    </row>
    <row r="150" spans="1:5" ht="15" customHeight="1" x14ac:dyDescent="0.25">
      <c r="A150" s="55" t="s">
        <v>17</v>
      </c>
      <c r="B150" s="56"/>
      <c r="C150" s="56"/>
      <c r="D150" s="56"/>
      <c r="E150" s="56"/>
    </row>
    <row r="151" spans="1:5" ht="15" customHeight="1" x14ac:dyDescent="0.2">
      <c r="A151" s="82" t="s">
        <v>115</v>
      </c>
      <c r="B151" s="57"/>
      <c r="C151" s="57"/>
      <c r="D151" s="57"/>
      <c r="E151" s="57" t="s">
        <v>116</v>
      </c>
    </row>
    <row r="152" spans="1:5" ht="15" customHeight="1" x14ac:dyDescent="0.2">
      <c r="A152" s="57"/>
      <c r="B152" s="149"/>
      <c r="C152" s="56"/>
      <c r="D152" s="57"/>
      <c r="E152" s="150"/>
    </row>
    <row r="153" spans="1:5" ht="15" customHeight="1" x14ac:dyDescent="0.2">
      <c r="A153" s="57"/>
      <c r="B153" s="43" t="s">
        <v>39</v>
      </c>
      <c r="C153" s="72" t="s">
        <v>40</v>
      </c>
      <c r="D153" s="126" t="s">
        <v>41</v>
      </c>
      <c r="E153" s="74" t="s">
        <v>42</v>
      </c>
    </row>
    <row r="154" spans="1:5" ht="15" customHeight="1" x14ac:dyDescent="0.2">
      <c r="A154" s="57"/>
      <c r="B154" s="103">
        <v>104513013</v>
      </c>
      <c r="C154" s="87"/>
      <c r="D154" s="65" t="s">
        <v>189</v>
      </c>
      <c r="E154" s="48">
        <v>117448.25</v>
      </c>
    </row>
    <row r="155" spans="1:5" ht="15" customHeight="1" x14ac:dyDescent="0.2">
      <c r="A155" s="57"/>
      <c r="B155" s="103">
        <v>104113013</v>
      </c>
      <c r="C155" s="87"/>
      <c r="D155" s="65" t="s">
        <v>189</v>
      </c>
      <c r="E155" s="48">
        <v>13817.44</v>
      </c>
    </row>
    <row r="156" spans="1:5" ht="15" customHeight="1" x14ac:dyDescent="0.2">
      <c r="A156" s="57"/>
      <c r="B156" s="78"/>
      <c r="C156" s="79" t="s">
        <v>44</v>
      </c>
      <c r="D156" s="128"/>
      <c r="E156" s="129">
        <f>SUM(E154:E155)</f>
        <v>131265.69</v>
      </c>
    </row>
    <row r="157" spans="1:5" ht="15" customHeight="1" x14ac:dyDescent="0.2"/>
    <row r="158" spans="1:5" ht="15" customHeight="1" x14ac:dyDescent="0.25">
      <c r="A158" s="35" t="s">
        <v>398</v>
      </c>
    </row>
    <row r="159" spans="1:5" ht="15" customHeight="1" x14ac:dyDescent="0.2">
      <c r="A159" s="191" t="s">
        <v>34</v>
      </c>
      <c r="B159" s="191"/>
      <c r="C159" s="191"/>
      <c r="D159" s="191"/>
      <c r="E159" s="191"/>
    </row>
    <row r="160" spans="1:5" ht="15" customHeight="1" x14ac:dyDescent="0.2">
      <c r="A160" s="191" t="s">
        <v>399</v>
      </c>
      <c r="B160" s="191"/>
      <c r="C160" s="191"/>
      <c r="D160" s="191"/>
      <c r="E160" s="191"/>
    </row>
    <row r="161" spans="1:5" ht="15" customHeight="1" x14ac:dyDescent="0.2">
      <c r="A161" s="193" t="s">
        <v>400</v>
      </c>
      <c r="B161" s="193"/>
      <c r="C161" s="193"/>
      <c r="D161" s="193"/>
      <c r="E161" s="193"/>
    </row>
    <row r="162" spans="1:5" ht="15" customHeight="1" x14ac:dyDescent="0.2">
      <c r="A162" s="193"/>
      <c r="B162" s="193"/>
      <c r="C162" s="193"/>
      <c r="D162" s="193"/>
      <c r="E162" s="193"/>
    </row>
    <row r="163" spans="1:5" ht="15" customHeight="1" x14ac:dyDescent="0.2">
      <c r="A163" s="193"/>
      <c r="B163" s="193"/>
      <c r="C163" s="193"/>
      <c r="D163" s="193"/>
      <c r="E163" s="193"/>
    </row>
    <row r="164" spans="1:5" ht="15" customHeight="1" x14ac:dyDescent="0.2">
      <c r="A164" s="193"/>
      <c r="B164" s="193"/>
      <c r="C164" s="193"/>
      <c r="D164" s="193"/>
      <c r="E164" s="193"/>
    </row>
    <row r="165" spans="1:5" ht="15" customHeight="1" x14ac:dyDescent="0.2">
      <c r="A165" s="193"/>
      <c r="B165" s="193"/>
      <c r="C165" s="193"/>
      <c r="D165" s="193"/>
      <c r="E165" s="193"/>
    </row>
    <row r="166" spans="1:5" ht="15" customHeight="1" x14ac:dyDescent="0.2">
      <c r="A166" s="193"/>
      <c r="B166" s="193"/>
      <c r="C166" s="193"/>
      <c r="D166" s="193"/>
      <c r="E166" s="193"/>
    </row>
    <row r="167" spans="1:5" ht="15" customHeight="1" x14ac:dyDescent="0.2">
      <c r="A167" s="193"/>
      <c r="B167" s="193"/>
      <c r="C167" s="193"/>
      <c r="D167" s="193"/>
      <c r="E167" s="193"/>
    </row>
    <row r="168" spans="1:5" ht="15" customHeight="1" x14ac:dyDescent="0.2">
      <c r="A168" s="193"/>
      <c r="B168" s="193"/>
      <c r="C168" s="193"/>
      <c r="D168" s="193"/>
      <c r="E168" s="193"/>
    </row>
    <row r="169" spans="1:5" ht="15" customHeight="1" x14ac:dyDescent="0.2">
      <c r="A169" s="66"/>
      <c r="B169" s="67"/>
      <c r="C169" s="66"/>
      <c r="D169" s="66"/>
      <c r="E169" s="66"/>
    </row>
    <row r="170" spans="1:5" ht="15" customHeight="1" x14ac:dyDescent="0.25">
      <c r="A170" s="37" t="s">
        <v>1</v>
      </c>
      <c r="B170" s="68"/>
      <c r="C170" s="38"/>
      <c r="D170" s="38"/>
      <c r="E170" s="38"/>
    </row>
    <row r="171" spans="1:5" ht="15" customHeight="1" x14ac:dyDescent="0.2">
      <c r="A171" s="39" t="s">
        <v>61</v>
      </c>
      <c r="B171" s="68"/>
      <c r="C171" s="38"/>
      <c r="D171" s="38"/>
      <c r="E171" s="40" t="s">
        <v>62</v>
      </c>
    </row>
    <row r="172" spans="1:5" ht="15" customHeight="1" x14ac:dyDescent="0.25">
      <c r="A172" s="57"/>
      <c r="B172" s="70"/>
      <c r="C172" s="56"/>
      <c r="D172" s="56"/>
      <c r="E172" s="71"/>
    </row>
    <row r="173" spans="1:5" ht="15" customHeight="1" x14ac:dyDescent="0.2">
      <c r="B173" s="72" t="s">
        <v>39</v>
      </c>
      <c r="C173" s="72" t="s">
        <v>40</v>
      </c>
      <c r="D173" s="73" t="s">
        <v>41</v>
      </c>
      <c r="E173" s="74" t="s">
        <v>42</v>
      </c>
    </row>
    <row r="174" spans="1:5" ht="15" customHeight="1" x14ac:dyDescent="0.2">
      <c r="B174" s="75">
        <v>107517969</v>
      </c>
      <c r="C174" s="76"/>
      <c r="D174" s="94" t="s">
        <v>182</v>
      </c>
      <c r="E174" s="48">
        <v>17973063.010000002</v>
      </c>
    </row>
    <row r="175" spans="1:5" ht="15" customHeight="1" x14ac:dyDescent="0.2">
      <c r="B175" s="75">
        <v>107117968</v>
      </c>
      <c r="C175" s="76"/>
      <c r="D175" s="94" t="s">
        <v>182</v>
      </c>
      <c r="E175" s="48">
        <v>1057239</v>
      </c>
    </row>
    <row r="176" spans="1:5" ht="15" customHeight="1" x14ac:dyDescent="0.2">
      <c r="B176" s="78"/>
      <c r="C176" s="79" t="s">
        <v>44</v>
      </c>
      <c r="D176" s="80"/>
      <c r="E176" s="81">
        <f>SUM(E174:E175)</f>
        <v>19030302.010000002</v>
      </c>
    </row>
    <row r="177" spans="1:5" ht="15" customHeight="1" x14ac:dyDescent="0.2"/>
    <row r="178" spans="1:5" ht="15" customHeight="1" x14ac:dyDescent="0.25">
      <c r="A178" s="55" t="s">
        <v>17</v>
      </c>
      <c r="B178" s="56"/>
      <c r="C178" s="56"/>
      <c r="D178" s="56"/>
      <c r="E178" s="56"/>
    </row>
    <row r="179" spans="1:5" ht="15" customHeight="1" x14ac:dyDescent="0.2">
      <c r="A179" s="39" t="s">
        <v>79</v>
      </c>
      <c r="B179" s="38"/>
      <c r="C179" s="38"/>
      <c r="D179" s="38"/>
      <c r="E179" s="40" t="s">
        <v>80</v>
      </c>
    </row>
    <row r="180" spans="1:5" ht="15" customHeight="1" x14ac:dyDescent="0.25">
      <c r="A180" s="55"/>
      <c r="B180" s="57"/>
      <c r="C180" s="56"/>
      <c r="D180" s="56"/>
      <c r="E180" s="71"/>
    </row>
    <row r="181" spans="1:5" ht="15" customHeight="1" x14ac:dyDescent="0.2">
      <c r="A181" s="92"/>
      <c r="B181" s="43" t="s">
        <v>39</v>
      </c>
      <c r="C181" s="72" t="s">
        <v>40</v>
      </c>
      <c r="D181" s="126" t="s">
        <v>41</v>
      </c>
      <c r="E181" s="74" t="s">
        <v>42</v>
      </c>
    </row>
    <row r="182" spans="1:5" ht="15" customHeight="1" x14ac:dyDescent="0.2">
      <c r="A182" s="122"/>
      <c r="B182" s="75">
        <v>107517969</v>
      </c>
      <c r="C182" s="93"/>
      <c r="D182" s="88" t="s">
        <v>183</v>
      </c>
      <c r="E182" s="48">
        <v>17973063.010000002</v>
      </c>
    </row>
    <row r="183" spans="1:5" ht="15" customHeight="1" x14ac:dyDescent="0.2">
      <c r="A183" s="122"/>
      <c r="B183" s="75">
        <v>107117968</v>
      </c>
      <c r="C183" s="93"/>
      <c r="D183" s="88" t="s">
        <v>183</v>
      </c>
      <c r="E183" s="48">
        <v>1057239</v>
      </c>
    </row>
    <row r="184" spans="1:5" ht="15" customHeight="1" x14ac:dyDescent="0.2">
      <c r="A184" s="124"/>
      <c r="B184" s="127"/>
      <c r="C184" s="79" t="s">
        <v>44</v>
      </c>
      <c r="D184" s="128"/>
      <c r="E184" s="129">
        <f>SUM(E182:E183)</f>
        <v>19030302.010000002</v>
      </c>
    </row>
    <row r="185" spans="1:5" ht="15" customHeight="1" x14ac:dyDescent="0.2"/>
    <row r="186" spans="1:5" ht="15" customHeight="1" x14ac:dyDescent="0.2"/>
    <row r="187" spans="1:5" ht="15" customHeight="1" x14ac:dyDescent="0.25">
      <c r="A187" s="35" t="s">
        <v>401</v>
      </c>
    </row>
    <row r="188" spans="1:5" ht="15" customHeight="1" x14ac:dyDescent="0.2">
      <c r="A188" s="191" t="s">
        <v>34</v>
      </c>
      <c r="B188" s="191"/>
      <c r="C188" s="191"/>
      <c r="D188" s="191"/>
      <c r="E188" s="191"/>
    </row>
    <row r="189" spans="1:5" ht="15" customHeight="1" x14ac:dyDescent="0.2">
      <c r="A189" s="191" t="s">
        <v>399</v>
      </c>
      <c r="B189" s="191"/>
      <c r="C189" s="191"/>
      <c r="D189" s="191"/>
      <c r="E189" s="191"/>
    </row>
    <row r="190" spans="1:5" ht="15" customHeight="1" x14ac:dyDescent="0.2">
      <c r="A190" s="193" t="s">
        <v>402</v>
      </c>
      <c r="B190" s="193"/>
      <c r="C190" s="193"/>
      <c r="D190" s="193"/>
      <c r="E190" s="193"/>
    </row>
    <row r="191" spans="1:5" ht="15" customHeight="1" x14ac:dyDescent="0.2">
      <c r="A191" s="193"/>
      <c r="B191" s="193"/>
      <c r="C191" s="193"/>
      <c r="D191" s="193"/>
      <c r="E191" s="193"/>
    </row>
    <row r="192" spans="1:5" ht="15" customHeight="1" x14ac:dyDescent="0.2">
      <c r="A192" s="193"/>
      <c r="B192" s="193"/>
      <c r="C192" s="193"/>
      <c r="D192" s="193"/>
      <c r="E192" s="193"/>
    </row>
    <row r="193" spans="1:5" ht="15" customHeight="1" x14ac:dyDescent="0.2">
      <c r="A193" s="193"/>
      <c r="B193" s="193"/>
      <c r="C193" s="193"/>
      <c r="D193" s="193"/>
      <c r="E193" s="193"/>
    </row>
    <row r="194" spans="1:5" ht="15" customHeight="1" x14ac:dyDescent="0.2">
      <c r="A194" s="193"/>
      <c r="B194" s="193"/>
      <c r="C194" s="193"/>
      <c r="D194" s="193"/>
      <c r="E194" s="193"/>
    </row>
    <row r="195" spans="1:5" ht="15" customHeight="1" x14ac:dyDescent="0.2">
      <c r="A195" s="193"/>
      <c r="B195" s="193"/>
      <c r="C195" s="193"/>
      <c r="D195" s="193"/>
      <c r="E195" s="193"/>
    </row>
    <row r="196" spans="1:5" ht="15" customHeight="1" x14ac:dyDescent="0.2">
      <c r="A196" s="193"/>
      <c r="B196" s="193"/>
      <c r="C196" s="193"/>
      <c r="D196" s="193"/>
      <c r="E196" s="193"/>
    </row>
    <row r="197" spans="1:5" ht="15" customHeight="1" x14ac:dyDescent="0.2">
      <c r="A197" s="193"/>
      <c r="B197" s="193"/>
      <c r="C197" s="193"/>
      <c r="D197" s="193"/>
      <c r="E197" s="193"/>
    </row>
    <row r="198" spans="1:5" ht="15" customHeight="1" x14ac:dyDescent="0.2">
      <c r="A198" s="66"/>
      <c r="B198" s="67"/>
      <c r="C198" s="66"/>
      <c r="D198" s="66"/>
      <c r="E198" s="66"/>
    </row>
    <row r="199" spans="1:5" ht="15" customHeight="1" x14ac:dyDescent="0.25">
      <c r="A199" s="37" t="s">
        <v>1</v>
      </c>
      <c r="B199" s="68"/>
      <c r="C199" s="38"/>
      <c r="D199" s="38"/>
      <c r="E199" s="38"/>
    </row>
    <row r="200" spans="1:5" ht="15" customHeight="1" x14ac:dyDescent="0.2">
      <c r="A200" s="39" t="s">
        <v>61</v>
      </c>
      <c r="B200" s="68"/>
      <c r="C200" s="38"/>
      <c r="D200" s="38"/>
      <c r="E200" s="40" t="s">
        <v>62</v>
      </c>
    </row>
    <row r="201" spans="1:5" ht="15" customHeight="1" x14ac:dyDescent="0.25">
      <c r="A201" s="57"/>
      <c r="B201" s="70"/>
      <c r="C201" s="56"/>
      <c r="D201" s="56"/>
      <c r="E201" s="71"/>
    </row>
    <row r="202" spans="1:5" ht="15" customHeight="1" x14ac:dyDescent="0.2">
      <c r="B202" s="72" t="s">
        <v>39</v>
      </c>
      <c r="C202" s="72" t="s">
        <v>40</v>
      </c>
      <c r="D202" s="73" t="s">
        <v>41</v>
      </c>
      <c r="E202" s="74" t="s">
        <v>42</v>
      </c>
    </row>
    <row r="203" spans="1:5" ht="15" customHeight="1" x14ac:dyDescent="0.2">
      <c r="B203" s="75">
        <v>107117968</v>
      </c>
      <c r="C203" s="76"/>
      <c r="D203" s="94" t="s">
        <v>182</v>
      </c>
      <c r="E203" s="48">
        <v>95941.96</v>
      </c>
    </row>
    <row r="204" spans="1:5" ht="15" customHeight="1" x14ac:dyDescent="0.2">
      <c r="B204" s="75">
        <v>107517969</v>
      </c>
      <c r="C204" s="76"/>
      <c r="D204" s="94" t="s">
        <v>182</v>
      </c>
      <c r="E204" s="48">
        <v>1631013.39</v>
      </c>
    </row>
    <row r="205" spans="1:5" ht="15" customHeight="1" x14ac:dyDescent="0.2">
      <c r="B205" s="75">
        <v>107117015</v>
      </c>
      <c r="C205" s="76"/>
      <c r="D205" s="47" t="s">
        <v>43</v>
      </c>
      <c r="E205" s="48">
        <v>4559.45</v>
      </c>
    </row>
    <row r="206" spans="1:5" ht="15" customHeight="1" x14ac:dyDescent="0.2">
      <c r="B206" s="75">
        <v>107517016</v>
      </c>
      <c r="C206" s="76"/>
      <c r="D206" s="175" t="s">
        <v>43</v>
      </c>
      <c r="E206" s="48">
        <v>77510.84</v>
      </c>
    </row>
    <row r="207" spans="1:5" ht="15" customHeight="1" x14ac:dyDescent="0.2">
      <c r="B207" s="78"/>
      <c r="C207" s="79" t="s">
        <v>44</v>
      </c>
      <c r="D207" s="80"/>
      <c r="E207" s="81">
        <f>SUM(E203:E206)</f>
        <v>1809025.64</v>
      </c>
    </row>
    <row r="208" spans="1:5" ht="15" customHeight="1" x14ac:dyDescent="0.2"/>
    <row r="209" spans="1:5" ht="15" customHeight="1" x14ac:dyDescent="0.2"/>
    <row r="210" spans="1:5" ht="15" customHeight="1" x14ac:dyDescent="0.25">
      <c r="A210" s="55" t="s">
        <v>17</v>
      </c>
      <c r="B210" s="56"/>
      <c r="C210" s="56"/>
      <c r="D210" s="56"/>
      <c r="E210" s="56"/>
    </row>
    <row r="211" spans="1:5" ht="15" customHeight="1" x14ac:dyDescent="0.2">
      <c r="A211" s="82" t="s">
        <v>115</v>
      </c>
      <c r="B211" s="115"/>
      <c r="C211" s="115"/>
      <c r="D211" s="115"/>
      <c r="E211" s="57" t="s">
        <v>116</v>
      </c>
    </row>
    <row r="212" spans="1:5" ht="15" customHeight="1" x14ac:dyDescent="0.25">
      <c r="A212" s="55"/>
      <c r="B212" s="57"/>
      <c r="C212" s="56"/>
      <c r="D212" s="56"/>
      <c r="E212" s="71"/>
    </row>
    <row r="213" spans="1:5" ht="15" customHeight="1" x14ac:dyDescent="0.2">
      <c r="A213" s="92"/>
      <c r="B213" s="43" t="s">
        <v>39</v>
      </c>
      <c r="C213" s="72" t="s">
        <v>40</v>
      </c>
      <c r="D213" s="126" t="s">
        <v>41</v>
      </c>
      <c r="E213" s="74" t="s">
        <v>42</v>
      </c>
    </row>
    <row r="214" spans="1:5" ht="15" customHeight="1" x14ac:dyDescent="0.2">
      <c r="A214" s="122"/>
      <c r="B214" s="75">
        <v>107117968</v>
      </c>
      <c r="C214" s="93"/>
      <c r="D214" s="88" t="s">
        <v>183</v>
      </c>
      <c r="E214" s="48">
        <v>95941.96</v>
      </c>
    </row>
    <row r="215" spans="1:5" ht="15" customHeight="1" x14ac:dyDescent="0.2">
      <c r="A215" s="122"/>
      <c r="B215" s="75">
        <v>107517969</v>
      </c>
      <c r="C215" s="93"/>
      <c r="D215" s="88" t="s">
        <v>183</v>
      </c>
      <c r="E215" s="48">
        <v>1631013.39</v>
      </c>
    </row>
    <row r="216" spans="1:5" ht="15" customHeight="1" x14ac:dyDescent="0.2">
      <c r="A216" s="122"/>
      <c r="B216" s="75">
        <v>107117015</v>
      </c>
      <c r="C216" s="93"/>
      <c r="D216" s="65" t="s">
        <v>189</v>
      </c>
      <c r="E216" s="48">
        <v>4559.45</v>
      </c>
    </row>
    <row r="217" spans="1:5" ht="15" customHeight="1" x14ac:dyDescent="0.2">
      <c r="A217" s="122"/>
      <c r="B217" s="75">
        <v>107517016</v>
      </c>
      <c r="C217" s="93"/>
      <c r="D217" s="65" t="s">
        <v>189</v>
      </c>
      <c r="E217" s="48">
        <v>77510.84</v>
      </c>
    </row>
    <row r="218" spans="1:5" ht="15" customHeight="1" x14ac:dyDescent="0.2">
      <c r="A218" s="124"/>
      <c r="B218" s="127"/>
      <c r="C218" s="79" t="s">
        <v>44</v>
      </c>
      <c r="D218" s="128"/>
      <c r="E218" s="129">
        <f>SUM(E214:E217)</f>
        <v>1809025.64</v>
      </c>
    </row>
    <row r="219" spans="1:5" ht="15" customHeight="1" x14ac:dyDescent="0.2"/>
    <row r="220" spans="1:5" ht="15" customHeight="1" x14ac:dyDescent="0.2"/>
    <row r="221" spans="1:5" ht="15" customHeight="1" x14ac:dyDescent="0.25">
      <c r="A221" s="35" t="s">
        <v>403</v>
      </c>
    </row>
    <row r="222" spans="1:5" ht="15" customHeight="1" x14ac:dyDescent="0.2">
      <c r="A222" s="191" t="s">
        <v>34</v>
      </c>
      <c r="B222" s="191"/>
      <c r="C222" s="191"/>
      <c r="D222" s="191"/>
      <c r="E222" s="191"/>
    </row>
    <row r="223" spans="1:5" ht="15" customHeight="1" x14ac:dyDescent="0.2">
      <c r="A223" s="191" t="s">
        <v>404</v>
      </c>
      <c r="B223" s="191"/>
      <c r="C223" s="191"/>
      <c r="D223" s="191"/>
      <c r="E223" s="191"/>
    </row>
    <row r="224" spans="1:5" ht="15" customHeight="1" x14ac:dyDescent="0.2">
      <c r="A224" s="193" t="s">
        <v>405</v>
      </c>
      <c r="B224" s="193"/>
      <c r="C224" s="193"/>
      <c r="D224" s="193"/>
      <c r="E224" s="193"/>
    </row>
    <row r="225" spans="1:5" ht="15" customHeight="1" x14ac:dyDescent="0.2">
      <c r="A225" s="193"/>
      <c r="B225" s="193"/>
      <c r="C225" s="193"/>
      <c r="D225" s="193"/>
      <c r="E225" s="193"/>
    </row>
    <row r="226" spans="1:5" ht="15" customHeight="1" x14ac:dyDescent="0.2">
      <c r="A226" s="193"/>
      <c r="B226" s="193"/>
      <c r="C226" s="193"/>
      <c r="D226" s="193"/>
      <c r="E226" s="193"/>
    </row>
    <row r="227" spans="1:5" ht="15" customHeight="1" x14ac:dyDescent="0.2">
      <c r="A227" s="193"/>
      <c r="B227" s="193"/>
      <c r="C227" s="193"/>
      <c r="D227" s="193"/>
      <c r="E227" s="193"/>
    </row>
    <row r="228" spans="1:5" ht="15" customHeight="1" x14ac:dyDescent="0.2">
      <c r="A228" s="193"/>
      <c r="B228" s="193"/>
      <c r="C228" s="193"/>
      <c r="D228" s="193"/>
      <c r="E228" s="193"/>
    </row>
    <row r="229" spans="1:5" ht="15" customHeight="1" x14ac:dyDescent="0.2">
      <c r="A229" s="193"/>
      <c r="B229" s="193"/>
      <c r="C229" s="193"/>
      <c r="D229" s="193"/>
      <c r="E229" s="193"/>
    </row>
    <row r="230" spans="1:5" ht="15" customHeight="1" x14ac:dyDescent="0.2">
      <c r="A230" s="193"/>
      <c r="B230" s="193"/>
      <c r="C230" s="193"/>
      <c r="D230" s="193"/>
      <c r="E230" s="193"/>
    </row>
    <row r="231" spans="1:5" ht="15" customHeight="1" x14ac:dyDescent="0.2">
      <c r="A231" s="66"/>
      <c r="B231" s="67"/>
      <c r="C231" s="66"/>
      <c r="D231" s="66"/>
      <c r="E231" s="66"/>
    </row>
    <row r="232" spans="1:5" ht="15" customHeight="1" x14ac:dyDescent="0.25">
      <c r="A232" s="37" t="s">
        <v>1</v>
      </c>
      <c r="B232" s="68"/>
      <c r="C232" s="38"/>
      <c r="D232" s="38"/>
      <c r="E232" s="38"/>
    </row>
    <row r="233" spans="1:5" ht="15" customHeight="1" x14ac:dyDescent="0.2">
      <c r="A233" s="39" t="s">
        <v>68</v>
      </c>
      <c r="B233" s="38"/>
      <c r="C233" s="38"/>
      <c r="D233" s="38"/>
      <c r="E233" s="40" t="s">
        <v>71</v>
      </c>
    </row>
    <row r="234" spans="1:5" ht="15" customHeight="1" x14ac:dyDescent="0.25">
      <c r="A234" s="57"/>
      <c r="B234" s="70"/>
      <c r="C234" s="56"/>
      <c r="D234" s="56"/>
      <c r="E234" s="71"/>
    </row>
    <row r="235" spans="1:5" ht="15" customHeight="1" x14ac:dyDescent="0.2">
      <c r="B235" s="72" t="s">
        <v>39</v>
      </c>
      <c r="C235" s="72" t="s">
        <v>40</v>
      </c>
      <c r="D235" s="73" t="s">
        <v>41</v>
      </c>
      <c r="E235" s="74" t="s">
        <v>42</v>
      </c>
    </row>
    <row r="236" spans="1:5" ht="15" customHeight="1" x14ac:dyDescent="0.2">
      <c r="B236" s="75">
        <v>107117968</v>
      </c>
      <c r="C236" s="76"/>
      <c r="D236" s="94" t="s">
        <v>182</v>
      </c>
      <c r="E236" s="48">
        <v>267802.05</v>
      </c>
    </row>
    <row r="237" spans="1:5" ht="15" customHeight="1" x14ac:dyDescent="0.2">
      <c r="B237" s="75">
        <v>107517969</v>
      </c>
      <c r="C237" s="76"/>
      <c r="D237" s="94" t="s">
        <v>182</v>
      </c>
      <c r="E237" s="48">
        <v>4552634.8499999996</v>
      </c>
    </row>
    <row r="238" spans="1:5" ht="15" customHeight="1" x14ac:dyDescent="0.2">
      <c r="B238" s="78"/>
      <c r="C238" s="79" t="s">
        <v>44</v>
      </c>
      <c r="D238" s="80"/>
      <c r="E238" s="81">
        <f>SUM(E236:E237)</f>
        <v>4820436.8999999994</v>
      </c>
    </row>
    <row r="239" spans="1:5" ht="15" customHeight="1" x14ac:dyDescent="0.2"/>
    <row r="240" spans="1:5" ht="15" customHeight="1" x14ac:dyDescent="0.25">
      <c r="A240" s="55" t="s">
        <v>17</v>
      </c>
      <c r="B240" s="56"/>
      <c r="C240" s="56"/>
      <c r="D240" s="56"/>
      <c r="E240" s="56"/>
    </row>
    <row r="241" spans="1:5" ht="15" customHeight="1" x14ac:dyDescent="0.2">
      <c r="A241" s="82" t="s">
        <v>61</v>
      </c>
      <c r="B241" s="56"/>
      <c r="C241" s="56"/>
      <c r="D241" s="56"/>
      <c r="E241" s="58" t="s">
        <v>62</v>
      </c>
    </row>
    <row r="242" spans="1:5" ht="15" customHeight="1" x14ac:dyDescent="0.2"/>
    <row r="243" spans="1:5" ht="15" customHeight="1" x14ac:dyDescent="0.2">
      <c r="C243" s="72" t="s">
        <v>40</v>
      </c>
      <c r="D243" s="73" t="s">
        <v>41</v>
      </c>
      <c r="E243" s="74" t="s">
        <v>42</v>
      </c>
    </row>
    <row r="244" spans="1:5" ht="15" customHeight="1" x14ac:dyDescent="0.2">
      <c r="C244" s="103"/>
      <c r="D244" s="94" t="s">
        <v>406</v>
      </c>
      <c r="E244" s="48">
        <v>4552634.8499999996</v>
      </c>
    </row>
    <row r="245" spans="1:5" ht="15" customHeight="1" x14ac:dyDescent="0.2">
      <c r="C245" s="79" t="s">
        <v>44</v>
      </c>
      <c r="D245" s="80"/>
      <c r="E245" s="81">
        <f>SUM(E244:E244)</f>
        <v>4552634.8499999996</v>
      </c>
    </row>
    <row r="246" spans="1:5" ht="15" customHeight="1" x14ac:dyDescent="0.2"/>
    <row r="247" spans="1:5" ht="15" customHeight="1" x14ac:dyDescent="0.2">
      <c r="A247" s="92"/>
      <c r="B247" s="92"/>
      <c r="C247" s="72" t="s">
        <v>40</v>
      </c>
      <c r="D247" s="73" t="s">
        <v>57</v>
      </c>
      <c r="E247" s="74" t="s">
        <v>42</v>
      </c>
    </row>
    <row r="248" spans="1:5" ht="15" customHeight="1" x14ac:dyDescent="0.2">
      <c r="A248" s="122"/>
      <c r="B248" s="120"/>
      <c r="C248" s="103">
        <v>6409</v>
      </c>
      <c r="D248" s="88" t="s">
        <v>78</v>
      </c>
      <c r="E248" s="48">
        <v>267802.05</v>
      </c>
    </row>
    <row r="249" spans="1:5" ht="15" customHeight="1" x14ac:dyDescent="0.2">
      <c r="A249" s="124"/>
      <c r="B249" s="125"/>
      <c r="C249" s="79" t="s">
        <v>44</v>
      </c>
      <c r="D249" s="80"/>
      <c r="E249" s="81">
        <f>SUM(E248:E248)</f>
        <v>267802.05</v>
      </c>
    </row>
    <row r="250" spans="1:5" ht="15" customHeight="1" x14ac:dyDescent="0.2"/>
    <row r="251" spans="1:5" ht="15" customHeight="1" x14ac:dyDescent="0.2"/>
    <row r="252" spans="1:5" ht="15" customHeight="1" x14ac:dyDescent="0.2"/>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5" t="s">
        <v>407</v>
      </c>
    </row>
    <row r="263" spans="1:5" ht="15" customHeight="1" x14ac:dyDescent="0.2">
      <c r="A263" s="191" t="s">
        <v>34</v>
      </c>
      <c r="B263" s="191"/>
      <c r="C263" s="191"/>
      <c r="D263" s="191"/>
      <c r="E263" s="191"/>
    </row>
    <row r="264" spans="1:5" ht="15" customHeight="1" x14ac:dyDescent="0.2">
      <c r="A264" s="191" t="s">
        <v>404</v>
      </c>
      <c r="B264" s="191"/>
      <c r="C264" s="191"/>
      <c r="D264" s="191"/>
      <c r="E264" s="191"/>
    </row>
    <row r="265" spans="1:5" ht="15" customHeight="1" x14ac:dyDescent="0.2">
      <c r="A265" s="193" t="s">
        <v>408</v>
      </c>
      <c r="B265" s="193"/>
      <c r="C265" s="193"/>
      <c r="D265" s="193"/>
      <c r="E265" s="193"/>
    </row>
    <row r="266" spans="1:5" ht="15" customHeight="1" x14ac:dyDescent="0.2">
      <c r="A266" s="193"/>
      <c r="B266" s="193"/>
      <c r="C266" s="193"/>
      <c r="D266" s="193"/>
      <c r="E266" s="193"/>
    </row>
    <row r="267" spans="1:5" ht="15" customHeight="1" x14ac:dyDescent="0.2">
      <c r="A267" s="193"/>
      <c r="B267" s="193"/>
      <c r="C267" s="193"/>
      <c r="D267" s="193"/>
      <c r="E267" s="193"/>
    </row>
    <row r="268" spans="1:5" ht="15" customHeight="1" x14ac:dyDescent="0.2">
      <c r="A268" s="193"/>
      <c r="B268" s="193"/>
      <c r="C268" s="193"/>
      <c r="D268" s="193"/>
      <c r="E268" s="193"/>
    </row>
    <row r="269" spans="1:5" ht="15" customHeight="1" x14ac:dyDescent="0.2">
      <c r="A269" s="193"/>
      <c r="B269" s="193"/>
      <c r="C269" s="193"/>
      <c r="D269" s="193"/>
      <c r="E269" s="193"/>
    </row>
    <row r="270" spans="1:5" ht="15" customHeight="1" x14ac:dyDescent="0.2">
      <c r="A270" s="193"/>
      <c r="B270" s="193"/>
      <c r="C270" s="193"/>
      <c r="D270" s="193"/>
      <c r="E270" s="193"/>
    </row>
    <row r="271" spans="1:5" ht="15" customHeight="1" x14ac:dyDescent="0.2">
      <c r="A271" s="193"/>
      <c r="B271" s="193"/>
      <c r="C271" s="193"/>
      <c r="D271" s="193"/>
      <c r="E271" s="193"/>
    </row>
    <row r="272" spans="1:5" ht="15" customHeight="1" x14ac:dyDescent="0.2">
      <c r="A272" s="193"/>
      <c r="B272" s="193"/>
      <c r="C272" s="193"/>
      <c r="D272" s="193"/>
      <c r="E272" s="193"/>
    </row>
    <row r="273" spans="1:5" ht="15" customHeight="1" x14ac:dyDescent="0.2">
      <c r="A273" s="66"/>
      <c r="B273" s="67"/>
      <c r="C273" s="66"/>
      <c r="D273" s="66"/>
      <c r="E273" s="66"/>
    </row>
    <row r="274" spans="1:5" ht="15" customHeight="1" x14ac:dyDescent="0.25">
      <c r="A274" s="37" t="s">
        <v>1</v>
      </c>
      <c r="B274" s="68"/>
      <c r="C274" s="38"/>
      <c r="D274" s="38"/>
      <c r="E274" s="38"/>
    </row>
    <row r="275" spans="1:5" ht="15" customHeight="1" x14ac:dyDescent="0.2">
      <c r="A275" s="39" t="s">
        <v>52</v>
      </c>
      <c r="B275" s="38"/>
      <c r="C275" s="38"/>
      <c r="D275" s="38"/>
      <c r="E275" s="40" t="s">
        <v>64</v>
      </c>
    </row>
    <row r="276" spans="1:5" ht="15" customHeight="1" x14ac:dyDescent="0.25">
      <c r="A276" s="57"/>
      <c r="B276" s="70"/>
      <c r="C276" s="56"/>
      <c r="D276" s="56"/>
      <c r="E276" s="71"/>
    </row>
    <row r="277" spans="1:5" ht="15" customHeight="1" x14ac:dyDescent="0.2">
      <c r="B277" s="72" t="s">
        <v>39</v>
      </c>
      <c r="C277" s="72" t="s">
        <v>40</v>
      </c>
      <c r="D277" s="73" t="s">
        <v>41</v>
      </c>
      <c r="E277" s="74" t="s">
        <v>42</v>
      </c>
    </row>
    <row r="278" spans="1:5" ht="15" customHeight="1" x14ac:dyDescent="0.2">
      <c r="B278" s="75">
        <v>107117968</v>
      </c>
      <c r="C278" s="76"/>
      <c r="D278" s="94" t="s">
        <v>182</v>
      </c>
      <c r="E278" s="48">
        <v>103455</v>
      </c>
    </row>
    <row r="279" spans="1:5" ht="15" customHeight="1" x14ac:dyDescent="0.2">
      <c r="B279" s="75">
        <v>107517969</v>
      </c>
      <c r="C279" s="76"/>
      <c r="D279" s="94" t="s">
        <v>182</v>
      </c>
      <c r="E279" s="48">
        <v>1758735</v>
      </c>
    </row>
    <row r="280" spans="1:5" ht="15" customHeight="1" x14ac:dyDescent="0.2">
      <c r="B280" s="78"/>
      <c r="C280" s="79" t="s">
        <v>44</v>
      </c>
      <c r="D280" s="80"/>
      <c r="E280" s="81">
        <f>SUM(E278:E279)</f>
        <v>1862190</v>
      </c>
    </row>
    <row r="281" spans="1:5" ht="15" customHeight="1" x14ac:dyDescent="0.2"/>
    <row r="282" spans="1:5" ht="15" customHeight="1" x14ac:dyDescent="0.25">
      <c r="A282" s="55" t="s">
        <v>17</v>
      </c>
      <c r="B282" s="56"/>
      <c r="C282" s="56"/>
      <c r="D282" s="56"/>
      <c r="E282" s="56"/>
    </row>
    <row r="283" spans="1:5" ht="15" customHeight="1" x14ac:dyDescent="0.2">
      <c r="A283" s="82" t="s">
        <v>61</v>
      </c>
      <c r="B283" s="56"/>
      <c r="C283" s="56"/>
      <c r="D283" s="56"/>
      <c r="E283" s="58" t="s">
        <v>62</v>
      </c>
    </row>
    <row r="284" spans="1:5" ht="15" customHeight="1" x14ac:dyDescent="0.2"/>
    <row r="285" spans="1:5" ht="15" customHeight="1" x14ac:dyDescent="0.2">
      <c r="C285" s="72" t="s">
        <v>40</v>
      </c>
      <c r="D285" s="73" t="s">
        <v>41</v>
      </c>
      <c r="E285" s="74" t="s">
        <v>42</v>
      </c>
    </row>
    <row r="286" spans="1:5" ht="15" customHeight="1" x14ac:dyDescent="0.2">
      <c r="C286" s="103"/>
      <c r="D286" s="94" t="s">
        <v>406</v>
      </c>
      <c r="E286" s="48">
        <v>1742400</v>
      </c>
    </row>
    <row r="287" spans="1:5" ht="15" customHeight="1" x14ac:dyDescent="0.2">
      <c r="C287" s="79" t="s">
        <v>44</v>
      </c>
      <c r="D287" s="80"/>
      <c r="E287" s="81">
        <f>SUM(E286:E286)</f>
        <v>1742400</v>
      </c>
    </row>
    <row r="288" spans="1:5" ht="15" customHeight="1" x14ac:dyDescent="0.2"/>
    <row r="289" spans="1:5" ht="15" customHeight="1" x14ac:dyDescent="0.2">
      <c r="A289" s="92"/>
      <c r="B289" s="92"/>
      <c r="C289" s="72" t="s">
        <v>40</v>
      </c>
      <c r="D289" s="73" t="s">
        <v>57</v>
      </c>
      <c r="E289" s="74" t="s">
        <v>42</v>
      </c>
    </row>
    <row r="290" spans="1:5" ht="15" customHeight="1" x14ac:dyDescent="0.2">
      <c r="A290" s="122"/>
      <c r="B290" s="120"/>
      <c r="C290" s="103">
        <v>6409</v>
      </c>
      <c r="D290" s="88" t="s">
        <v>78</v>
      </c>
      <c r="E290" s="48">
        <v>119790</v>
      </c>
    </row>
    <row r="291" spans="1:5" ht="15" customHeight="1" x14ac:dyDescent="0.2">
      <c r="A291" s="124"/>
      <c r="B291" s="125"/>
      <c r="C291" s="79" t="s">
        <v>44</v>
      </c>
      <c r="D291" s="80"/>
      <c r="E291" s="81">
        <f>SUM(E290:E290)</f>
        <v>119790</v>
      </c>
    </row>
    <row r="292" spans="1:5" ht="15" customHeight="1" x14ac:dyDescent="0.2"/>
    <row r="293" spans="1:5" ht="15" customHeight="1" x14ac:dyDescent="0.2"/>
    <row r="294" spans="1:5" ht="15" customHeight="1" x14ac:dyDescent="0.25">
      <c r="A294" s="35" t="s">
        <v>409</v>
      </c>
    </row>
    <row r="295" spans="1:5" ht="15" customHeight="1" x14ac:dyDescent="0.2">
      <c r="A295" s="191" t="s">
        <v>34</v>
      </c>
      <c r="B295" s="191"/>
      <c r="C295" s="191"/>
      <c r="D295" s="191"/>
      <c r="E295" s="191"/>
    </row>
    <row r="296" spans="1:5" ht="15" customHeight="1" x14ac:dyDescent="0.2">
      <c r="A296" s="191" t="s">
        <v>404</v>
      </c>
      <c r="B296" s="191"/>
      <c r="C296" s="191"/>
      <c r="D296" s="191"/>
      <c r="E296" s="191"/>
    </row>
    <row r="297" spans="1:5" ht="15" customHeight="1" x14ac:dyDescent="0.2">
      <c r="A297" s="193" t="s">
        <v>410</v>
      </c>
      <c r="B297" s="193"/>
      <c r="C297" s="193"/>
      <c r="D297" s="193"/>
      <c r="E297" s="193"/>
    </row>
    <row r="298" spans="1:5" ht="15" customHeight="1" x14ac:dyDescent="0.2">
      <c r="A298" s="193"/>
      <c r="B298" s="193"/>
      <c r="C298" s="193"/>
      <c r="D298" s="193"/>
      <c r="E298" s="193"/>
    </row>
    <row r="299" spans="1:5" ht="15" customHeight="1" x14ac:dyDescent="0.2">
      <c r="A299" s="193"/>
      <c r="B299" s="193"/>
      <c r="C299" s="193"/>
      <c r="D299" s="193"/>
      <c r="E299" s="193"/>
    </row>
    <row r="300" spans="1:5" ht="15" customHeight="1" x14ac:dyDescent="0.2">
      <c r="A300" s="193"/>
      <c r="B300" s="193"/>
      <c r="C300" s="193"/>
      <c r="D300" s="193"/>
      <c r="E300" s="193"/>
    </row>
    <row r="301" spans="1:5" ht="15" customHeight="1" x14ac:dyDescent="0.2">
      <c r="A301" s="193"/>
      <c r="B301" s="193"/>
      <c r="C301" s="193"/>
      <c r="D301" s="193"/>
      <c r="E301" s="193"/>
    </row>
    <row r="302" spans="1:5" ht="15" customHeight="1" x14ac:dyDescent="0.2">
      <c r="A302" s="193"/>
      <c r="B302" s="193"/>
      <c r="C302" s="193"/>
      <c r="D302" s="193"/>
      <c r="E302" s="193"/>
    </row>
    <row r="303" spans="1:5" ht="15" customHeight="1" x14ac:dyDescent="0.2">
      <c r="A303" s="193"/>
      <c r="B303" s="193"/>
      <c r="C303" s="193"/>
      <c r="D303" s="193"/>
      <c r="E303" s="193"/>
    </row>
    <row r="304" spans="1:5" ht="15" customHeight="1" x14ac:dyDescent="0.2">
      <c r="A304" s="66"/>
      <c r="B304" s="67"/>
      <c r="C304" s="66"/>
      <c r="D304" s="66"/>
      <c r="E304" s="66"/>
    </row>
    <row r="305" spans="1:5" ht="15" customHeight="1" x14ac:dyDescent="0.25">
      <c r="A305" s="37" t="s">
        <v>1</v>
      </c>
      <c r="B305" s="68"/>
      <c r="C305" s="38"/>
      <c r="D305" s="38"/>
      <c r="E305" s="38"/>
    </row>
    <row r="306" spans="1:5" ht="15" customHeight="1" x14ac:dyDescent="0.2">
      <c r="A306" s="39" t="s">
        <v>68</v>
      </c>
      <c r="B306" s="38"/>
      <c r="C306" s="38"/>
      <c r="D306" s="38"/>
      <c r="E306" s="40" t="s">
        <v>69</v>
      </c>
    </row>
    <row r="307" spans="1:5" ht="15" customHeight="1" x14ac:dyDescent="0.25">
      <c r="A307" s="57"/>
      <c r="B307" s="70"/>
      <c r="C307" s="56"/>
      <c r="D307" s="56"/>
      <c r="E307" s="71"/>
    </row>
    <row r="308" spans="1:5" ht="15" customHeight="1" x14ac:dyDescent="0.2">
      <c r="B308" s="72" t="s">
        <v>39</v>
      </c>
      <c r="C308" s="72" t="s">
        <v>40</v>
      </c>
      <c r="D308" s="73" t="s">
        <v>41</v>
      </c>
      <c r="E308" s="74" t="s">
        <v>42</v>
      </c>
    </row>
    <row r="309" spans="1:5" ht="15" customHeight="1" x14ac:dyDescent="0.2">
      <c r="B309" s="75">
        <v>107117968</v>
      </c>
      <c r="C309" s="76"/>
      <c r="D309" s="94" t="s">
        <v>182</v>
      </c>
      <c r="E309" s="48">
        <v>4130438.32</v>
      </c>
    </row>
    <row r="310" spans="1:5" ht="15" customHeight="1" x14ac:dyDescent="0.2">
      <c r="B310" s="75">
        <v>107517969</v>
      </c>
      <c r="C310" s="76"/>
      <c r="D310" s="94" t="s">
        <v>182</v>
      </c>
      <c r="E310" s="48">
        <v>70217451.409999996</v>
      </c>
    </row>
    <row r="311" spans="1:5" ht="15" customHeight="1" x14ac:dyDescent="0.2">
      <c r="B311" s="78"/>
      <c r="C311" s="79" t="s">
        <v>44</v>
      </c>
      <c r="D311" s="80"/>
      <c r="E311" s="81">
        <f>SUM(E309:E310)</f>
        <v>74347889.729999989</v>
      </c>
    </row>
    <row r="312" spans="1:5" ht="15" customHeight="1" x14ac:dyDescent="0.2"/>
    <row r="313" spans="1:5" ht="15" customHeight="1" x14ac:dyDescent="0.25">
      <c r="A313" s="55" t="s">
        <v>17</v>
      </c>
      <c r="B313" s="56"/>
      <c r="C313" s="56"/>
      <c r="D313" s="56"/>
      <c r="E313" s="56"/>
    </row>
    <row r="314" spans="1:5" ht="15" customHeight="1" x14ac:dyDescent="0.2">
      <c r="A314" s="82" t="s">
        <v>61</v>
      </c>
      <c r="B314" s="56"/>
      <c r="C314" s="56"/>
      <c r="D314" s="56"/>
      <c r="E314" s="58" t="s">
        <v>62</v>
      </c>
    </row>
    <row r="315" spans="1:5" ht="15" customHeight="1" x14ac:dyDescent="0.2"/>
    <row r="316" spans="1:5" ht="15" customHeight="1" x14ac:dyDescent="0.2">
      <c r="C316" s="72" t="s">
        <v>40</v>
      </c>
      <c r="D316" s="73" t="s">
        <v>41</v>
      </c>
      <c r="E316" s="74" t="s">
        <v>42</v>
      </c>
    </row>
    <row r="317" spans="1:5" ht="15" customHeight="1" x14ac:dyDescent="0.2">
      <c r="C317" s="103"/>
      <c r="D317" s="94" t="s">
        <v>406</v>
      </c>
      <c r="E317" s="48">
        <v>74347889.730000004</v>
      </c>
    </row>
    <row r="318" spans="1:5" ht="15" customHeight="1" x14ac:dyDescent="0.2">
      <c r="C318" s="79" t="s">
        <v>44</v>
      </c>
      <c r="D318" s="80"/>
      <c r="E318" s="81">
        <f>SUM(E317:E317)</f>
        <v>74347889.730000004</v>
      </c>
    </row>
    <row r="319" spans="1:5" ht="15" customHeight="1" x14ac:dyDescent="0.2"/>
    <row r="320" spans="1:5" ht="15" customHeight="1" x14ac:dyDescent="0.2"/>
    <row r="321" spans="1:5" ht="15" customHeight="1" x14ac:dyDescent="0.25">
      <c r="A321" s="35" t="s">
        <v>411</v>
      </c>
    </row>
    <row r="322" spans="1:5" ht="15" customHeight="1" x14ac:dyDescent="0.2">
      <c r="A322" s="191" t="s">
        <v>34</v>
      </c>
      <c r="B322" s="191"/>
      <c r="C322" s="191"/>
      <c r="D322" s="191"/>
      <c r="E322" s="191"/>
    </row>
    <row r="323" spans="1:5" ht="15" customHeight="1" x14ac:dyDescent="0.2">
      <c r="A323" s="191" t="s">
        <v>330</v>
      </c>
      <c r="B323" s="191"/>
      <c r="C323" s="191"/>
      <c r="D323" s="191"/>
      <c r="E323" s="191"/>
    </row>
    <row r="324" spans="1:5" ht="15" customHeight="1" x14ac:dyDescent="0.2">
      <c r="A324" s="192" t="s">
        <v>412</v>
      </c>
      <c r="B324" s="192"/>
      <c r="C324" s="192"/>
      <c r="D324" s="192"/>
      <c r="E324" s="192"/>
    </row>
    <row r="325" spans="1:5" ht="15" customHeight="1" x14ac:dyDescent="0.2">
      <c r="A325" s="192"/>
      <c r="B325" s="192"/>
      <c r="C325" s="192"/>
      <c r="D325" s="192"/>
      <c r="E325" s="192"/>
    </row>
    <row r="326" spans="1:5" ht="15" customHeight="1" x14ac:dyDescent="0.2">
      <c r="A326" s="192"/>
      <c r="B326" s="192"/>
      <c r="C326" s="192"/>
      <c r="D326" s="192"/>
      <c r="E326" s="192"/>
    </row>
    <row r="327" spans="1:5" ht="15" customHeight="1" x14ac:dyDescent="0.2">
      <c r="A327" s="192"/>
      <c r="B327" s="192"/>
      <c r="C327" s="192"/>
      <c r="D327" s="192"/>
      <c r="E327" s="192"/>
    </row>
    <row r="328" spans="1:5" ht="15" customHeight="1" x14ac:dyDescent="0.2">
      <c r="A328" s="192"/>
      <c r="B328" s="192"/>
      <c r="C328" s="192"/>
      <c r="D328" s="192"/>
      <c r="E328" s="192"/>
    </row>
    <row r="329" spans="1:5" ht="15" customHeight="1" x14ac:dyDescent="0.2">
      <c r="A329" s="192"/>
      <c r="B329" s="192"/>
      <c r="C329" s="192"/>
      <c r="D329" s="192"/>
      <c r="E329" s="192"/>
    </row>
    <row r="330" spans="1:5" ht="15" customHeight="1" x14ac:dyDescent="0.2">
      <c r="A330" s="192"/>
      <c r="B330" s="192"/>
      <c r="C330" s="192"/>
      <c r="D330" s="192"/>
      <c r="E330" s="192"/>
    </row>
    <row r="331" spans="1:5" ht="15" customHeight="1" x14ac:dyDescent="0.2">
      <c r="A331" s="192"/>
      <c r="B331" s="192"/>
      <c r="C331" s="192"/>
      <c r="D331" s="192"/>
      <c r="E331" s="192"/>
    </row>
    <row r="332" spans="1:5" ht="15" customHeight="1" x14ac:dyDescent="0.2">
      <c r="A332" s="192"/>
      <c r="B332" s="192"/>
      <c r="C332" s="192"/>
      <c r="D332" s="192"/>
      <c r="E332" s="192"/>
    </row>
    <row r="333" spans="1:5" ht="15" customHeight="1" x14ac:dyDescent="0.2">
      <c r="A333" s="131"/>
      <c r="B333" s="131"/>
      <c r="C333" s="131"/>
      <c r="D333" s="131"/>
      <c r="E333" s="131"/>
    </row>
    <row r="334" spans="1:5" ht="15" customHeight="1" x14ac:dyDescent="0.25">
      <c r="A334" s="55" t="s">
        <v>1</v>
      </c>
      <c r="B334" s="56"/>
      <c r="C334" s="56"/>
      <c r="D334" s="56"/>
      <c r="E334" s="56"/>
    </row>
    <row r="335" spans="1:5" ht="15" customHeight="1" x14ac:dyDescent="0.2">
      <c r="A335" s="82" t="s">
        <v>61</v>
      </c>
      <c r="B335" s="56"/>
      <c r="C335" s="56"/>
      <c r="D335" s="56"/>
      <c r="E335" s="58" t="s">
        <v>62</v>
      </c>
    </row>
    <row r="336" spans="1:5" ht="15" customHeight="1" x14ac:dyDescent="0.25">
      <c r="A336" s="57"/>
      <c r="B336" s="55"/>
      <c r="C336" s="56"/>
      <c r="D336" s="56"/>
      <c r="E336" s="71"/>
    </row>
    <row r="337" spans="1:7" ht="15" customHeight="1" x14ac:dyDescent="0.2">
      <c r="B337" s="72" t="s">
        <v>39</v>
      </c>
      <c r="C337" s="72" t="s">
        <v>40</v>
      </c>
      <c r="D337" s="73" t="s">
        <v>41</v>
      </c>
      <c r="E337" s="74" t="s">
        <v>42</v>
      </c>
    </row>
    <row r="338" spans="1:7" ht="15" customHeight="1" x14ac:dyDescent="0.2">
      <c r="B338" s="160">
        <v>13307</v>
      </c>
      <c r="C338" s="76"/>
      <c r="D338" s="161" t="s">
        <v>43</v>
      </c>
      <c r="E338" s="48">
        <v>2500000</v>
      </c>
    </row>
    <row r="339" spans="1:7" ht="15" customHeight="1" x14ac:dyDescent="0.2">
      <c r="B339" s="78"/>
      <c r="C339" s="79" t="s">
        <v>44</v>
      </c>
      <c r="D339" s="80"/>
      <c r="E339" s="81">
        <f>SUM(E338:E338)</f>
        <v>2500000</v>
      </c>
    </row>
    <row r="340" spans="1:7" ht="15" customHeight="1" x14ac:dyDescent="0.2"/>
    <row r="341" spans="1:7" ht="15" customHeight="1" x14ac:dyDescent="0.25">
      <c r="A341" s="37" t="s">
        <v>17</v>
      </c>
      <c r="B341" s="38"/>
      <c r="C341" s="38"/>
      <c r="D341" s="38"/>
      <c r="E341" s="38"/>
    </row>
    <row r="342" spans="1:7" ht="15" customHeight="1" x14ac:dyDescent="0.2">
      <c r="A342" s="39" t="s">
        <v>61</v>
      </c>
      <c r="B342" s="38"/>
      <c r="C342" s="38"/>
      <c r="D342" s="38"/>
      <c r="E342" s="40" t="s">
        <v>62</v>
      </c>
    </row>
    <row r="343" spans="1:7" ht="15" customHeight="1" x14ac:dyDescent="0.25">
      <c r="A343" s="37"/>
      <c r="B343" s="61"/>
      <c r="C343" s="38"/>
      <c r="D343" s="38"/>
      <c r="E343" s="42"/>
    </row>
    <row r="344" spans="1:7" ht="15" customHeight="1" x14ac:dyDescent="0.2">
      <c r="B344" s="43" t="s">
        <v>39</v>
      </c>
      <c r="C344" s="43" t="s">
        <v>40</v>
      </c>
      <c r="D344" s="110" t="s">
        <v>57</v>
      </c>
      <c r="E344" s="74" t="s">
        <v>42</v>
      </c>
    </row>
    <row r="345" spans="1:7" ht="15" customHeight="1" x14ac:dyDescent="0.2">
      <c r="B345" s="165">
        <v>13307</v>
      </c>
      <c r="C345" s="144">
        <v>4324</v>
      </c>
      <c r="D345" s="166" t="s">
        <v>78</v>
      </c>
      <c r="E345" s="167">
        <v>981120</v>
      </c>
      <c r="G345" s="130">
        <f>+E339-E353-E357-E364</f>
        <v>981120</v>
      </c>
    </row>
    <row r="346" spans="1:7" ht="15" customHeight="1" x14ac:dyDescent="0.2">
      <c r="B346" s="127"/>
      <c r="C346" s="50" t="s">
        <v>44</v>
      </c>
      <c r="D346" s="51"/>
      <c r="E346" s="52">
        <f>SUM(E345:E345)</f>
        <v>981120</v>
      </c>
    </row>
    <row r="347" spans="1:7" ht="15" customHeight="1" x14ac:dyDescent="0.2"/>
    <row r="348" spans="1:7" ht="15" customHeight="1" x14ac:dyDescent="0.25">
      <c r="A348" s="55" t="s">
        <v>17</v>
      </c>
      <c r="B348" s="56"/>
      <c r="C348" s="56"/>
      <c r="D348" s="56"/>
      <c r="E348" s="56"/>
    </row>
    <row r="349" spans="1:7" ht="15" customHeight="1" x14ac:dyDescent="0.2">
      <c r="A349" s="82" t="s">
        <v>149</v>
      </c>
      <c r="B349" s="115"/>
      <c r="C349" s="115"/>
      <c r="D349" s="115"/>
      <c r="E349" s="115" t="s">
        <v>150</v>
      </c>
    </row>
    <row r="350" spans="1:7" ht="15" customHeight="1" x14ac:dyDescent="0.2">
      <c r="A350" s="115"/>
      <c r="B350" s="149"/>
      <c r="C350" s="56"/>
      <c r="D350" s="115"/>
      <c r="E350" s="150"/>
    </row>
    <row r="351" spans="1:7" ht="15" customHeight="1" x14ac:dyDescent="0.2">
      <c r="B351" s="43" t="s">
        <v>39</v>
      </c>
      <c r="C351" s="72" t="s">
        <v>40</v>
      </c>
      <c r="D351" s="126" t="s">
        <v>41</v>
      </c>
      <c r="E351" s="74" t="s">
        <v>42</v>
      </c>
    </row>
    <row r="352" spans="1:7" ht="15" customHeight="1" x14ac:dyDescent="0.2">
      <c r="B352" s="165">
        <v>13307</v>
      </c>
      <c r="C352" s="139"/>
      <c r="D352" s="65" t="s">
        <v>189</v>
      </c>
      <c r="E352" s="136">
        <v>67640</v>
      </c>
      <c r="G352" s="130">
        <f>+E353+E364</f>
        <v>218880</v>
      </c>
    </row>
    <row r="353" spans="1:5" ht="15" customHeight="1" x14ac:dyDescent="0.2">
      <c r="B353" s="127"/>
      <c r="C353" s="79" t="s">
        <v>44</v>
      </c>
      <c r="D353" s="128"/>
      <c r="E353" s="129">
        <f>SUM(E352:E352)</f>
        <v>67640</v>
      </c>
    </row>
    <row r="354" spans="1:5" ht="15" customHeight="1" x14ac:dyDescent="0.2">
      <c r="A354" s="115"/>
      <c r="B354" s="115"/>
      <c r="C354" s="115"/>
      <c r="D354" s="115"/>
      <c r="E354" s="115"/>
    </row>
    <row r="355" spans="1:5" ht="15" customHeight="1" x14ac:dyDescent="0.2">
      <c r="A355" s="115"/>
      <c r="B355" s="115"/>
      <c r="C355" s="72" t="s">
        <v>40</v>
      </c>
      <c r="D355" s="110" t="s">
        <v>57</v>
      </c>
      <c r="E355" s="72" t="s">
        <v>42</v>
      </c>
    </row>
    <row r="356" spans="1:5" ht="15" customHeight="1" x14ac:dyDescent="0.2">
      <c r="A356" s="115"/>
      <c r="B356" s="115"/>
      <c r="C356" s="87">
        <v>4324</v>
      </c>
      <c r="D356" s="94" t="s">
        <v>111</v>
      </c>
      <c r="E356" s="136">
        <v>1300000</v>
      </c>
    </row>
    <row r="357" spans="1:5" ht="15" customHeight="1" x14ac:dyDescent="0.2">
      <c r="A357" s="115"/>
      <c r="B357" s="115"/>
      <c r="C357" s="79" t="s">
        <v>44</v>
      </c>
      <c r="D357" s="128"/>
      <c r="E357" s="129">
        <f>SUM(E356:E356)</f>
        <v>1300000</v>
      </c>
    </row>
    <row r="358" spans="1:5" ht="15" customHeight="1" x14ac:dyDescent="0.2">
      <c r="A358" s="115"/>
      <c r="B358" s="115"/>
      <c r="C358" s="115"/>
      <c r="D358" s="115"/>
      <c r="E358" s="115"/>
    </row>
    <row r="359" spans="1:5" ht="15" customHeight="1" x14ac:dyDescent="0.25">
      <c r="A359" s="55" t="s">
        <v>17</v>
      </c>
      <c r="B359" s="56"/>
      <c r="C359" s="56"/>
      <c r="D359" s="56"/>
      <c r="E359" s="56"/>
    </row>
    <row r="360" spans="1:5" ht="15" customHeight="1" x14ac:dyDescent="0.2">
      <c r="A360" s="82" t="s">
        <v>151</v>
      </c>
      <c r="B360" s="115"/>
      <c r="C360" s="115"/>
      <c r="D360" s="115"/>
      <c r="E360" s="115" t="s">
        <v>152</v>
      </c>
    </row>
    <row r="361" spans="1:5" ht="15" customHeight="1" x14ac:dyDescent="0.2">
      <c r="A361" s="115"/>
      <c r="B361" s="149"/>
      <c r="C361" s="56"/>
      <c r="D361" s="115"/>
      <c r="E361" s="150"/>
    </row>
    <row r="362" spans="1:5" ht="15" customHeight="1" x14ac:dyDescent="0.2">
      <c r="A362" s="83"/>
      <c r="B362" s="43" t="s">
        <v>39</v>
      </c>
      <c r="C362" s="72" t="s">
        <v>40</v>
      </c>
      <c r="D362" s="126" t="s">
        <v>41</v>
      </c>
      <c r="E362" s="74" t="s">
        <v>42</v>
      </c>
    </row>
    <row r="363" spans="1:5" ht="15" customHeight="1" x14ac:dyDescent="0.2">
      <c r="A363" s="168"/>
      <c r="B363" s="165">
        <v>13307</v>
      </c>
      <c r="C363" s="139"/>
      <c r="D363" s="65" t="s">
        <v>189</v>
      </c>
      <c r="E363" s="136">
        <v>151240</v>
      </c>
    </row>
    <row r="364" spans="1:5" ht="15" customHeight="1" x14ac:dyDescent="0.2">
      <c r="A364" s="116"/>
      <c r="B364" s="127"/>
      <c r="C364" s="79" t="s">
        <v>44</v>
      </c>
      <c r="D364" s="128"/>
      <c r="E364" s="129">
        <f>SUM(E363)</f>
        <v>151240</v>
      </c>
    </row>
    <row r="365" spans="1:5" ht="15" customHeight="1" x14ac:dyDescent="0.2">
      <c r="A365" s="116"/>
      <c r="B365" s="116"/>
      <c r="C365" s="113"/>
      <c r="D365" s="178"/>
      <c r="E365" s="179"/>
    </row>
    <row r="366" spans="1:5" ht="15" customHeight="1" x14ac:dyDescent="0.25">
      <c r="A366" s="35" t="s">
        <v>413</v>
      </c>
      <c r="B366" s="116"/>
      <c r="C366" s="113"/>
      <c r="D366" s="178"/>
      <c r="E366" s="179"/>
    </row>
    <row r="367" spans="1:5" ht="15" customHeight="1" x14ac:dyDescent="0.2">
      <c r="A367" s="191" t="s">
        <v>34</v>
      </c>
      <c r="B367" s="191"/>
      <c r="C367" s="191"/>
      <c r="D367" s="191"/>
      <c r="E367" s="191"/>
    </row>
    <row r="368" spans="1:5" ht="15" customHeight="1" x14ac:dyDescent="0.2">
      <c r="A368" s="191" t="s">
        <v>35</v>
      </c>
      <c r="B368" s="191"/>
      <c r="C368" s="191"/>
      <c r="D368" s="191"/>
      <c r="E368" s="191"/>
    </row>
    <row r="369" spans="1:5" ht="15" customHeight="1" x14ac:dyDescent="0.2">
      <c r="A369" s="193" t="s">
        <v>414</v>
      </c>
      <c r="B369" s="193"/>
      <c r="C369" s="193"/>
      <c r="D369" s="193"/>
      <c r="E369" s="193"/>
    </row>
    <row r="370" spans="1:5" ht="15" customHeight="1" x14ac:dyDescent="0.2">
      <c r="A370" s="193"/>
      <c r="B370" s="193"/>
      <c r="C370" s="193"/>
      <c r="D370" s="193"/>
      <c r="E370" s="193"/>
    </row>
    <row r="371" spans="1:5" ht="15" customHeight="1" x14ac:dyDescent="0.2">
      <c r="A371" s="193"/>
      <c r="B371" s="193"/>
      <c r="C371" s="193"/>
      <c r="D371" s="193"/>
      <c r="E371" s="193"/>
    </row>
    <row r="372" spans="1:5" ht="15" customHeight="1" x14ac:dyDescent="0.2">
      <c r="A372" s="193"/>
      <c r="B372" s="193"/>
      <c r="C372" s="193"/>
      <c r="D372" s="193"/>
      <c r="E372" s="193"/>
    </row>
    <row r="373" spans="1:5" ht="15" customHeight="1" x14ac:dyDescent="0.2">
      <c r="A373" s="193"/>
      <c r="B373" s="193"/>
      <c r="C373" s="193"/>
      <c r="D373" s="193"/>
      <c r="E373" s="193"/>
    </row>
    <row r="374" spans="1:5" ht="15" customHeight="1" x14ac:dyDescent="0.2">
      <c r="A374" s="193"/>
      <c r="B374" s="193"/>
      <c r="C374" s="193"/>
      <c r="D374" s="193"/>
      <c r="E374" s="193"/>
    </row>
    <row r="375" spans="1:5" ht="15" customHeight="1" x14ac:dyDescent="0.2">
      <c r="A375" s="193"/>
      <c r="B375" s="193"/>
      <c r="C375" s="193"/>
      <c r="D375" s="193"/>
      <c r="E375" s="193"/>
    </row>
    <row r="376" spans="1:5" ht="15" customHeight="1" x14ac:dyDescent="0.2">
      <c r="A376" s="193"/>
      <c r="B376" s="193"/>
      <c r="C376" s="193"/>
      <c r="D376" s="193"/>
      <c r="E376" s="193"/>
    </row>
    <row r="377" spans="1:5" ht="15" customHeight="1" x14ac:dyDescent="0.2">
      <c r="A377" s="193"/>
      <c r="B377" s="193"/>
      <c r="C377" s="193"/>
      <c r="D377" s="193"/>
      <c r="E377" s="193"/>
    </row>
    <row r="378" spans="1:5" ht="15" customHeight="1" x14ac:dyDescent="0.2"/>
    <row r="379" spans="1:5" ht="15" customHeight="1" x14ac:dyDescent="0.25">
      <c r="A379" s="37" t="s">
        <v>1</v>
      </c>
      <c r="B379" s="38"/>
      <c r="C379" s="38"/>
      <c r="D379" s="38"/>
      <c r="E379" s="38"/>
    </row>
    <row r="380" spans="1:5" ht="15" customHeight="1" x14ac:dyDescent="0.2">
      <c r="A380" s="39" t="s">
        <v>52</v>
      </c>
      <c r="B380" s="56"/>
      <c r="C380" s="56"/>
      <c r="D380" s="56"/>
      <c r="E380" s="40" t="s">
        <v>53</v>
      </c>
    </row>
    <row r="381" spans="1:5" ht="15" customHeight="1" x14ac:dyDescent="0.25">
      <c r="A381" s="57"/>
      <c r="B381" s="55"/>
      <c r="C381" s="56"/>
      <c r="D381" s="56"/>
      <c r="E381" s="71"/>
    </row>
    <row r="382" spans="1:5" ht="15" customHeight="1" x14ac:dyDescent="0.2">
      <c r="B382" s="72" t="s">
        <v>39</v>
      </c>
      <c r="C382" s="72" t="s">
        <v>40</v>
      </c>
      <c r="D382" s="73" t="s">
        <v>41</v>
      </c>
      <c r="E382" s="74" t="s">
        <v>42</v>
      </c>
    </row>
    <row r="383" spans="1:5" ht="15" customHeight="1" x14ac:dyDescent="0.2">
      <c r="B383" s="162">
        <v>103533062</v>
      </c>
      <c r="C383" s="76"/>
      <c r="D383" s="94" t="s">
        <v>43</v>
      </c>
      <c r="E383" s="48">
        <v>1721103.42</v>
      </c>
    </row>
    <row r="384" spans="1:5" ht="15" customHeight="1" x14ac:dyDescent="0.2">
      <c r="B384" s="78"/>
      <c r="C384" s="79" t="s">
        <v>44</v>
      </c>
      <c r="D384" s="80"/>
      <c r="E384" s="81">
        <f>SUM(E383:E383)</f>
        <v>1721103.42</v>
      </c>
    </row>
    <row r="385" spans="1:5" ht="15" customHeight="1" x14ac:dyDescent="0.2"/>
    <row r="386" spans="1:5" ht="15" customHeight="1" x14ac:dyDescent="0.25">
      <c r="A386" s="37" t="s">
        <v>17</v>
      </c>
      <c r="B386" s="38"/>
      <c r="C386" s="38"/>
      <c r="D386" s="57"/>
      <c r="E386" s="57"/>
    </row>
    <row r="387" spans="1:5" ht="15" customHeight="1" x14ac:dyDescent="0.2">
      <c r="A387" s="39" t="s">
        <v>52</v>
      </c>
      <c r="B387" s="56"/>
      <c r="C387" s="56"/>
      <c r="D387" s="56"/>
      <c r="E387" s="58" t="s">
        <v>53</v>
      </c>
    </row>
    <row r="388" spans="1:5" ht="15" customHeight="1" x14ac:dyDescent="0.25">
      <c r="A388" s="55"/>
      <c r="B388" s="56"/>
      <c r="C388" s="56"/>
      <c r="D388" s="56"/>
      <c r="E388" s="57"/>
    </row>
    <row r="389" spans="1:5" ht="15" customHeight="1" x14ac:dyDescent="0.25">
      <c r="A389" s="55"/>
      <c r="B389" s="56"/>
      <c r="C389" s="72" t="s">
        <v>40</v>
      </c>
      <c r="D389" s="84" t="s">
        <v>57</v>
      </c>
      <c r="E389" s="43" t="s">
        <v>42</v>
      </c>
    </row>
    <row r="390" spans="1:5" ht="15" customHeight="1" x14ac:dyDescent="0.25">
      <c r="A390" s="55"/>
      <c r="B390" s="56"/>
      <c r="C390" s="93">
        <v>3636</v>
      </c>
      <c r="D390" s="88" t="s">
        <v>58</v>
      </c>
      <c r="E390" s="133">
        <f>589246.39+147311.59+53032.18</f>
        <v>789590.16</v>
      </c>
    </row>
    <row r="391" spans="1:5" ht="15" customHeight="1" x14ac:dyDescent="0.25">
      <c r="A391" s="55"/>
      <c r="B391" s="56"/>
      <c r="C391" s="93">
        <v>3636</v>
      </c>
      <c r="D391" s="88" t="s">
        <v>59</v>
      </c>
      <c r="E391" s="133">
        <f>223039.5+70000+50000+10000</f>
        <v>353039.5</v>
      </c>
    </row>
    <row r="392" spans="1:5" ht="15" customHeight="1" x14ac:dyDescent="0.25">
      <c r="A392" s="55"/>
      <c r="B392" s="56"/>
      <c r="C392" s="93">
        <v>2125</v>
      </c>
      <c r="D392" s="94" t="s">
        <v>111</v>
      </c>
      <c r="E392" s="133">
        <v>578473.76</v>
      </c>
    </row>
    <row r="393" spans="1:5" ht="15" customHeight="1" x14ac:dyDescent="0.25">
      <c r="A393" s="55"/>
      <c r="B393" s="56"/>
      <c r="C393" s="79" t="s">
        <v>44</v>
      </c>
      <c r="D393" s="80"/>
      <c r="E393" s="81">
        <f>SUM(E390:E392)</f>
        <v>1721103.4200000002</v>
      </c>
    </row>
    <row r="394" spans="1:5" ht="15" customHeight="1" x14ac:dyDescent="0.2">
      <c r="A394" s="116"/>
      <c r="B394" s="116"/>
      <c r="C394" s="113"/>
      <c r="D394" s="178"/>
      <c r="E394" s="179"/>
    </row>
    <row r="395" spans="1:5" ht="15" customHeight="1" x14ac:dyDescent="0.2">
      <c r="A395" s="116"/>
      <c r="B395" s="116"/>
      <c r="C395" s="113"/>
      <c r="D395" s="178"/>
      <c r="E395" s="179"/>
    </row>
    <row r="396" spans="1:5" ht="15" customHeight="1" x14ac:dyDescent="0.25">
      <c r="A396" s="35" t="s">
        <v>415</v>
      </c>
      <c r="B396" s="116"/>
      <c r="C396" s="113"/>
      <c r="D396" s="178"/>
      <c r="E396" s="179"/>
    </row>
    <row r="397" spans="1:5" ht="15" customHeight="1" x14ac:dyDescent="0.2">
      <c r="A397" s="191" t="s">
        <v>34</v>
      </c>
      <c r="B397" s="191"/>
      <c r="C397" s="191"/>
      <c r="D397" s="191"/>
      <c r="E397" s="191"/>
    </row>
    <row r="398" spans="1:5" ht="15" customHeight="1" x14ac:dyDescent="0.2">
      <c r="A398" s="192" t="s">
        <v>536</v>
      </c>
      <c r="B398" s="192"/>
      <c r="C398" s="192"/>
      <c r="D398" s="192"/>
      <c r="E398" s="192"/>
    </row>
    <row r="399" spans="1:5" ht="15" customHeight="1" x14ac:dyDescent="0.2">
      <c r="A399" s="192"/>
      <c r="B399" s="192"/>
      <c r="C399" s="192"/>
      <c r="D399" s="192"/>
      <c r="E399" s="192"/>
    </row>
    <row r="400" spans="1:5" ht="15" customHeight="1" x14ac:dyDescent="0.2">
      <c r="A400" s="192"/>
      <c r="B400" s="192"/>
      <c r="C400" s="192"/>
      <c r="D400" s="192"/>
      <c r="E400" s="192"/>
    </row>
    <row r="401" spans="1:5" ht="15" customHeight="1" x14ac:dyDescent="0.2">
      <c r="A401" s="192"/>
      <c r="B401" s="192"/>
      <c r="C401" s="192"/>
      <c r="D401" s="192"/>
      <c r="E401" s="192"/>
    </row>
    <row r="402" spans="1:5" ht="15" customHeight="1" x14ac:dyDescent="0.2">
      <c r="A402" s="192"/>
      <c r="B402" s="192"/>
      <c r="C402" s="192"/>
      <c r="D402" s="192"/>
      <c r="E402" s="192"/>
    </row>
    <row r="403" spans="1:5" ht="15" customHeight="1" x14ac:dyDescent="0.2">
      <c r="A403" s="192"/>
      <c r="B403" s="192"/>
      <c r="C403" s="192"/>
      <c r="D403" s="192"/>
      <c r="E403" s="192"/>
    </row>
    <row r="404" spans="1:5" ht="15" customHeight="1" x14ac:dyDescent="0.2">
      <c r="A404" s="192"/>
      <c r="B404" s="192"/>
      <c r="C404" s="192"/>
      <c r="D404" s="192"/>
      <c r="E404" s="192"/>
    </row>
    <row r="405" spans="1:5" ht="15" customHeight="1" x14ac:dyDescent="0.2">
      <c r="A405" s="192"/>
      <c r="B405" s="192"/>
      <c r="C405" s="192"/>
      <c r="D405" s="192"/>
      <c r="E405" s="192"/>
    </row>
    <row r="406" spans="1:5" ht="15" customHeight="1" x14ac:dyDescent="0.2">
      <c r="A406" s="91"/>
      <c r="B406" s="91"/>
      <c r="C406" s="91"/>
      <c r="D406" s="91"/>
      <c r="E406" s="91"/>
    </row>
    <row r="407" spans="1:5" ht="15" customHeight="1" x14ac:dyDescent="0.25">
      <c r="A407" s="55" t="s">
        <v>1</v>
      </c>
      <c r="B407" s="56"/>
      <c r="C407" s="56"/>
      <c r="D407" s="56"/>
      <c r="E407" s="56"/>
    </row>
    <row r="408" spans="1:5" ht="15" customHeight="1" x14ac:dyDescent="0.2">
      <c r="A408" s="82" t="s">
        <v>61</v>
      </c>
      <c r="E408" t="s">
        <v>62</v>
      </c>
    </row>
    <row r="409" spans="1:5" ht="15" customHeight="1" x14ac:dyDescent="0.25">
      <c r="B409" s="55"/>
      <c r="C409" s="56"/>
      <c r="D409" s="56"/>
      <c r="E409" s="71"/>
    </row>
    <row r="410" spans="1:5" ht="15" customHeight="1" x14ac:dyDescent="0.2">
      <c r="A410" s="92"/>
      <c r="B410" s="92"/>
      <c r="C410" s="72" t="s">
        <v>40</v>
      </c>
      <c r="D410" s="73" t="s">
        <v>41</v>
      </c>
      <c r="E410" s="43" t="s">
        <v>42</v>
      </c>
    </row>
    <row r="411" spans="1:5" ht="15" customHeight="1" x14ac:dyDescent="0.2">
      <c r="A411" s="90"/>
      <c r="B411" s="86"/>
      <c r="C411" s="93"/>
      <c r="D411" s="94" t="s">
        <v>63</v>
      </c>
      <c r="E411" s="48">
        <f>2895199.96+170305.88</f>
        <v>3065505.84</v>
      </c>
    </row>
    <row r="412" spans="1:5" ht="15" customHeight="1" x14ac:dyDescent="0.2">
      <c r="A412" s="90"/>
      <c r="B412" s="86"/>
      <c r="C412" s="50" t="s">
        <v>44</v>
      </c>
      <c r="D412" s="51"/>
      <c r="E412" s="52">
        <f>SUM(E411:E411)</f>
        <v>3065505.84</v>
      </c>
    </row>
    <row r="413" spans="1:5" ht="15" customHeight="1" x14ac:dyDescent="0.2">
      <c r="A413" s="90"/>
      <c r="B413" s="86"/>
      <c r="C413" s="95"/>
      <c r="D413" s="38"/>
      <c r="E413" s="96"/>
    </row>
    <row r="414" spans="1:5" ht="15" customHeight="1" x14ac:dyDescent="0.2">
      <c r="A414" s="90"/>
      <c r="B414" s="86"/>
      <c r="C414" s="95"/>
      <c r="D414" s="38"/>
      <c r="E414" s="96"/>
    </row>
    <row r="415" spans="1:5" ht="15" customHeight="1" x14ac:dyDescent="0.2">
      <c r="A415" s="90"/>
      <c r="B415" s="86"/>
      <c r="C415" s="95"/>
      <c r="D415" s="38"/>
      <c r="E415" s="96"/>
    </row>
    <row r="416" spans="1:5" ht="15" customHeight="1" x14ac:dyDescent="0.2">
      <c r="A416" s="90"/>
      <c r="B416" s="86"/>
      <c r="C416" s="95"/>
      <c r="D416" s="38"/>
      <c r="E416" s="96"/>
    </row>
    <row r="417" spans="1:5" ht="15" customHeight="1" x14ac:dyDescent="0.25">
      <c r="A417" s="37" t="s">
        <v>17</v>
      </c>
      <c r="B417" s="38"/>
      <c r="C417" s="38"/>
      <c r="D417" s="57"/>
      <c r="E417" s="57"/>
    </row>
    <row r="418" spans="1:5" ht="15" customHeight="1" x14ac:dyDescent="0.2">
      <c r="A418" s="39" t="s">
        <v>52</v>
      </c>
      <c r="B418" s="38"/>
      <c r="C418" s="38"/>
      <c r="D418" s="38"/>
      <c r="E418" s="40" t="s">
        <v>64</v>
      </c>
    </row>
    <row r="419" spans="1:5" ht="15" customHeight="1" x14ac:dyDescent="0.2">
      <c r="A419" s="41"/>
      <c r="B419" s="97"/>
      <c r="C419" s="38"/>
      <c r="D419" s="41"/>
      <c r="E419" s="98"/>
    </row>
    <row r="420" spans="1:5" ht="15" customHeight="1" x14ac:dyDescent="0.2">
      <c r="B420" s="92"/>
      <c r="C420" s="43" t="s">
        <v>40</v>
      </c>
      <c r="D420" s="84" t="s">
        <v>57</v>
      </c>
      <c r="E420" s="43" t="s">
        <v>42</v>
      </c>
    </row>
    <row r="421" spans="1:5" ht="15" customHeight="1" x14ac:dyDescent="0.2">
      <c r="B421" s="99"/>
      <c r="C421" s="93">
        <v>3122</v>
      </c>
      <c r="D421" s="88" t="s">
        <v>65</v>
      </c>
      <c r="E421" s="48">
        <v>3065505.84</v>
      </c>
    </row>
    <row r="422" spans="1:5" ht="15" customHeight="1" x14ac:dyDescent="0.2">
      <c r="B422" s="100"/>
      <c r="C422" s="50" t="s">
        <v>44</v>
      </c>
      <c r="D422" s="101"/>
      <c r="E422" s="102">
        <f>SUM(E421:E421)</f>
        <v>3065505.84</v>
      </c>
    </row>
    <row r="423" spans="1:5" ht="15" customHeight="1" x14ac:dyDescent="0.2"/>
    <row r="424" spans="1:5" ht="15" customHeight="1" x14ac:dyDescent="0.2"/>
    <row r="425" spans="1:5" ht="15" customHeight="1" x14ac:dyDescent="0.25">
      <c r="A425" s="35" t="s">
        <v>416</v>
      </c>
    </row>
    <row r="426" spans="1:5" ht="15" customHeight="1" x14ac:dyDescent="0.2">
      <c r="A426" s="191" t="s">
        <v>34</v>
      </c>
      <c r="B426" s="191"/>
      <c r="C426" s="191"/>
      <c r="D426" s="191"/>
      <c r="E426" s="191"/>
    </row>
    <row r="427" spans="1:5" ht="15" customHeight="1" x14ac:dyDescent="0.2">
      <c r="A427" s="192" t="s">
        <v>537</v>
      </c>
      <c r="B427" s="192"/>
      <c r="C427" s="192"/>
      <c r="D427" s="192"/>
      <c r="E427" s="192"/>
    </row>
    <row r="428" spans="1:5" ht="15" customHeight="1" x14ac:dyDescent="0.2">
      <c r="A428" s="192"/>
      <c r="B428" s="192"/>
      <c r="C428" s="192"/>
      <c r="D428" s="192"/>
      <c r="E428" s="192"/>
    </row>
    <row r="429" spans="1:5" ht="15" customHeight="1" x14ac:dyDescent="0.2">
      <c r="A429" s="192"/>
      <c r="B429" s="192"/>
      <c r="C429" s="192"/>
      <c r="D429" s="192"/>
      <c r="E429" s="192"/>
    </row>
    <row r="430" spans="1:5" ht="15" customHeight="1" x14ac:dyDescent="0.2">
      <c r="A430" s="192"/>
      <c r="B430" s="192"/>
      <c r="C430" s="192"/>
      <c r="D430" s="192"/>
      <c r="E430" s="192"/>
    </row>
    <row r="431" spans="1:5" ht="15" customHeight="1" x14ac:dyDescent="0.2">
      <c r="A431" s="192"/>
      <c r="B431" s="192"/>
      <c r="C431" s="192"/>
      <c r="D431" s="192"/>
      <c r="E431" s="192"/>
    </row>
    <row r="432" spans="1:5" ht="15" customHeight="1" x14ac:dyDescent="0.2">
      <c r="A432" s="192"/>
      <c r="B432" s="192"/>
      <c r="C432" s="192"/>
      <c r="D432" s="192"/>
      <c r="E432" s="192"/>
    </row>
    <row r="433" spans="1:5" ht="15" customHeight="1" x14ac:dyDescent="0.2">
      <c r="A433" s="192"/>
      <c r="B433" s="192"/>
      <c r="C433" s="192"/>
      <c r="D433" s="192"/>
      <c r="E433" s="192"/>
    </row>
    <row r="434" spans="1:5" ht="15" customHeight="1" x14ac:dyDescent="0.2">
      <c r="A434" s="192"/>
      <c r="B434" s="192"/>
      <c r="C434" s="192"/>
      <c r="D434" s="192"/>
      <c r="E434" s="192"/>
    </row>
    <row r="435" spans="1:5" ht="15" customHeight="1" x14ac:dyDescent="0.2">
      <c r="A435" s="192"/>
      <c r="B435" s="192"/>
      <c r="C435" s="192"/>
      <c r="D435" s="192"/>
      <c r="E435" s="192"/>
    </row>
    <row r="436" spans="1:5" ht="15" customHeight="1" x14ac:dyDescent="0.2">
      <c r="A436" s="91"/>
      <c r="B436" s="91"/>
      <c r="C436" s="91"/>
      <c r="D436" s="91"/>
      <c r="E436" s="91"/>
    </row>
    <row r="437" spans="1:5" ht="15" customHeight="1" x14ac:dyDescent="0.25">
      <c r="A437" s="55" t="s">
        <v>1</v>
      </c>
      <c r="B437" s="56"/>
      <c r="C437" s="56"/>
      <c r="D437" s="56"/>
      <c r="E437" s="56"/>
    </row>
    <row r="438" spans="1:5" ht="15" customHeight="1" x14ac:dyDescent="0.2">
      <c r="A438" s="82" t="s">
        <v>61</v>
      </c>
      <c r="E438" t="s">
        <v>62</v>
      </c>
    </row>
    <row r="439" spans="1:5" ht="15" customHeight="1" x14ac:dyDescent="0.25">
      <c r="B439" s="55"/>
      <c r="C439" s="56"/>
      <c r="D439" s="56"/>
      <c r="E439" s="71"/>
    </row>
    <row r="440" spans="1:5" ht="15" customHeight="1" x14ac:dyDescent="0.2">
      <c r="A440" s="92"/>
      <c r="B440" s="92"/>
      <c r="C440" s="72" t="s">
        <v>40</v>
      </c>
      <c r="D440" s="73" t="s">
        <v>41</v>
      </c>
      <c r="E440" s="43" t="s">
        <v>42</v>
      </c>
    </row>
    <row r="441" spans="1:5" ht="15" customHeight="1" x14ac:dyDescent="0.2">
      <c r="A441" s="90"/>
      <c r="B441" s="86"/>
      <c r="C441" s="93"/>
      <c r="D441" s="94" t="s">
        <v>63</v>
      </c>
      <c r="E441" s="48">
        <f>112679.2+1915546.4+4385+74545</f>
        <v>2107155.5999999996</v>
      </c>
    </row>
    <row r="442" spans="1:5" ht="15" customHeight="1" x14ac:dyDescent="0.2">
      <c r="A442" s="90"/>
      <c r="B442" s="86"/>
      <c r="C442" s="50" t="s">
        <v>44</v>
      </c>
      <c r="D442" s="51"/>
      <c r="E442" s="52">
        <f>SUM(E441:E441)</f>
        <v>2107155.5999999996</v>
      </c>
    </row>
    <row r="443" spans="1:5" ht="15" customHeight="1" x14ac:dyDescent="0.2">
      <c r="A443" s="90"/>
      <c r="B443" s="86"/>
      <c r="C443" s="95"/>
      <c r="D443" s="38"/>
      <c r="E443" s="96"/>
    </row>
    <row r="444" spans="1:5" ht="15" customHeight="1" x14ac:dyDescent="0.25">
      <c r="A444" s="37" t="s">
        <v>17</v>
      </c>
      <c r="B444" s="38"/>
      <c r="C444" s="38"/>
      <c r="D444" s="57"/>
      <c r="E444" s="57"/>
    </row>
    <row r="445" spans="1:5" ht="15" customHeight="1" x14ac:dyDescent="0.2">
      <c r="A445" s="39" t="s">
        <v>52</v>
      </c>
      <c r="B445" s="38"/>
      <c r="C445" s="38"/>
      <c r="D445" s="38"/>
      <c r="E445" s="40" t="s">
        <v>64</v>
      </c>
    </row>
    <row r="446" spans="1:5" ht="15" customHeight="1" x14ac:dyDescent="0.2">
      <c r="A446" s="41"/>
      <c r="B446" s="97"/>
      <c r="C446" s="38"/>
      <c r="D446" s="41"/>
      <c r="E446" s="98"/>
    </row>
    <row r="447" spans="1:5" ht="15" customHeight="1" x14ac:dyDescent="0.2">
      <c r="B447" s="92"/>
      <c r="C447" s="43" t="s">
        <v>40</v>
      </c>
      <c r="D447" s="84" t="s">
        <v>57</v>
      </c>
      <c r="E447" s="43" t="s">
        <v>42</v>
      </c>
    </row>
    <row r="448" spans="1:5" ht="15" customHeight="1" x14ac:dyDescent="0.2">
      <c r="B448" s="99"/>
      <c r="C448" s="93">
        <v>3121</v>
      </c>
      <c r="D448" s="88" t="s">
        <v>65</v>
      </c>
      <c r="E448" s="48">
        <v>2107155.6</v>
      </c>
    </row>
    <row r="449" spans="1:5" ht="15" customHeight="1" x14ac:dyDescent="0.2">
      <c r="B449" s="100"/>
      <c r="C449" s="50" t="s">
        <v>44</v>
      </c>
      <c r="D449" s="101"/>
      <c r="E449" s="102">
        <f>SUM(E448:E448)</f>
        <v>2107155.6</v>
      </c>
    </row>
    <row r="450" spans="1:5" ht="15" customHeight="1" x14ac:dyDescent="0.2"/>
    <row r="451" spans="1:5" ht="15" customHeight="1" x14ac:dyDescent="0.2"/>
    <row r="452" spans="1:5" ht="15" customHeight="1" x14ac:dyDescent="0.25">
      <c r="A452" s="35" t="s">
        <v>417</v>
      </c>
    </row>
    <row r="453" spans="1:5" ht="15" customHeight="1" x14ac:dyDescent="0.2">
      <c r="A453" s="191" t="s">
        <v>34</v>
      </c>
      <c r="B453" s="191"/>
      <c r="C453" s="191"/>
      <c r="D453" s="191"/>
      <c r="E453" s="191"/>
    </row>
    <row r="454" spans="1:5" ht="15" customHeight="1" x14ac:dyDescent="0.2">
      <c r="A454" s="192" t="s">
        <v>538</v>
      </c>
      <c r="B454" s="192"/>
      <c r="C454" s="192"/>
      <c r="D454" s="192"/>
      <c r="E454" s="192"/>
    </row>
    <row r="455" spans="1:5" ht="15" customHeight="1" x14ac:dyDescent="0.2">
      <c r="A455" s="192"/>
      <c r="B455" s="192"/>
      <c r="C455" s="192"/>
      <c r="D455" s="192"/>
      <c r="E455" s="192"/>
    </row>
    <row r="456" spans="1:5" ht="15" customHeight="1" x14ac:dyDescent="0.2">
      <c r="A456" s="192"/>
      <c r="B456" s="192"/>
      <c r="C456" s="192"/>
      <c r="D456" s="192"/>
      <c r="E456" s="192"/>
    </row>
    <row r="457" spans="1:5" ht="15" customHeight="1" x14ac:dyDescent="0.2">
      <c r="A457" s="192"/>
      <c r="B457" s="192"/>
      <c r="C457" s="192"/>
      <c r="D457" s="192"/>
      <c r="E457" s="192"/>
    </row>
    <row r="458" spans="1:5" ht="15" customHeight="1" x14ac:dyDescent="0.2">
      <c r="A458" s="192"/>
      <c r="B458" s="192"/>
      <c r="C458" s="192"/>
      <c r="D458" s="192"/>
      <c r="E458" s="192"/>
    </row>
    <row r="459" spans="1:5" ht="15" customHeight="1" x14ac:dyDescent="0.2">
      <c r="A459" s="192"/>
      <c r="B459" s="192"/>
      <c r="C459" s="192"/>
      <c r="D459" s="192"/>
      <c r="E459" s="192"/>
    </row>
    <row r="460" spans="1:5" ht="15" customHeight="1" x14ac:dyDescent="0.2">
      <c r="A460" s="192"/>
      <c r="B460" s="192"/>
      <c r="C460" s="192"/>
      <c r="D460" s="192"/>
      <c r="E460" s="192"/>
    </row>
    <row r="461" spans="1:5" ht="15" customHeight="1" x14ac:dyDescent="0.2">
      <c r="A461" s="192"/>
      <c r="B461" s="192"/>
      <c r="C461" s="192"/>
      <c r="D461" s="192"/>
      <c r="E461" s="192"/>
    </row>
    <row r="462" spans="1:5" ht="15" customHeight="1" x14ac:dyDescent="0.2">
      <c r="A462" s="91"/>
      <c r="B462" s="91"/>
      <c r="C462" s="91"/>
      <c r="D462" s="91"/>
      <c r="E462" s="91"/>
    </row>
    <row r="463" spans="1:5" ht="15" customHeight="1" x14ac:dyDescent="0.25">
      <c r="A463" s="55" t="s">
        <v>1</v>
      </c>
      <c r="B463" s="56"/>
      <c r="C463" s="56"/>
      <c r="D463" s="56"/>
      <c r="E463" s="56"/>
    </row>
    <row r="464" spans="1:5" ht="15" customHeight="1" x14ac:dyDescent="0.2">
      <c r="A464" s="82" t="s">
        <v>61</v>
      </c>
      <c r="E464" t="s">
        <v>62</v>
      </c>
    </row>
    <row r="465" spans="1:5" ht="15" customHeight="1" x14ac:dyDescent="0.25">
      <c r="B465" s="55"/>
      <c r="C465" s="56"/>
      <c r="D465" s="56"/>
      <c r="E465" s="71"/>
    </row>
    <row r="466" spans="1:5" ht="15" customHeight="1" x14ac:dyDescent="0.2">
      <c r="A466" s="92"/>
      <c r="B466" s="92"/>
      <c r="C466" s="72" t="s">
        <v>40</v>
      </c>
      <c r="D466" s="73" t="s">
        <v>41</v>
      </c>
      <c r="E466" s="43" t="s">
        <v>42</v>
      </c>
    </row>
    <row r="467" spans="1:5" ht="15" customHeight="1" x14ac:dyDescent="0.2">
      <c r="A467" s="90"/>
      <c r="B467" s="86"/>
      <c r="C467" s="93"/>
      <c r="D467" s="94" t="s">
        <v>63</v>
      </c>
      <c r="E467" s="48">
        <v>2820</v>
      </c>
    </row>
    <row r="468" spans="1:5" ht="15" customHeight="1" x14ac:dyDescent="0.2">
      <c r="A468" s="90"/>
      <c r="B468" s="86"/>
      <c r="C468" s="50" t="s">
        <v>44</v>
      </c>
      <c r="D468" s="51"/>
      <c r="E468" s="52">
        <f>SUM(E467:E467)</f>
        <v>2820</v>
      </c>
    </row>
    <row r="469" spans="1:5" ht="15" customHeight="1" x14ac:dyDescent="0.2"/>
    <row r="470" spans="1:5" ht="15" customHeight="1" x14ac:dyDescent="0.25">
      <c r="A470" s="37" t="s">
        <v>17</v>
      </c>
      <c r="B470" s="38"/>
      <c r="C470" s="38"/>
      <c r="D470" s="57"/>
      <c r="E470" s="57"/>
    </row>
    <row r="471" spans="1:5" ht="15" customHeight="1" x14ac:dyDescent="0.2">
      <c r="A471" s="39" t="s">
        <v>68</v>
      </c>
      <c r="B471" s="56"/>
      <c r="C471" s="56"/>
      <c r="D471" s="56"/>
      <c r="E471" s="58" t="s">
        <v>71</v>
      </c>
    </row>
    <row r="472" spans="1:5" ht="15" customHeight="1" x14ac:dyDescent="0.2">
      <c r="A472" s="41"/>
      <c r="B472" s="97"/>
      <c r="C472" s="38"/>
      <c r="D472" s="41"/>
      <c r="E472" s="98"/>
    </row>
    <row r="473" spans="1:5" ht="15" customHeight="1" x14ac:dyDescent="0.2">
      <c r="B473" s="92"/>
      <c r="C473" s="43" t="s">
        <v>40</v>
      </c>
      <c r="D473" s="84" t="s">
        <v>57</v>
      </c>
      <c r="E473" s="43" t="s">
        <v>42</v>
      </c>
    </row>
    <row r="474" spans="1:5" ht="15" customHeight="1" x14ac:dyDescent="0.2">
      <c r="B474" s="99"/>
      <c r="C474" s="93">
        <v>3122</v>
      </c>
      <c r="D474" s="88" t="s">
        <v>65</v>
      </c>
      <c r="E474" s="48">
        <v>2820</v>
      </c>
    </row>
    <row r="475" spans="1:5" ht="15" customHeight="1" x14ac:dyDescent="0.2">
      <c r="B475" s="100"/>
      <c r="C475" s="50" t="s">
        <v>44</v>
      </c>
      <c r="D475" s="101"/>
      <c r="E475" s="52">
        <f>SUM(E474:E474)</f>
        <v>2820</v>
      </c>
    </row>
    <row r="476" spans="1:5" ht="15" customHeight="1" x14ac:dyDescent="0.2"/>
    <row r="477" spans="1:5" ht="15" customHeight="1" x14ac:dyDescent="0.2"/>
    <row r="478" spans="1:5" ht="15" customHeight="1" x14ac:dyDescent="0.25">
      <c r="A478" s="35" t="s">
        <v>418</v>
      </c>
    </row>
    <row r="479" spans="1:5" ht="15" customHeight="1" x14ac:dyDescent="0.2">
      <c r="A479" s="191" t="s">
        <v>34</v>
      </c>
      <c r="B479" s="191"/>
      <c r="C479" s="191"/>
      <c r="D479" s="191"/>
      <c r="E479" s="191"/>
    </row>
    <row r="480" spans="1:5" ht="15" customHeight="1" x14ac:dyDescent="0.2">
      <c r="A480" s="192" t="s">
        <v>539</v>
      </c>
      <c r="B480" s="192"/>
      <c r="C480" s="192"/>
      <c r="D480" s="192"/>
      <c r="E480" s="192"/>
    </row>
    <row r="481" spans="1:5" ht="15" customHeight="1" x14ac:dyDescent="0.2">
      <c r="A481" s="192"/>
      <c r="B481" s="192"/>
      <c r="C481" s="192"/>
      <c r="D481" s="192"/>
      <c r="E481" s="192"/>
    </row>
    <row r="482" spans="1:5" ht="15" customHeight="1" x14ac:dyDescent="0.2">
      <c r="A482" s="192"/>
      <c r="B482" s="192"/>
      <c r="C482" s="192"/>
      <c r="D482" s="192"/>
      <c r="E482" s="192"/>
    </row>
    <row r="483" spans="1:5" ht="15" customHeight="1" x14ac:dyDescent="0.2">
      <c r="A483" s="192"/>
      <c r="B483" s="192"/>
      <c r="C483" s="192"/>
      <c r="D483" s="192"/>
      <c r="E483" s="192"/>
    </row>
    <row r="484" spans="1:5" ht="15" customHeight="1" x14ac:dyDescent="0.2">
      <c r="A484" s="192"/>
      <c r="B484" s="192"/>
      <c r="C484" s="192"/>
      <c r="D484" s="192"/>
      <c r="E484" s="192"/>
    </row>
    <row r="485" spans="1:5" ht="15" customHeight="1" x14ac:dyDescent="0.2">
      <c r="A485" s="192"/>
      <c r="B485" s="192"/>
      <c r="C485" s="192"/>
      <c r="D485" s="192"/>
      <c r="E485" s="192"/>
    </row>
    <row r="486" spans="1:5" ht="15" customHeight="1" x14ac:dyDescent="0.2">
      <c r="A486" s="192"/>
      <c r="B486" s="192"/>
      <c r="C486" s="192"/>
      <c r="D486" s="192"/>
      <c r="E486" s="192"/>
    </row>
    <row r="487" spans="1:5" ht="15" customHeight="1" x14ac:dyDescent="0.2">
      <c r="A487" s="192"/>
      <c r="B487" s="192"/>
      <c r="C487" s="192"/>
      <c r="D487" s="192"/>
      <c r="E487" s="192"/>
    </row>
    <row r="488" spans="1:5" ht="15" customHeight="1" x14ac:dyDescent="0.2">
      <c r="A488" s="91"/>
      <c r="B488" s="91"/>
      <c r="C488" s="91"/>
      <c r="D488" s="91"/>
      <c r="E488" s="91"/>
    </row>
    <row r="489" spans="1:5" ht="15" customHeight="1" x14ac:dyDescent="0.25">
      <c r="A489" s="55" t="s">
        <v>1</v>
      </c>
      <c r="B489" s="56"/>
      <c r="C489" s="56"/>
      <c r="D489" s="56"/>
      <c r="E489" s="56"/>
    </row>
    <row r="490" spans="1:5" ht="15" customHeight="1" x14ac:dyDescent="0.2">
      <c r="A490" s="82" t="s">
        <v>61</v>
      </c>
      <c r="E490" t="s">
        <v>62</v>
      </c>
    </row>
    <row r="491" spans="1:5" ht="15" customHeight="1" x14ac:dyDescent="0.25">
      <c r="B491" s="55"/>
      <c r="C491" s="56"/>
      <c r="D491" s="56"/>
      <c r="E491" s="71"/>
    </row>
    <row r="492" spans="1:5" ht="15" customHeight="1" x14ac:dyDescent="0.2">
      <c r="A492" s="92"/>
      <c r="B492" s="92"/>
      <c r="C492" s="72" t="s">
        <v>40</v>
      </c>
      <c r="D492" s="73" t="s">
        <v>41</v>
      </c>
      <c r="E492" s="43" t="s">
        <v>42</v>
      </c>
    </row>
    <row r="493" spans="1:5" ht="15" customHeight="1" x14ac:dyDescent="0.2">
      <c r="A493" s="90"/>
      <c r="B493" s="86"/>
      <c r="C493" s="93"/>
      <c r="D493" s="94" t="s">
        <v>63</v>
      </c>
      <c r="E493" s="48">
        <v>2289465.2000000002</v>
      </c>
    </row>
    <row r="494" spans="1:5" ht="15" customHeight="1" x14ac:dyDescent="0.2">
      <c r="A494" s="90"/>
      <c r="B494" s="86"/>
      <c r="C494" s="50" t="s">
        <v>44</v>
      </c>
      <c r="D494" s="51"/>
      <c r="E494" s="52">
        <f>SUM(E493:E493)</f>
        <v>2289465.2000000002</v>
      </c>
    </row>
    <row r="495" spans="1:5" ht="15" customHeight="1" x14ac:dyDescent="0.2"/>
    <row r="496" spans="1:5" ht="15" customHeight="1" x14ac:dyDescent="0.25">
      <c r="A496" s="37" t="s">
        <v>17</v>
      </c>
      <c r="B496" s="38"/>
      <c r="C496" s="38"/>
      <c r="D496" s="57"/>
      <c r="E496" s="57"/>
    </row>
    <row r="497" spans="1:5" ht="15" customHeight="1" x14ac:dyDescent="0.2">
      <c r="A497" s="39" t="s">
        <v>68</v>
      </c>
      <c r="B497" s="56"/>
      <c r="C497" s="56"/>
      <c r="D497" s="56"/>
      <c r="E497" s="58" t="s">
        <v>71</v>
      </c>
    </row>
    <row r="498" spans="1:5" ht="15" customHeight="1" x14ac:dyDescent="0.2">
      <c r="A498" s="41"/>
      <c r="B498" s="97"/>
      <c r="C498" s="38"/>
      <c r="D498" s="41"/>
      <c r="E498" s="98"/>
    </row>
    <row r="499" spans="1:5" ht="15" customHeight="1" x14ac:dyDescent="0.2">
      <c r="B499" s="92"/>
      <c r="C499" s="43" t="s">
        <v>40</v>
      </c>
      <c r="D499" s="84" t="s">
        <v>57</v>
      </c>
      <c r="E499" s="43" t="s">
        <v>42</v>
      </c>
    </row>
    <row r="500" spans="1:5" ht="15" customHeight="1" x14ac:dyDescent="0.2">
      <c r="B500" s="99"/>
      <c r="C500" s="93">
        <v>3123</v>
      </c>
      <c r="D500" s="88" t="s">
        <v>65</v>
      </c>
      <c r="E500" s="48">
        <v>2289465.2000000002</v>
      </c>
    </row>
    <row r="501" spans="1:5" ht="15" customHeight="1" x14ac:dyDescent="0.2">
      <c r="B501" s="100"/>
      <c r="C501" s="50" t="s">
        <v>44</v>
      </c>
      <c r="D501" s="101"/>
      <c r="E501" s="102">
        <f>SUM(E500:E500)</f>
        <v>2289465.2000000002</v>
      </c>
    </row>
    <row r="502" spans="1:5" ht="15" customHeight="1" x14ac:dyDescent="0.2"/>
    <row r="503" spans="1:5" ht="15" customHeight="1" x14ac:dyDescent="0.2"/>
    <row r="504" spans="1:5" ht="15" customHeight="1" x14ac:dyDescent="0.25">
      <c r="A504" s="35" t="s">
        <v>419</v>
      </c>
    </row>
    <row r="505" spans="1:5" ht="15" customHeight="1" x14ac:dyDescent="0.2">
      <c r="A505" s="191" t="s">
        <v>34</v>
      </c>
      <c r="B505" s="191"/>
      <c r="C505" s="191"/>
      <c r="D505" s="191"/>
      <c r="E505" s="191"/>
    </row>
    <row r="506" spans="1:5" ht="15" customHeight="1" x14ac:dyDescent="0.2">
      <c r="A506" s="192" t="s">
        <v>540</v>
      </c>
      <c r="B506" s="192"/>
      <c r="C506" s="192"/>
      <c r="D506" s="192"/>
      <c r="E506" s="192"/>
    </row>
    <row r="507" spans="1:5" ht="15" customHeight="1" x14ac:dyDescent="0.2">
      <c r="A507" s="192"/>
      <c r="B507" s="192"/>
      <c r="C507" s="192"/>
      <c r="D507" s="192"/>
      <c r="E507" s="192"/>
    </row>
    <row r="508" spans="1:5" ht="15" customHeight="1" x14ac:dyDescent="0.2">
      <c r="A508" s="192"/>
      <c r="B508" s="192"/>
      <c r="C508" s="192"/>
      <c r="D508" s="192"/>
      <c r="E508" s="192"/>
    </row>
    <row r="509" spans="1:5" ht="15" customHeight="1" x14ac:dyDescent="0.2">
      <c r="A509" s="192"/>
      <c r="B509" s="192"/>
      <c r="C509" s="192"/>
      <c r="D509" s="192"/>
      <c r="E509" s="192"/>
    </row>
    <row r="510" spans="1:5" ht="15" customHeight="1" x14ac:dyDescent="0.2">
      <c r="A510" s="192"/>
      <c r="B510" s="192"/>
      <c r="C510" s="192"/>
      <c r="D510" s="192"/>
      <c r="E510" s="192"/>
    </row>
    <row r="511" spans="1:5" ht="15" customHeight="1" x14ac:dyDescent="0.2">
      <c r="A511" s="192"/>
      <c r="B511" s="192"/>
      <c r="C511" s="192"/>
      <c r="D511" s="192"/>
      <c r="E511" s="192"/>
    </row>
    <row r="512" spans="1:5" ht="15" customHeight="1" x14ac:dyDescent="0.2">
      <c r="A512" s="192"/>
      <c r="B512" s="192"/>
      <c r="C512" s="192"/>
      <c r="D512" s="192"/>
      <c r="E512" s="192"/>
    </row>
    <row r="513" spans="1:5" ht="15" customHeight="1" x14ac:dyDescent="0.2">
      <c r="A513" s="91"/>
      <c r="B513" s="91"/>
      <c r="C513" s="91"/>
      <c r="D513" s="91"/>
      <c r="E513" s="91"/>
    </row>
    <row r="514" spans="1:5" ht="15" customHeight="1" x14ac:dyDescent="0.25">
      <c r="A514" s="55" t="s">
        <v>1</v>
      </c>
      <c r="B514" s="56"/>
      <c r="C514" s="56"/>
      <c r="D514" s="56"/>
      <c r="E514" s="56"/>
    </row>
    <row r="515" spans="1:5" ht="15" customHeight="1" x14ac:dyDescent="0.2">
      <c r="A515" s="82" t="s">
        <v>61</v>
      </c>
      <c r="E515" t="s">
        <v>62</v>
      </c>
    </row>
    <row r="516" spans="1:5" ht="15" customHeight="1" x14ac:dyDescent="0.25">
      <c r="B516" s="55"/>
      <c r="C516" s="56"/>
      <c r="D516" s="56"/>
      <c r="E516" s="71"/>
    </row>
    <row r="517" spans="1:5" ht="15" customHeight="1" x14ac:dyDescent="0.2">
      <c r="A517" s="92"/>
      <c r="B517" s="92"/>
      <c r="C517" s="72" t="s">
        <v>40</v>
      </c>
      <c r="D517" s="73" t="s">
        <v>41</v>
      </c>
      <c r="E517" s="43" t="s">
        <v>42</v>
      </c>
    </row>
    <row r="518" spans="1:5" ht="15" customHeight="1" x14ac:dyDescent="0.2">
      <c r="A518" s="90"/>
      <c r="B518" s="86"/>
      <c r="C518" s="93"/>
      <c r="D518" s="94" t="s">
        <v>63</v>
      </c>
      <c r="E518" s="48">
        <f>98010+9583.2</f>
        <v>107593.2</v>
      </c>
    </row>
    <row r="519" spans="1:5" ht="15" customHeight="1" x14ac:dyDescent="0.2">
      <c r="A519" s="90"/>
      <c r="B519" s="86"/>
      <c r="C519" s="50" t="s">
        <v>44</v>
      </c>
      <c r="D519" s="51"/>
      <c r="E519" s="52">
        <f>SUM(E518:E518)</f>
        <v>107593.2</v>
      </c>
    </row>
    <row r="520" spans="1:5" ht="15" customHeight="1" x14ac:dyDescent="0.2"/>
    <row r="521" spans="1:5" ht="15" customHeight="1" x14ac:dyDescent="0.2"/>
    <row r="522" spans="1:5" ht="15" customHeight="1" x14ac:dyDescent="0.25">
      <c r="A522" s="37" t="s">
        <v>17</v>
      </c>
      <c r="B522" s="38"/>
      <c r="C522" s="38"/>
      <c r="D522" s="57"/>
      <c r="E522" s="57"/>
    </row>
    <row r="523" spans="1:5" ht="15" customHeight="1" x14ac:dyDescent="0.2">
      <c r="A523" s="39" t="s">
        <v>68</v>
      </c>
      <c r="B523" s="56"/>
      <c r="C523" s="56"/>
      <c r="D523" s="56"/>
      <c r="E523" s="58" t="s">
        <v>69</v>
      </c>
    </row>
    <row r="524" spans="1:5" ht="15" customHeight="1" x14ac:dyDescent="0.2">
      <c r="A524" s="41"/>
      <c r="B524" s="97"/>
      <c r="C524" s="38"/>
      <c r="D524" s="41"/>
      <c r="E524" s="98"/>
    </row>
    <row r="525" spans="1:5" ht="15" customHeight="1" x14ac:dyDescent="0.2">
      <c r="B525" s="92"/>
      <c r="C525" s="43" t="s">
        <v>40</v>
      </c>
      <c r="D525" s="84" t="s">
        <v>57</v>
      </c>
      <c r="E525" s="43" t="s">
        <v>42</v>
      </c>
    </row>
    <row r="526" spans="1:5" ht="15" customHeight="1" x14ac:dyDescent="0.2">
      <c r="B526" s="99"/>
      <c r="C526" s="93">
        <v>2212</v>
      </c>
      <c r="D526" s="88" t="s">
        <v>65</v>
      </c>
      <c r="E526" s="48">
        <v>107593.2</v>
      </c>
    </row>
    <row r="527" spans="1:5" ht="15" customHeight="1" x14ac:dyDescent="0.2">
      <c r="B527" s="100"/>
      <c r="C527" s="50" t="s">
        <v>44</v>
      </c>
      <c r="D527" s="101"/>
      <c r="E527" s="102">
        <f>SUM(E526:E526)</f>
        <v>107593.2</v>
      </c>
    </row>
    <row r="528" spans="1:5" ht="15" customHeight="1" x14ac:dyDescent="0.2"/>
    <row r="529" spans="1:5" ht="15" customHeight="1" x14ac:dyDescent="0.2"/>
    <row r="530" spans="1:5" ht="15" customHeight="1" x14ac:dyDescent="0.25">
      <c r="A530" s="35" t="s">
        <v>420</v>
      </c>
    </row>
    <row r="531" spans="1:5" ht="15" customHeight="1" x14ac:dyDescent="0.2">
      <c r="A531" s="191" t="s">
        <v>34</v>
      </c>
      <c r="B531" s="191"/>
      <c r="C531" s="191"/>
      <c r="D531" s="191"/>
      <c r="E531" s="191"/>
    </row>
    <row r="532" spans="1:5" ht="15" customHeight="1" x14ac:dyDescent="0.2">
      <c r="A532" s="192" t="s">
        <v>541</v>
      </c>
      <c r="B532" s="192"/>
      <c r="C532" s="192"/>
      <c r="D532" s="192"/>
      <c r="E532" s="192"/>
    </row>
    <row r="533" spans="1:5" ht="15" customHeight="1" x14ac:dyDescent="0.2">
      <c r="A533" s="192"/>
      <c r="B533" s="192"/>
      <c r="C533" s="192"/>
      <c r="D533" s="192"/>
      <c r="E533" s="192"/>
    </row>
    <row r="534" spans="1:5" ht="15" customHeight="1" x14ac:dyDescent="0.2">
      <c r="A534" s="192"/>
      <c r="B534" s="192"/>
      <c r="C534" s="192"/>
      <c r="D534" s="192"/>
      <c r="E534" s="192"/>
    </row>
    <row r="535" spans="1:5" ht="15" customHeight="1" x14ac:dyDescent="0.2">
      <c r="A535" s="192"/>
      <c r="B535" s="192"/>
      <c r="C535" s="192"/>
      <c r="D535" s="192"/>
      <c r="E535" s="192"/>
    </row>
    <row r="536" spans="1:5" ht="15" customHeight="1" x14ac:dyDescent="0.2">
      <c r="A536" s="192"/>
      <c r="B536" s="192"/>
      <c r="C536" s="192"/>
      <c r="D536" s="192"/>
      <c r="E536" s="192"/>
    </row>
    <row r="537" spans="1:5" ht="15" customHeight="1" x14ac:dyDescent="0.2">
      <c r="A537" s="192"/>
      <c r="B537" s="192"/>
      <c r="C537" s="192"/>
      <c r="D537" s="192"/>
      <c r="E537" s="192"/>
    </row>
    <row r="538" spans="1:5" ht="15" customHeight="1" x14ac:dyDescent="0.2">
      <c r="A538" s="192"/>
      <c r="B538" s="192"/>
      <c r="C538" s="192"/>
      <c r="D538" s="192"/>
      <c r="E538" s="192"/>
    </row>
    <row r="539" spans="1:5" ht="15" customHeight="1" x14ac:dyDescent="0.2">
      <c r="A539" s="91"/>
      <c r="B539" s="91"/>
      <c r="C539" s="91"/>
      <c r="D539" s="91"/>
      <c r="E539" s="91"/>
    </row>
    <row r="540" spans="1:5" ht="15" customHeight="1" x14ac:dyDescent="0.25">
      <c r="A540" s="55" t="s">
        <v>1</v>
      </c>
      <c r="B540" s="56"/>
      <c r="C540" s="56"/>
      <c r="D540" s="56"/>
      <c r="E540" s="56"/>
    </row>
    <row r="541" spans="1:5" ht="15" customHeight="1" x14ac:dyDescent="0.2">
      <c r="A541" s="82" t="s">
        <v>61</v>
      </c>
      <c r="E541" t="s">
        <v>62</v>
      </c>
    </row>
    <row r="542" spans="1:5" ht="15" customHeight="1" x14ac:dyDescent="0.25">
      <c r="B542" s="55"/>
      <c r="C542" s="56"/>
      <c r="D542" s="56"/>
      <c r="E542" s="71"/>
    </row>
    <row r="543" spans="1:5" ht="15" customHeight="1" x14ac:dyDescent="0.2">
      <c r="A543" s="92"/>
      <c r="B543" s="92"/>
      <c r="C543" s="72" t="s">
        <v>40</v>
      </c>
      <c r="D543" s="73" t="s">
        <v>41</v>
      </c>
      <c r="E543" s="43" t="s">
        <v>42</v>
      </c>
    </row>
    <row r="544" spans="1:5" ht="15" customHeight="1" x14ac:dyDescent="0.2">
      <c r="A544" s="90"/>
      <c r="B544" s="86"/>
      <c r="C544" s="93"/>
      <c r="D544" s="94" t="s">
        <v>63</v>
      </c>
      <c r="E544" s="48">
        <f>9002180.77+529540.05+20734.56+1219.68+10696.4+629.2+36861.44+2168.32</f>
        <v>9604030.4199999999</v>
      </c>
    </row>
    <row r="545" spans="1:5" ht="15" customHeight="1" x14ac:dyDescent="0.2">
      <c r="A545" s="90"/>
      <c r="B545" s="86"/>
      <c r="C545" s="50" t="s">
        <v>44</v>
      </c>
      <c r="D545" s="51"/>
      <c r="E545" s="52">
        <f>SUM(E544:E544)</f>
        <v>9604030.4199999999</v>
      </c>
    </row>
    <row r="546" spans="1:5" ht="15" customHeight="1" x14ac:dyDescent="0.2"/>
    <row r="547" spans="1:5" ht="15" customHeight="1" x14ac:dyDescent="0.25">
      <c r="A547" s="37" t="s">
        <v>17</v>
      </c>
      <c r="B547" s="38"/>
      <c r="C547" s="38"/>
      <c r="D547" s="57"/>
      <c r="E547" s="57"/>
    </row>
    <row r="548" spans="1:5" ht="15" customHeight="1" x14ac:dyDescent="0.2">
      <c r="A548" s="39" t="s">
        <v>68</v>
      </c>
      <c r="B548" s="56"/>
      <c r="C548" s="56"/>
      <c r="D548" s="56"/>
      <c r="E548" s="58" t="s">
        <v>69</v>
      </c>
    </row>
    <row r="549" spans="1:5" ht="15" customHeight="1" x14ac:dyDescent="0.2">
      <c r="A549" s="41"/>
      <c r="B549" s="97"/>
      <c r="C549" s="38"/>
      <c r="D549" s="41"/>
      <c r="E549" s="98"/>
    </row>
    <row r="550" spans="1:5" ht="15" customHeight="1" x14ac:dyDescent="0.2">
      <c r="B550" s="92"/>
      <c r="C550" s="43" t="s">
        <v>40</v>
      </c>
      <c r="D550" s="84" t="s">
        <v>57</v>
      </c>
      <c r="E550" s="43" t="s">
        <v>42</v>
      </c>
    </row>
    <row r="551" spans="1:5" ht="15" customHeight="1" x14ac:dyDescent="0.2">
      <c r="B551" s="99"/>
      <c r="C551" s="93">
        <v>2212</v>
      </c>
      <c r="D551" s="88" t="s">
        <v>65</v>
      </c>
      <c r="E551" s="48">
        <v>9604030.4199999999</v>
      </c>
    </row>
    <row r="552" spans="1:5" ht="15" customHeight="1" x14ac:dyDescent="0.2">
      <c r="B552" s="100"/>
      <c r="C552" s="50" t="s">
        <v>44</v>
      </c>
      <c r="D552" s="101"/>
      <c r="E552" s="52">
        <f>SUM(E551:E551)</f>
        <v>9604030.4199999999</v>
      </c>
    </row>
    <row r="553" spans="1:5" ht="15" customHeight="1" x14ac:dyDescent="0.2"/>
    <row r="554" spans="1:5" ht="15" customHeight="1" x14ac:dyDescent="0.2"/>
    <row r="555" spans="1:5" ht="15" customHeight="1" x14ac:dyDescent="0.25">
      <c r="A555" s="35" t="s">
        <v>421</v>
      </c>
    </row>
    <row r="556" spans="1:5" ht="15" customHeight="1" x14ac:dyDescent="0.2">
      <c r="A556" s="191" t="s">
        <v>34</v>
      </c>
      <c r="B556" s="191"/>
      <c r="C556" s="191"/>
      <c r="D556" s="191"/>
      <c r="E556" s="191"/>
    </row>
    <row r="557" spans="1:5" ht="15" customHeight="1" x14ac:dyDescent="0.2">
      <c r="A557" s="192" t="s">
        <v>542</v>
      </c>
      <c r="B557" s="192"/>
      <c r="C557" s="192"/>
      <c r="D557" s="192"/>
      <c r="E557" s="192"/>
    </row>
    <row r="558" spans="1:5" ht="15" customHeight="1" x14ac:dyDescent="0.2">
      <c r="A558" s="192"/>
      <c r="B558" s="192"/>
      <c r="C558" s="192"/>
      <c r="D558" s="192"/>
      <c r="E558" s="192"/>
    </row>
    <row r="559" spans="1:5" ht="15" customHeight="1" x14ac:dyDescent="0.2">
      <c r="A559" s="192"/>
      <c r="B559" s="192"/>
      <c r="C559" s="192"/>
      <c r="D559" s="192"/>
      <c r="E559" s="192"/>
    </row>
    <row r="560" spans="1:5" ht="15" customHeight="1" x14ac:dyDescent="0.2">
      <c r="A560" s="192"/>
      <c r="B560" s="192"/>
      <c r="C560" s="192"/>
      <c r="D560" s="192"/>
      <c r="E560" s="192"/>
    </row>
    <row r="561" spans="1:5" ht="15" customHeight="1" x14ac:dyDescent="0.2">
      <c r="A561" s="192"/>
      <c r="B561" s="192"/>
      <c r="C561" s="192"/>
      <c r="D561" s="192"/>
      <c r="E561" s="192"/>
    </row>
    <row r="562" spans="1:5" ht="15" customHeight="1" x14ac:dyDescent="0.2">
      <c r="A562" s="192"/>
      <c r="B562" s="192"/>
      <c r="C562" s="192"/>
      <c r="D562" s="192"/>
      <c r="E562" s="192"/>
    </row>
    <row r="563" spans="1:5" ht="15" customHeight="1" x14ac:dyDescent="0.2">
      <c r="A563" s="192"/>
      <c r="B563" s="192"/>
      <c r="C563" s="192"/>
      <c r="D563" s="192"/>
      <c r="E563" s="192"/>
    </row>
    <row r="564" spans="1:5" ht="15" customHeight="1" x14ac:dyDescent="0.2">
      <c r="A564" s="192"/>
      <c r="B564" s="192"/>
      <c r="C564" s="192"/>
      <c r="D564" s="192"/>
      <c r="E564" s="192"/>
    </row>
    <row r="565" spans="1:5" ht="15" customHeight="1" x14ac:dyDescent="0.2">
      <c r="A565" s="91"/>
      <c r="B565" s="91"/>
      <c r="C565" s="91"/>
      <c r="D565" s="91"/>
      <c r="E565" s="91"/>
    </row>
    <row r="566" spans="1:5" ht="15" customHeight="1" x14ac:dyDescent="0.25">
      <c r="A566" s="55" t="s">
        <v>1</v>
      </c>
      <c r="B566" s="56"/>
      <c r="C566" s="56"/>
      <c r="D566" s="56"/>
      <c r="E566" s="56"/>
    </row>
    <row r="567" spans="1:5" ht="15" customHeight="1" x14ac:dyDescent="0.2">
      <c r="A567" s="82" t="s">
        <v>61</v>
      </c>
      <c r="E567" t="s">
        <v>62</v>
      </c>
    </row>
    <row r="568" spans="1:5" ht="15" customHeight="1" x14ac:dyDescent="0.25">
      <c r="B568" s="55"/>
      <c r="C568" s="56"/>
      <c r="D568" s="56"/>
      <c r="E568" s="71"/>
    </row>
    <row r="569" spans="1:5" ht="15" customHeight="1" x14ac:dyDescent="0.2">
      <c r="A569" s="92"/>
      <c r="B569" s="92"/>
      <c r="C569" s="72" t="s">
        <v>40</v>
      </c>
      <c r="D569" s="73" t="s">
        <v>41</v>
      </c>
      <c r="E569" s="43" t="s">
        <v>42</v>
      </c>
    </row>
    <row r="570" spans="1:5" ht="15" customHeight="1" x14ac:dyDescent="0.2">
      <c r="A570" s="90"/>
      <c r="B570" s="86"/>
      <c r="C570" s="93"/>
      <c r="D570" s="94" t="s">
        <v>63</v>
      </c>
      <c r="E570" s="48">
        <f>7795308.68+458547.57+430546.87+25326.28+60681.5+3569.5+3702.6+217.8</f>
        <v>8777900.7999999989</v>
      </c>
    </row>
    <row r="571" spans="1:5" ht="15" customHeight="1" x14ac:dyDescent="0.2">
      <c r="A571" s="90"/>
      <c r="B571" s="86"/>
      <c r="C571" s="50" t="s">
        <v>44</v>
      </c>
      <c r="D571" s="51"/>
      <c r="E571" s="52">
        <f>SUM(E570:E570)</f>
        <v>8777900.7999999989</v>
      </c>
    </row>
    <row r="572" spans="1:5" ht="15" customHeight="1" x14ac:dyDescent="0.2"/>
    <row r="573" spans="1:5" ht="15" customHeight="1" x14ac:dyDescent="0.25">
      <c r="A573" s="37" t="s">
        <v>17</v>
      </c>
      <c r="B573" s="38"/>
      <c r="C573" s="38"/>
      <c r="D573" s="57"/>
      <c r="E573" s="57"/>
    </row>
    <row r="574" spans="1:5" ht="15" customHeight="1" x14ac:dyDescent="0.2">
      <c r="A574" s="39" t="s">
        <v>68</v>
      </c>
      <c r="B574" s="56"/>
      <c r="C574" s="56"/>
      <c r="D574" s="56"/>
      <c r="E574" s="58" t="s">
        <v>71</v>
      </c>
    </row>
    <row r="575" spans="1:5" ht="15" customHeight="1" x14ac:dyDescent="0.2">
      <c r="A575" s="41"/>
      <c r="B575" s="97"/>
      <c r="C575" s="38"/>
      <c r="D575" s="41"/>
      <c r="E575" s="98"/>
    </row>
    <row r="576" spans="1:5" ht="15" customHeight="1" x14ac:dyDescent="0.2">
      <c r="B576" s="92"/>
      <c r="C576" s="43" t="s">
        <v>40</v>
      </c>
      <c r="D576" s="84" t="s">
        <v>57</v>
      </c>
      <c r="E576" s="43" t="s">
        <v>42</v>
      </c>
    </row>
    <row r="577" spans="1:5" ht="15" customHeight="1" x14ac:dyDescent="0.2">
      <c r="B577" s="99"/>
      <c r="C577" s="93">
        <v>3314</v>
      </c>
      <c r="D577" s="88" t="s">
        <v>65</v>
      </c>
      <c r="E577" s="48">
        <v>8777900.8000000007</v>
      </c>
    </row>
    <row r="578" spans="1:5" ht="15" customHeight="1" x14ac:dyDescent="0.2">
      <c r="B578" s="100"/>
      <c r="C578" s="50" t="s">
        <v>44</v>
      </c>
      <c r="D578" s="101"/>
      <c r="E578" s="102">
        <f>SUM(E577:E577)</f>
        <v>8777900.8000000007</v>
      </c>
    </row>
    <row r="579" spans="1:5" ht="15" customHeight="1" x14ac:dyDescent="0.2"/>
    <row r="580" spans="1:5" ht="15" customHeight="1" x14ac:dyDescent="0.2"/>
    <row r="581" spans="1:5" ht="15" customHeight="1" x14ac:dyDescent="0.25">
      <c r="A581" s="35" t="s">
        <v>422</v>
      </c>
    </row>
    <row r="582" spans="1:5" ht="15" customHeight="1" x14ac:dyDescent="0.2">
      <c r="A582" s="191" t="s">
        <v>34</v>
      </c>
      <c r="B582" s="191"/>
      <c r="C582" s="191"/>
      <c r="D582" s="191"/>
      <c r="E582" s="191"/>
    </row>
    <row r="583" spans="1:5" ht="15" customHeight="1" x14ac:dyDescent="0.2">
      <c r="A583" s="192" t="s">
        <v>543</v>
      </c>
      <c r="B583" s="192"/>
      <c r="C583" s="192"/>
      <c r="D583" s="192"/>
      <c r="E583" s="192"/>
    </row>
    <row r="584" spans="1:5" ht="15" customHeight="1" x14ac:dyDescent="0.2">
      <c r="A584" s="192"/>
      <c r="B584" s="192"/>
      <c r="C584" s="192"/>
      <c r="D584" s="192"/>
      <c r="E584" s="192"/>
    </row>
    <row r="585" spans="1:5" ht="15" customHeight="1" x14ac:dyDescent="0.2">
      <c r="A585" s="192"/>
      <c r="B585" s="192"/>
      <c r="C585" s="192"/>
      <c r="D585" s="192"/>
      <c r="E585" s="192"/>
    </row>
    <row r="586" spans="1:5" ht="15" customHeight="1" x14ac:dyDescent="0.2">
      <c r="A586" s="192"/>
      <c r="B586" s="192"/>
      <c r="C586" s="192"/>
      <c r="D586" s="192"/>
      <c r="E586" s="192"/>
    </row>
    <row r="587" spans="1:5" ht="15" customHeight="1" x14ac:dyDescent="0.2">
      <c r="A587" s="192"/>
      <c r="B587" s="192"/>
      <c r="C587" s="192"/>
      <c r="D587" s="192"/>
      <c r="E587" s="192"/>
    </row>
    <row r="588" spans="1:5" ht="15" customHeight="1" x14ac:dyDescent="0.2">
      <c r="A588" s="192"/>
      <c r="B588" s="192"/>
      <c r="C588" s="192"/>
      <c r="D588" s="192"/>
      <c r="E588" s="192"/>
    </row>
    <row r="589" spans="1:5" ht="15" customHeight="1" x14ac:dyDescent="0.2">
      <c r="A589" s="192"/>
      <c r="B589" s="192"/>
      <c r="C589" s="192"/>
      <c r="D589" s="192"/>
      <c r="E589" s="192"/>
    </row>
    <row r="590" spans="1:5" ht="15" customHeight="1" x14ac:dyDescent="0.2">
      <c r="A590" s="192"/>
      <c r="B590" s="192"/>
      <c r="C590" s="192"/>
      <c r="D590" s="192"/>
      <c r="E590" s="192"/>
    </row>
    <row r="591" spans="1:5" ht="15" customHeight="1" x14ac:dyDescent="0.2">
      <c r="A591" s="91"/>
      <c r="B591" s="91"/>
      <c r="C591" s="91"/>
      <c r="D591" s="91"/>
      <c r="E591" s="91"/>
    </row>
    <row r="592" spans="1:5" ht="15" customHeight="1" x14ac:dyDescent="0.25">
      <c r="A592" s="55" t="s">
        <v>1</v>
      </c>
      <c r="B592" s="56"/>
      <c r="C592" s="56"/>
      <c r="D592" s="56"/>
      <c r="E592" s="56"/>
    </row>
    <row r="593" spans="1:5" ht="15" customHeight="1" x14ac:dyDescent="0.2">
      <c r="A593" s="82" t="s">
        <v>61</v>
      </c>
      <c r="E593" t="s">
        <v>62</v>
      </c>
    </row>
    <row r="594" spans="1:5" ht="15" customHeight="1" x14ac:dyDescent="0.25">
      <c r="B594" s="55"/>
      <c r="C594" s="56"/>
      <c r="D594" s="56"/>
      <c r="E594" s="71"/>
    </row>
    <row r="595" spans="1:5" ht="15" customHeight="1" x14ac:dyDescent="0.2">
      <c r="A595" s="92"/>
      <c r="B595" s="92"/>
      <c r="C595" s="72" t="s">
        <v>40</v>
      </c>
      <c r="D595" s="73" t="s">
        <v>41</v>
      </c>
      <c r="E595" s="43" t="s">
        <v>42</v>
      </c>
    </row>
    <row r="596" spans="1:5" ht="15" customHeight="1" x14ac:dyDescent="0.2">
      <c r="A596" s="90"/>
      <c r="B596" s="86"/>
      <c r="C596" s="93"/>
      <c r="D596" s="94" t="s">
        <v>63</v>
      </c>
      <c r="E596" s="48">
        <v>877969.75</v>
      </c>
    </row>
    <row r="597" spans="1:5" ht="15" customHeight="1" x14ac:dyDescent="0.2">
      <c r="A597" s="90"/>
      <c r="B597" s="86"/>
      <c r="C597" s="50" t="s">
        <v>44</v>
      </c>
      <c r="D597" s="51"/>
      <c r="E597" s="52">
        <f>SUM(E596:E596)</f>
        <v>877969.75</v>
      </c>
    </row>
    <row r="598" spans="1:5" ht="15" customHeight="1" x14ac:dyDescent="0.2"/>
    <row r="599" spans="1:5" ht="15" customHeight="1" x14ac:dyDescent="0.25">
      <c r="A599" s="37" t="s">
        <v>17</v>
      </c>
      <c r="B599" s="38"/>
      <c r="C599" s="38"/>
      <c r="D599" s="57"/>
      <c r="E599" s="57"/>
    </row>
    <row r="600" spans="1:5" ht="15" customHeight="1" x14ac:dyDescent="0.2">
      <c r="A600" s="39" t="s">
        <v>68</v>
      </c>
      <c r="B600" s="56"/>
      <c r="C600" s="56"/>
      <c r="D600" s="56"/>
      <c r="E600" s="58" t="s">
        <v>71</v>
      </c>
    </row>
    <row r="601" spans="1:5" ht="15" customHeight="1" x14ac:dyDescent="0.2">
      <c r="A601" s="41"/>
      <c r="B601" s="97"/>
      <c r="C601" s="38"/>
      <c r="D601" s="41"/>
      <c r="E601" s="98"/>
    </row>
    <row r="602" spans="1:5" ht="15" customHeight="1" x14ac:dyDescent="0.2">
      <c r="B602" s="92"/>
      <c r="C602" s="43" t="s">
        <v>40</v>
      </c>
      <c r="D602" s="84" t="s">
        <v>57</v>
      </c>
      <c r="E602" s="43" t="s">
        <v>42</v>
      </c>
    </row>
    <row r="603" spans="1:5" ht="15" customHeight="1" x14ac:dyDescent="0.2">
      <c r="B603" s="99"/>
      <c r="C603" s="93">
        <v>3122</v>
      </c>
      <c r="D603" s="88" t="s">
        <v>65</v>
      </c>
      <c r="E603" s="48">
        <v>877969.75</v>
      </c>
    </row>
    <row r="604" spans="1:5" ht="15" customHeight="1" x14ac:dyDescent="0.2">
      <c r="B604" s="100"/>
      <c r="C604" s="50" t="s">
        <v>44</v>
      </c>
      <c r="D604" s="101"/>
      <c r="E604" s="102">
        <f>SUM(E603:E603)</f>
        <v>877969.75</v>
      </c>
    </row>
    <row r="605" spans="1:5" ht="15" customHeight="1" x14ac:dyDescent="0.2"/>
    <row r="606" spans="1:5" ht="15" customHeight="1" x14ac:dyDescent="0.2"/>
    <row r="607" spans="1:5" ht="15" customHeight="1" x14ac:dyDescent="0.25">
      <c r="A607" s="35" t="s">
        <v>423</v>
      </c>
    </row>
    <row r="608" spans="1:5" ht="15" customHeight="1" x14ac:dyDescent="0.2">
      <c r="A608" s="191" t="s">
        <v>34</v>
      </c>
      <c r="B608" s="191"/>
      <c r="C608" s="191"/>
      <c r="D608" s="191"/>
      <c r="E608" s="191"/>
    </row>
    <row r="609" spans="1:5" ht="15" customHeight="1" x14ac:dyDescent="0.2">
      <c r="A609" s="192" t="s">
        <v>544</v>
      </c>
      <c r="B609" s="192"/>
      <c r="C609" s="192"/>
      <c r="D609" s="192"/>
      <c r="E609" s="192"/>
    </row>
    <row r="610" spans="1:5" ht="15" customHeight="1" x14ac:dyDescent="0.2">
      <c r="A610" s="192"/>
      <c r="B610" s="192"/>
      <c r="C610" s="192"/>
      <c r="D610" s="192"/>
      <c r="E610" s="192"/>
    </row>
    <row r="611" spans="1:5" ht="15" customHeight="1" x14ac:dyDescent="0.2">
      <c r="A611" s="192"/>
      <c r="B611" s="192"/>
      <c r="C611" s="192"/>
      <c r="D611" s="192"/>
      <c r="E611" s="192"/>
    </row>
    <row r="612" spans="1:5" ht="15" customHeight="1" x14ac:dyDescent="0.2">
      <c r="A612" s="192"/>
      <c r="B612" s="192"/>
      <c r="C612" s="192"/>
      <c r="D612" s="192"/>
      <c r="E612" s="192"/>
    </row>
    <row r="613" spans="1:5" ht="15" customHeight="1" x14ac:dyDescent="0.2">
      <c r="A613" s="192"/>
      <c r="B613" s="192"/>
      <c r="C613" s="192"/>
      <c r="D613" s="192"/>
      <c r="E613" s="192"/>
    </row>
    <row r="614" spans="1:5" ht="15" customHeight="1" x14ac:dyDescent="0.2">
      <c r="A614" s="192"/>
      <c r="B614" s="192"/>
      <c r="C614" s="192"/>
      <c r="D614" s="192"/>
      <c r="E614" s="192"/>
    </row>
    <row r="615" spans="1:5" ht="15" customHeight="1" x14ac:dyDescent="0.2">
      <c r="A615" s="192"/>
      <c r="B615" s="192"/>
      <c r="C615" s="192"/>
      <c r="D615" s="192"/>
      <c r="E615" s="192"/>
    </row>
    <row r="616" spans="1:5" ht="15" customHeight="1" x14ac:dyDescent="0.2">
      <c r="A616" s="192"/>
      <c r="B616" s="192"/>
      <c r="C616" s="192"/>
      <c r="D616" s="192"/>
      <c r="E616" s="192"/>
    </row>
    <row r="617" spans="1:5" ht="15" customHeight="1" x14ac:dyDescent="0.2">
      <c r="A617" s="91"/>
      <c r="B617" s="91"/>
      <c r="C617" s="91"/>
      <c r="D617" s="91"/>
      <c r="E617" s="91"/>
    </row>
    <row r="618" spans="1:5" ht="15" customHeight="1" x14ac:dyDescent="0.25">
      <c r="A618" s="55" t="s">
        <v>1</v>
      </c>
      <c r="B618" s="56"/>
      <c r="C618" s="56"/>
      <c r="D618" s="56"/>
      <c r="E618" s="56"/>
    </row>
    <row r="619" spans="1:5" ht="15" customHeight="1" x14ac:dyDescent="0.2">
      <c r="A619" s="82" t="s">
        <v>61</v>
      </c>
      <c r="E619" t="s">
        <v>62</v>
      </c>
    </row>
    <row r="620" spans="1:5" ht="15" customHeight="1" x14ac:dyDescent="0.25">
      <c r="B620" s="55"/>
      <c r="C620" s="56"/>
      <c r="D620" s="56"/>
      <c r="E620" s="71"/>
    </row>
    <row r="621" spans="1:5" ht="15" customHeight="1" x14ac:dyDescent="0.2">
      <c r="A621" s="92"/>
      <c r="B621" s="92"/>
      <c r="C621" s="72" t="s">
        <v>40</v>
      </c>
      <c r="D621" s="73" t="s">
        <v>41</v>
      </c>
      <c r="E621" s="43" t="s">
        <v>42</v>
      </c>
    </row>
    <row r="622" spans="1:5" ht="15" customHeight="1" x14ac:dyDescent="0.2">
      <c r="A622" s="90"/>
      <c r="B622" s="86"/>
      <c r="C622" s="93"/>
      <c r="D622" s="94" t="s">
        <v>63</v>
      </c>
      <c r="E622" s="48">
        <f>3280+1017982.4+444381.6</f>
        <v>1465644</v>
      </c>
    </row>
    <row r="623" spans="1:5" ht="15" customHeight="1" x14ac:dyDescent="0.2">
      <c r="A623" s="90"/>
      <c r="B623" s="86"/>
      <c r="C623" s="50" t="s">
        <v>44</v>
      </c>
      <c r="D623" s="51"/>
      <c r="E623" s="52">
        <f>SUM(E622:E622)</f>
        <v>1465644</v>
      </c>
    </row>
    <row r="624" spans="1:5" ht="15" customHeight="1" x14ac:dyDescent="0.2"/>
    <row r="625" spans="1:5" ht="15" customHeight="1" x14ac:dyDescent="0.2"/>
    <row r="626" spans="1:5" ht="15" customHeight="1" x14ac:dyDescent="0.25">
      <c r="A626" s="37" t="s">
        <v>17</v>
      </c>
      <c r="B626" s="38"/>
      <c r="C626" s="38"/>
      <c r="D626" s="57"/>
      <c r="E626" s="57"/>
    </row>
    <row r="627" spans="1:5" ht="15" customHeight="1" x14ac:dyDescent="0.2">
      <c r="A627" s="39" t="s">
        <v>68</v>
      </c>
      <c r="B627" s="56"/>
      <c r="C627" s="56"/>
      <c r="D627" s="56"/>
      <c r="E627" s="58" t="s">
        <v>71</v>
      </c>
    </row>
    <row r="628" spans="1:5" ht="15" customHeight="1" x14ac:dyDescent="0.2">
      <c r="A628" s="41"/>
      <c r="B628" s="97"/>
      <c r="C628" s="38"/>
      <c r="D628" s="41"/>
      <c r="E628" s="98"/>
    </row>
    <row r="629" spans="1:5" ht="15" customHeight="1" x14ac:dyDescent="0.2">
      <c r="B629" s="92"/>
      <c r="C629" s="43" t="s">
        <v>40</v>
      </c>
      <c r="D629" s="84" t="s">
        <v>57</v>
      </c>
      <c r="E629" s="43" t="s">
        <v>42</v>
      </c>
    </row>
    <row r="630" spans="1:5" ht="15" customHeight="1" x14ac:dyDescent="0.2">
      <c r="B630" s="99"/>
      <c r="C630" s="93">
        <v>3133</v>
      </c>
      <c r="D630" s="88" t="s">
        <v>65</v>
      </c>
      <c r="E630" s="48">
        <v>1465644</v>
      </c>
    </row>
    <row r="631" spans="1:5" ht="15" customHeight="1" x14ac:dyDescent="0.2">
      <c r="B631" s="100"/>
      <c r="C631" s="50" t="s">
        <v>44</v>
      </c>
      <c r="D631" s="101"/>
      <c r="E631" s="102">
        <f>SUM(E630:E630)</f>
        <v>1465644</v>
      </c>
    </row>
    <row r="632" spans="1:5" ht="15" customHeight="1" x14ac:dyDescent="0.2"/>
    <row r="633" spans="1:5" ht="15" customHeight="1" x14ac:dyDescent="0.2"/>
    <row r="634" spans="1:5" ht="15" customHeight="1" x14ac:dyDescent="0.25">
      <c r="A634" s="35" t="s">
        <v>424</v>
      </c>
    </row>
    <row r="635" spans="1:5" ht="15" customHeight="1" x14ac:dyDescent="0.2">
      <c r="A635" s="191" t="s">
        <v>34</v>
      </c>
      <c r="B635" s="191"/>
      <c r="C635" s="191"/>
      <c r="D635" s="191"/>
      <c r="E635" s="191"/>
    </row>
    <row r="636" spans="1:5" ht="15" customHeight="1" x14ac:dyDescent="0.2">
      <c r="A636" s="192" t="s">
        <v>545</v>
      </c>
      <c r="B636" s="192"/>
      <c r="C636" s="192"/>
      <c r="D636" s="192"/>
      <c r="E636" s="192"/>
    </row>
    <row r="637" spans="1:5" ht="15" customHeight="1" x14ac:dyDescent="0.2">
      <c r="A637" s="192"/>
      <c r="B637" s="192"/>
      <c r="C637" s="192"/>
      <c r="D637" s="192"/>
      <c r="E637" s="192"/>
    </row>
    <row r="638" spans="1:5" ht="15" customHeight="1" x14ac:dyDescent="0.2">
      <c r="A638" s="192"/>
      <c r="B638" s="192"/>
      <c r="C638" s="192"/>
      <c r="D638" s="192"/>
      <c r="E638" s="192"/>
    </row>
    <row r="639" spans="1:5" ht="15" customHeight="1" x14ac:dyDescent="0.2">
      <c r="A639" s="192"/>
      <c r="B639" s="192"/>
      <c r="C639" s="192"/>
      <c r="D639" s="192"/>
      <c r="E639" s="192"/>
    </row>
    <row r="640" spans="1:5" ht="15" customHeight="1" x14ac:dyDescent="0.2">
      <c r="A640" s="192"/>
      <c r="B640" s="192"/>
      <c r="C640" s="192"/>
      <c r="D640" s="192"/>
      <c r="E640" s="192"/>
    </row>
    <row r="641" spans="1:5" ht="15" customHeight="1" x14ac:dyDescent="0.2">
      <c r="A641" s="192"/>
      <c r="B641" s="192"/>
      <c r="C641" s="192"/>
      <c r="D641" s="192"/>
      <c r="E641" s="192"/>
    </row>
    <row r="642" spans="1:5" ht="15" customHeight="1" x14ac:dyDescent="0.2">
      <c r="A642" s="192"/>
      <c r="B642" s="192"/>
      <c r="C642" s="192"/>
      <c r="D642" s="192"/>
      <c r="E642" s="192"/>
    </row>
    <row r="643" spans="1:5" ht="15" customHeight="1" x14ac:dyDescent="0.2">
      <c r="A643" s="91"/>
      <c r="B643" s="91"/>
      <c r="C643" s="91"/>
      <c r="D643" s="91"/>
      <c r="E643" s="91"/>
    </row>
    <row r="644" spans="1:5" ht="15" customHeight="1" x14ac:dyDescent="0.25">
      <c r="A644" s="55" t="s">
        <v>1</v>
      </c>
      <c r="B644" s="56"/>
      <c r="C644" s="56"/>
      <c r="D644" s="56"/>
      <c r="E644" s="56"/>
    </row>
    <row r="645" spans="1:5" ht="15" customHeight="1" x14ac:dyDescent="0.2">
      <c r="A645" s="82" t="s">
        <v>61</v>
      </c>
      <c r="E645" t="s">
        <v>62</v>
      </c>
    </row>
    <row r="646" spans="1:5" ht="15" customHeight="1" x14ac:dyDescent="0.25">
      <c r="B646" s="55"/>
      <c r="C646" s="56"/>
      <c r="D646" s="56"/>
      <c r="E646" s="71"/>
    </row>
    <row r="647" spans="1:5" ht="15" customHeight="1" x14ac:dyDescent="0.2">
      <c r="A647" s="92"/>
      <c r="B647" s="92"/>
      <c r="C647" s="72" t="s">
        <v>40</v>
      </c>
      <c r="D647" s="73" t="s">
        <v>41</v>
      </c>
      <c r="E647" s="43" t="s">
        <v>42</v>
      </c>
    </row>
    <row r="648" spans="1:5" ht="15" customHeight="1" x14ac:dyDescent="0.2">
      <c r="A648" s="90"/>
      <c r="B648" s="86"/>
      <c r="C648" s="93"/>
      <c r="D648" s="94" t="s">
        <v>63</v>
      </c>
      <c r="E648" s="48">
        <f>540668+31804</f>
        <v>572472</v>
      </c>
    </row>
    <row r="649" spans="1:5" ht="15" customHeight="1" x14ac:dyDescent="0.2">
      <c r="A649" s="90"/>
      <c r="B649" s="86"/>
      <c r="C649" s="50" t="s">
        <v>44</v>
      </c>
      <c r="D649" s="51"/>
      <c r="E649" s="52">
        <f>SUM(E648:E648)</f>
        <v>572472</v>
      </c>
    </row>
    <row r="650" spans="1:5" ht="15" customHeight="1" x14ac:dyDescent="0.2"/>
    <row r="651" spans="1:5" ht="15" customHeight="1" x14ac:dyDescent="0.25">
      <c r="A651" s="37" t="s">
        <v>17</v>
      </c>
      <c r="B651" s="38"/>
      <c r="C651" s="38"/>
      <c r="D651" s="57"/>
      <c r="E651" s="57"/>
    </row>
    <row r="652" spans="1:5" ht="15" customHeight="1" x14ac:dyDescent="0.2">
      <c r="A652" s="39" t="s">
        <v>68</v>
      </c>
      <c r="B652" s="56"/>
      <c r="C652" s="56"/>
      <c r="D652" s="56"/>
      <c r="E652" s="58" t="s">
        <v>71</v>
      </c>
    </row>
    <row r="653" spans="1:5" ht="15" customHeight="1" x14ac:dyDescent="0.2">
      <c r="A653" s="41"/>
      <c r="B653" s="97"/>
      <c r="C653" s="38"/>
      <c r="D653" s="41"/>
      <c r="E653" s="98"/>
    </row>
    <row r="654" spans="1:5" ht="15" customHeight="1" x14ac:dyDescent="0.2">
      <c r="B654" s="92"/>
      <c r="C654" s="43" t="s">
        <v>40</v>
      </c>
      <c r="D654" s="84" t="s">
        <v>57</v>
      </c>
      <c r="E654" s="43" t="s">
        <v>42</v>
      </c>
    </row>
    <row r="655" spans="1:5" ht="15" customHeight="1" x14ac:dyDescent="0.2">
      <c r="B655" s="99"/>
      <c r="C655" s="93">
        <v>3315</v>
      </c>
      <c r="D655" s="88" t="s">
        <v>65</v>
      </c>
      <c r="E655" s="48">
        <v>572472</v>
      </c>
    </row>
    <row r="656" spans="1:5" ht="15" customHeight="1" x14ac:dyDescent="0.2">
      <c r="B656" s="100"/>
      <c r="C656" s="50" t="s">
        <v>44</v>
      </c>
      <c r="D656" s="101"/>
      <c r="E656" s="102">
        <f>SUM(E655:E655)</f>
        <v>572472</v>
      </c>
    </row>
    <row r="657" spans="1:5" ht="15" customHeight="1" x14ac:dyDescent="0.2"/>
    <row r="658" spans="1:5" ht="15" customHeight="1" x14ac:dyDescent="0.2"/>
    <row r="659" spans="1:5" ht="15" customHeight="1" x14ac:dyDescent="0.25">
      <c r="A659" s="35" t="s">
        <v>425</v>
      </c>
    </row>
    <row r="660" spans="1:5" ht="15" customHeight="1" x14ac:dyDescent="0.2">
      <c r="A660" s="191" t="s">
        <v>34</v>
      </c>
      <c r="B660" s="191"/>
      <c r="C660" s="191"/>
      <c r="D660" s="191"/>
      <c r="E660" s="191"/>
    </row>
    <row r="661" spans="1:5" ht="15" customHeight="1" x14ac:dyDescent="0.2">
      <c r="A661" s="192" t="s">
        <v>546</v>
      </c>
      <c r="B661" s="192"/>
      <c r="C661" s="192"/>
      <c r="D661" s="192"/>
      <c r="E661" s="192"/>
    </row>
    <row r="662" spans="1:5" ht="15" customHeight="1" x14ac:dyDescent="0.2">
      <c r="A662" s="192"/>
      <c r="B662" s="192"/>
      <c r="C662" s="192"/>
      <c r="D662" s="192"/>
      <c r="E662" s="192"/>
    </row>
    <row r="663" spans="1:5" ht="15" customHeight="1" x14ac:dyDescent="0.2">
      <c r="A663" s="192"/>
      <c r="B663" s="192"/>
      <c r="C663" s="192"/>
      <c r="D663" s="192"/>
      <c r="E663" s="192"/>
    </row>
    <row r="664" spans="1:5" ht="15" customHeight="1" x14ac:dyDescent="0.2">
      <c r="A664" s="192"/>
      <c r="B664" s="192"/>
      <c r="C664" s="192"/>
      <c r="D664" s="192"/>
      <c r="E664" s="192"/>
    </row>
    <row r="665" spans="1:5" ht="15" customHeight="1" x14ac:dyDescent="0.2">
      <c r="A665" s="192"/>
      <c r="B665" s="192"/>
      <c r="C665" s="192"/>
      <c r="D665" s="192"/>
      <c r="E665" s="192"/>
    </row>
    <row r="666" spans="1:5" ht="15" customHeight="1" x14ac:dyDescent="0.2">
      <c r="A666" s="192"/>
      <c r="B666" s="192"/>
      <c r="C666" s="192"/>
      <c r="D666" s="192"/>
      <c r="E666" s="192"/>
    </row>
    <row r="667" spans="1:5" ht="15" customHeight="1" x14ac:dyDescent="0.2">
      <c r="A667" s="192"/>
      <c r="B667" s="192"/>
      <c r="C667" s="192"/>
      <c r="D667" s="192"/>
      <c r="E667" s="192"/>
    </row>
    <row r="668" spans="1:5" ht="15" customHeight="1" x14ac:dyDescent="0.2">
      <c r="A668" s="192"/>
      <c r="B668" s="192"/>
      <c r="C668" s="192"/>
      <c r="D668" s="192"/>
      <c r="E668" s="192"/>
    </row>
    <row r="669" spans="1:5" ht="15" customHeight="1" x14ac:dyDescent="0.2">
      <c r="A669" s="91"/>
      <c r="B669" s="91"/>
      <c r="C669" s="91"/>
      <c r="D669" s="91"/>
      <c r="E669" s="91"/>
    </row>
    <row r="670" spans="1:5" ht="15" customHeight="1" x14ac:dyDescent="0.25">
      <c r="A670" s="55" t="s">
        <v>1</v>
      </c>
      <c r="B670" s="56"/>
      <c r="C670" s="56"/>
      <c r="D670" s="56"/>
      <c r="E670" s="56"/>
    </row>
    <row r="671" spans="1:5" ht="15" customHeight="1" x14ac:dyDescent="0.2">
      <c r="A671" s="82" t="s">
        <v>61</v>
      </c>
      <c r="E671" t="s">
        <v>62</v>
      </c>
    </row>
    <row r="672" spans="1:5" ht="15" customHeight="1" x14ac:dyDescent="0.25">
      <c r="B672" s="55"/>
      <c r="C672" s="56"/>
      <c r="D672" s="56"/>
      <c r="E672" s="71"/>
    </row>
    <row r="673" spans="1:5" ht="15" customHeight="1" x14ac:dyDescent="0.2">
      <c r="A673" s="92"/>
      <c r="B673" s="92"/>
      <c r="C673" s="72" t="s">
        <v>40</v>
      </c>
      <c r="D673" s="73" t="s">
        <v>41</v>
      </c>
      <c r="E673" s="43" t="s">
        <v>42</v>
      </c>
    </row>
    <row r="674" spans="1:5" ht="15" customHeight="1" x14ac:dyDescent="0.2">
      <c r="A674" s="90"/>
      <c r="B674" s="86"/>
      <c r="C674" s="93"/>
      <c r="D674" s="94" t="s">
        <v>63</v>
      </c>
      <c r="E674" s="48">
        <v>471491.5</v>
      </c>
    </row>
    <row r="675" spans="1:5" ht="15" customHeight="1" x14ac:dyDescent="0.2">
      <c r="A675" s="90"/>
      <c r="B675" s="86"/>
      <c r="C675" s="50" t="s">
        <v>44</v>
      </c>
      <c r="D675" s="51"/>
      <c r="E675" s="52">
        <f>SUM(E674:E674)</f>
        <v>471491.5</v>
      </c>
    </row>
    <row r="676" spans="1:5" ht="15" customHeight="1" x14ac:dyDescent="0.2"/>
    <row r="677" spans="1:5" ht="15" customHeight="1" x14ac:dyDescent="0.25">
      <c r="A677" s="37" t="s">
        <v>17</v>
      </c>
      <c r="B677" s="38"/>
      <c r="C677" s="38"/>
      <c r="D677" s="57"/>
      <c r="E677" s="57"/>
    </row>
    <row r="678" spans="1:5" ht="15" customHeight="1" x14ac:dyDescent="0.2">
      <c r="A678" s="39" t="s">
        <v>68</v>
      </c>
      <c r="B678" s="56"/>
      <c r="C678" s="56"/>
      <c r="D678" s="56"/>
      <c r="E678" s="58" t="s">
        <v>71</v>
      </c>
    </row>
    <row r="679" spans="1:5" ht="15" customHeight="1" x14ac:dyDescent="0.2">
      <c r="A679" s="41"/>
      <c r="B679" s="97"/>
      <c r="C679" s="38"/>
      <c r="D679" s="41"/>
      <c r="E679" s="98"/>
    </row>
    <row r="680" spans="1:5" ht="15" customHeight="1" x14ac:dyDescent="0.2">
      <c r="B680" s="92"/>
      <c r="C680" s="43" t="s">
        <v>40</v>
      </c>
      <c r="D680" s="84" t="s">
        <v>57</v>
      </c>
      <c r="E680" s="43" t="s">
        <v>42</v>
      </c>
    </row>
    <row r="681" spans="1:5" ht="15" customHeight="1" x14ac:dyDescent="0.2">
      <c r="B681" s="99"/>
      <c r="C681" s="93">
        <v>3529</v>
      </c>
      <c r="D681" s="88" t="s">
        <v>65</v>
      </c>
      <c r="E681" s="48">
        <v>471491.5</v>
      </c>
    </row>
    <row r="682" spans="1:5" ht="15" customHeight="1" x14ac:dyDescent="0.2">
      <c r="B682" s="100"/>
      <c r="C682" s="50" t="s">
        <v>44</v>
      </c>
      <c r="D682" s="101"/>
      <c r="E682" s="102">
        <f>SUM(E681:E681)</f>
        <v>471491.5</v>
      </c>
    </row>
    <row r="683" spans="1:5" ht="15" customHeight="1" x14ac:dyDescent="0.2"/>
    <row r="684" spans="1:5" ht="15" customHeight="1" x14ac:dyDescent="0.2"/>
    <row r="685" spans="1:5" ht="15" customHeight="1" x14ac:dyDescent="0.25">
      <c r="A685" s="35" t="s">
        <v>426</v>
      </c>
    </row>
    <row r="686" spans="1:5" ht="15" customHeight="1" x14ac:dyDescent="0.2">
      <c r="A686" s="191" t="s">
        <v>34</v>
      </c>
      <c r="B686" s="191"/>
      <c r="C686" s="191"/>
      <c r="D686" s="191"/>
      <c r="E686" s="191"/>
    </row>
    <row r="687" spans="1:5" ht="15" customHeight="1" x14ac:dyDescent="0.2">
      <c r="A687" s="192" t="s">
        <v>547</v>
      </c>
      <c r="B687" s="192"/>
      <c r="C687" s="192"/>
      <c r="D687" s="192"/>
      <c r="E687" s="192"/>
    </row>
    <row r="688" spans="1:5" ht="15" customHeight="1" x14ac:dyDescent="0.2">
      <c r="A688" s="192"/>
      <c r="B688" s="192"/>
      <c r="C688" s="192"/>
      <c r="D688" s="192"/>
      <c r="E688" s="192"/>
    </row>
    <row r="689" spans="1:5" ht="15" customHeight="1" x14ac:dyDescent="0.2">
      <c r="A689" s="192"/>
      <c r="B689" s="192"/>
      <c r="C689" s="192"/>
      <c r="D689" s="192"/>
      <c r="E689" s="192"/>
    </row>
    <row r="690" spans="1:5" ht="15" customHeight="1" x14ac:dyDescent="0.2">
      <c r="A690" s="192"/>
      <c r="B690" s="192"/>
      <c r="C690" s="192"/>
      <c r="D690" s="192"/>
      <c r="E690" s="192"/>
    </row>
    <row r="691" spans="1:5" ht="15" customHeight="1" x14ac:dyDescent="0.2">
      <c r="A691" s="192"/>
      <c r="B691" s="192"/>
      <c r="C691" s="192"/>
      <c r="D691" s="192"/>
      <c r="E691" s="192"/>
    </row>
    <row r="692" spans="1:5" ht="15" customHeight="1" x14ac:dyDescent="0.2">
      <c r="A692" s="192"/>
      <c r="B692" s="192"/>
      <c r="C692" s="192"/>
      <c r="D692" s="192"/>
      <c r="E692" s="192"/>
    </row>
    <row r="693" spans="1:5" ht="15" customHeight="1" x14ac:dyDescent="0.2">
      <c r="A693" s="192"/>
      <c r="B693" s="192"/>
      <c r="C693" s="192"/>
      <c r="D693" s="192"/>
      <c r="E693" s="192"/>
    </row>
    <row r="694" spans="1:5" ht="15" customHeight="1" x14ac:dyDescent="0.2">
      <c r="A694" s="192"/>
      <c r="B694" s="192"/>
      <c r="C694" s="192"/>
      <c r="D694" s="192"/>
      <c r="E694" s="192"/>
    </row>
    <row r="695" spans="1:5" ht="15" customHeight="1" x14ac:dyDescent="0.2">
      <c r="A695" s="91"/>
      <c r="B695" s="91"/>
      <c r="C695" s="91"/>
      <c r="D695" s="91"/>
      <c r="E695" s="91"/>
    </row>
    <row r="696" spans="1:5" ht="15" customHeight="1" x14ac:dyDescent="0.25">
      <c r="A696" s="55" t="s">
        <v>1</v>
      </c>
      <c r="B696" s="56"/>
      <c r="C696" s="56"/>
      <c r="D696" s="56"/>
      <c r="E696" s="56"/>
    </row>
    <row r="697" spans="1:5" ht="15" customHeight="1" x14ac:dyDescent="0.2">
      <c r="A697" s="82" t="s">
        <v>61</v>
      </c>
      <c r="E697" t="s">
        <v>62</v>
      </c>
    </row>
    <row r="698" spans="1:5" ht="15" customHeight="1" x14ac:dyDescent="0.25">
      <c r="B698" s="55"/>
      <c r="C698" s="56"/>
      <c r="D698" s="56"/>
      <c r="E698" s="71"/>
    </row>
    <row r="699" spans="1:5" ht="15" customHeight="1" x14ac:dyDescent="0.2">
      <c r="A699" s="92"/>
      <c r="B699" s="92"/>
      <c r="C699" s="72" t="s">
        <v>40</v>
      </c>
      <c r="D699" s="73" t="s">
        <v>41</v>
      </c>
      <c r="E699" s="43" t="s">
        <v>42</v>
      </c>
    </row>
    <row r="700" spans="1:5" ht="15" customHeight="1" x14ac:dyDescent="0.2">
      <c r="A700" s="90"/>
      <c r="B700" s="86"/>
      <c r="C700" s="93"/>
      <c r="D700" s="94" t="s">
        <v>63</v>
      </c>
      <c r="E700" s="48">
        <v>9748.7999999999993</v>
      </c>
    </row>
    <row r="701" spans="1:5" ht="15" customHeight="1" x14ac:dyDescent="0.2">
      <c r="A701" s="90"/>
      <c r="B701" s="86"/>
      <c r="C701" s="50" t="s">
        <v>44</v>
      </c>
      <c r="D701" s="51"/>
      <c r="E701" s="52">
        <f>SUM(E700:E700)</f>
        <v>9748.7999999999993</v>
      </c>
    </row>
    <row r="702" spans="1:5" ht="15" customHeight="1" x14ac:dyDescent="0.2"/>
    <row r="703" spans="1:5" ht="15" customHeight="1" x14ac:dyDescent="0.25">
      <c r="A703" s="37" t="s">
        <v>17</v>
      </c>
      <c r="B703" s="38"/>
      <c r="C703" s="38"/>
      <c r="D703" s="57"/>
      <c r="E703" s="57"/>
    </row>
    <row r="704" spans="1:5" ht="15" customHeight="1" x14ac:dyDescent="0.2">
      <c r="A704" s="39" t="s">
        <v>68</v>
      </c>
      <c r="B704" s="56"/>
      <c r="C704" s="56"/>
      <c r="D704" s="56"/>
      <c r="E704" s="58" t="s">
        <v>71</v>
      </c>
    </row>
    <row r="705" spans="1:5" ht="15" customHeight="1" x14ac:dyDescent="0.2">
      <c r="A705" s="41"/>
      <c r="B705" s="97"/>
      <c r="C705" s="38"/>
      <c r="D705" s="41"/>
      <c r="E705" s="98"/>
    </row>
    <row r="706" spans="1:5" ht="15" customHeight="1" x14ac:dyDescent="0.2">
      <c r="B706" s="92"/>
      <c r="C706" s="43" t="s">
        <v>40</v>
      </c>
      <c r="D706" s="84" t="s">
        <v>57</v>
      </c>
      <c r="E706" s="43" t="s">
        <v>42</v>
      </c>
    </row>
    <row r="707" spans="1:5" ht="15" customHeight="1" x14ac:dyDescent="0.2">
      <c r="B707" s="99"/>
      <c r="C707" s="93">
        <v>3122</v>
      </c>
      <c r="D707" s="88" t="s">
        <v>65</v>
      </c>
      <c r="E707" s="48">
        <v>9748.7999999999993</v>
      </c>
    </row>
    <row r="708" spans="1:5" ht="15" customHeight="1" x14ac:dyDescent="0.2">
      <c r="B708" s="100"/>
      <c r="C708" s="50" t="s">
        <v>44</v>
      </c>
      <c r="D708" s="101"/>
      <c r="E708" s="102">
        <f>SUM(E707:E707)</f>
        <v>9748.7999999999993</v>
      </c>
    </row>
    <row r="709" spans="1:5" ht="15" customHeight="1" x14ac:dyDescent="0.2"/>
    <row r="710" spans="1:5" ht="15" customHeight="1" x14ac:dyDescent="0.2"/>
    <row r="711" spans="1:5" ht="15" customHeight="1" x14ac:dyDescent="0.25">
      <c r="A711" s="35" t="s">
        <v>427</v>
      </c>
    </row>
    <row r="712" spans="1:5" ht="15" customHeight="1" x14ac:dyDescent="0.2">
      <c r="A712" s="191" t="s">
        <v>34</v>
      </c>
      <c r="B712" s="191"/>
      <c r="C712" s="191"/>
      <c r="D712" s="191"/>
      <c r="E712" s="191"/>
    </row>
    <row r="713" spans="1:5" ht="15" customHeight="1" x14ac:dyDescent="0.2">
      <c r="A713" s="192" t="s">
        <v>548</v>
      </c>
      <c r="B713" s="192"/>
      <c r="C713" s="192"/>
      <c r="D713" s="192"/>
      <c r="E713" s="192"/>
    </row>
    <row r="714" spans="1:5" ht="15" customHeight="1" x14ac:dyDescent="0.2">
      <c r="A714" s="192"/>
      <c r="B714" s="192"/>
      <c r="C714" s="192"/>
      <c r="D714" s="192"/>
      <c r="E714" s="192"/>
    </row>
    <row r="715" spans="1:5" ht="15" customHeight="1" x14ac:dyDescent="0.2">
      <c r="A715" s="192"/>
      <c r="B715" s="192"/>
      <c r="C715" s="192"/>
      <c r="D715" s="192"/>
      <c r="E715" s="192"/>
    </row>
    <row r="716" spans="1:5" ht="15" customHeight="1" x14ac:dyDescent="0.2">
      <c r="A716" s="192"/>
      <c r="B716" s="192"/>
      <c r="C716" s="192"/>
      <c r="D716" s="192"/>
      <c r="E716" s="192"/>
    </row>
    <row r="717" spans="1:5" ht="15" customHeight="1" x14ac:dyDescent="0.2">
      <c r="A717" s="192"/>
      <c r="B717" s="192"/>
      <c r="C717" s="192"/>
      <c r="D717" s="192"/>
      <c r="E717" s="192"/>
    </row>
    <row r="718" spans="1:5" ht="15" customHeight="1" x14ac:dyDescent="0.2">
      <c r="A718" s="192"/>
      <c r="B718" s="192"/>
      <c r="C718" s="192"/>
      <c r="D718" s="192"/>
      <c r="E718" s="192"/>
    </row>
    <row r="719" spans="1:5" ht="15" customHeight="1" x14ac:dyDescent="0.2">
      <c r="A719" s="192"/>
      <c r="B719" s="192"/>
      <c r="C719" s="192"/>
      <c r="D719" s="192"/>
      <c r="E719" s="192"/>
    </row>
    <row r="720" spans="1:5" ht="15" customHeight="1" x14ac:dyDescent="0.2">
      <c r="A720" s="192"/>
      <c r="B720" s="192"/>
      <c r="C720" s="192"/>
      <c r="D720" s="192"/>
      <c r="E720" s="192"/>
    </row>
    <row r="721" spans="1:5" ht="15" customHeight="1" x14ac:dyDescent="0.2">
      <c r="A721" s="91"/>
      <c r="B721" s="91"/>
      <c r="C721" s="91"/>
      <c r="D721" s="91"/>
      <c r="E721" s="91"/>
    </row>
    <row r="722" spans="1:5" ht="15" customHeight="1" x14ac:dyDescent="0.25">
      <c r="A722" s="55" t="s">
        <v>1</v>
      </c>
      <c r="B722" s="56"/>
      <c r="C722" s="56"/>
      <c r="D722" s="56"/>
      <c r="E722" s="56"/>
    </row>
    <row r="723" spans="1:5" ht="15" customHeight="1" x14ac:dyDescent="0.2">
      <c r="A723" s="82" t="s">
        <v>61</v>
      </c>
      <c r="E723" t="s">
        <v>62</v>
      </c>
    </row>
    <row r="724" spans="1:5" ht="15" customHeight="1" x14ac:dyDescent="0.25">
      <c r="B724" s="55"/>
      <c r="C724" s="56"/>
      <c r="D724" s="56"/>
      <c r="E724" s="71"/>
    </row>
    <row r="725" spans="1:5" ht="15" customHeight="1" x14ac:dyDescent="0.2">
      <c r="A725" s="92"/>
      <c r="B725" s="92"/>
      <c r="C725" s="72" t="s">
        <v>40</v>
      </c>
      <c r="D725" s="73" t="s">
        <v>41</v>
      </c>
      <c r="E725" s="43" t="s">
        <v>42</v>
      </c>
    </row>
    <row r="726" spans="1:5" ht="15" customHeight="1" x14ac:dyDescent="0.2">
      <c r="A726" s="90"/>
      <c r="B726" s="86"/>
      <c r="C726" s="93"/>
      <c r="D726" s="94" t="s">
        <v>63</v>
      </c>
      <c r="E726" s="48">
        <v>12077</v>
      </c>
    </row>
    <row r="727" spans="1:5" ht="15" customHeight="1" x14ac:dyDescent="0.2">
      <c r="A727" s="90"/>
      <c r="B727" s="86"/>
      <c r="C727" s="50" t="s">
        <v>44</v>
      </c>
      <c r="D727" s="51"/>
      <c r="E727" s="52">
        <f>SUM(E726:E726)</f>
        <v>12077</v>
      </c>
    </row>
    <row r="728" spans="1:5" ht="15" customHeight="1" x14ac:dyDescent="0.2"/>
    <row r="729" spans="1:5" ht="15" customHeight="1" x14ac:dyDescent="0.25">
      <c r="A729" s="37" t="s">
        <v>17</v>
      </c>
      <c r="B729" s="38"/>
      <c r="C729" s="38"/>
      <c r="D729" s="57"/>
      <c r="E729" s="57"/>
    </row>
    <row r="730" spans="1:5" ht="15" customHeight="1" x14ac:dyDescent="0.2">
      <c r="A730" s="39" t="s">
        <v>68</v>
      </c>
      <c r="B730" s="56"/>
      <c r="C730" s="56"/>
      <c r="D730" s="56"/>
      <c r="E730" s="58" t="s">
        <v>71</v>
      </c>
    </row>
    <row r="731" spans="1:5" ht="15" customHeight="1" x14ac:dyDescent="0.2">
      <c r="A731" s="41"/>
      <c r="B731" s="97"/>
      <c r="C731" s="38"/>
      <c r="D731" s="41"/>
      <c r="E731" s="98"/>
    </row>
    <row r="732" spans="1:5" ht="15" customHeight="1" x14ac:dyDescent="0.2">
      <c r="B732" s="92"/>
      <c r="C732" s="43" t="s">
        <v>40</v>
      </c>
      <c r="D732" s="84" t="s">
        <v>57</v>
      </c>
      <c r="E732" s="43" t="s">
        <v>42</v>
      </c>
    </row>
    <row r="733" spans="1:5" ht="15" customHeight="1" x14ac:dyDescent="0.2">
      <c r="B733" s="99"/>
      <c r="C733" s="93">
        <v>3122</v>
      </c>
      <c r="D733" s="88" t="s">
        <v>65</v>
      </c>
      <c r="E733" s="48">
        <v>12077</v>
      </c>
    </row>
    <row r="734" spans="1:5" ht="15" customHeight="1" x14ac:dyDescent="0.2">
      <c r="B734" s="100"/>
      <c r="C734" s="50" t="s">
        <v>44</v>
      </c>
      <c r="D734" s="101"/>
      <c r="E734" s="102">
        <f>SUM(E733:E733)</f>
        <v>12077</v>
      </c>
    </row>
    <row r="735" spans="1:5" ht="15" customHeight="1" x14ac:dyDescent="0.2">
      <c r="B735" s="100"/>
      <c r="C735" s="95"/>
      <c r="D735" s="180"/>
      <c r="E735" s="181"/>
    </row>
    <row r="736" spans="1:5" ht="15" customHeight="1" x14ac:dyDescent="0.2"/>
    <row r="737" spans="1:5" ht="15" customHeight="1" x14ac:dyDescent="0.25">
      <c r="A737" s="35" t="s">
        <v>428</v>
      </c>
    </row>
    <row r="738" spans="1:5" ht="15" customHeight="1" x14ac:dyDescent="0.2">
      <c r="A738" s="191" t="s">
        <v>34</v>
      </c>
      <c r="B738" s="191"/>
      <c r="C738" s="191"/>
      <c r="D738" s="191"/>
      <c r="E738" s="191"/>
    </row>
    <row r="739" spans="1:5" ht="15" customHeight="1" x14ac:dyDescent="0.2">
      <c r="A739" s="192" t="s">
        <v>549</v>
      </c>
      <c r="B739" s="192"/>
      <c r="C739" s="192"/>
      <c r="D739" s="192"/>
      <c r="E739" s="192"/>
    </row>
    <row r="740" spans="1:5" ht="15" customHeight="1" x14ac:dyDescent="0.2">
      <c r="A740" s="192"/>
      <c r="B740" s="192"/>
      <c r="C740" s="192"/>
      <c r="D740" s="192"/>
      <c r="E740" s="192"/>
    </row>
    <row r="741" spans="1:5" ht="15" customHeight="1" x14ac:dyDescent="0.2">
      <c r="A741" s="192"/>
      <c r="B741" s="192"/>
      <c r="C741" s="192"/>
      <c r="D741" s="192"/>
      <c r="E741" s="192"/>
    </row>
    <row r="742" spans="1:5" ht="15" customHeight="1" x14ac:dyDescent="0.2">
      <c r="A742" s="192"/>
      <c r="B742" s="192"/>
      <c r="C742" s="192"/>
      <c r="D742" s="192"/>
      <c r="E742" s="192"/>
    </row>
    <row r="743" spans="1:5" ht="15" customHeight="1" x14ac:dyDescent="0.2">
      <c r="A743" s="192"/>
      <c r="B743" s="192"/>
      <c r="C743" s="192"/>
      <c r="D743" s="192"/>
      <c r="E743" s="192"/>
    </row>
    <row r="744" spans="1:5" ht="15" customHeight="1" x14ac:dyDescent="0.2">
      <c r="A744" s="192"/>
      <c r="B744" s="192"/>
      <c r="C744" s="192"/>
      <c r="D744" s="192"/>
      <c r="E744" s="192"/>
    </row>
    <row r="745" spans="1:5" ht="15" customHeight="1" x14ac:dyDescent="0.2">
      <c r="A745" s="192"/>
      <c r="B745" s="192"/>
      <c r="C745" s="192"/>
      <c r="D745" s="192"/>
      <c r="E745" s="192"/>
    </row>
    <row r="746" spans="1:5" ht="15" customHeight="1" x14ac:dyDescent="0.2">
      <c r="A746" s="192"/>
      <c r="B746" s="192"/>
      <c r="C746" s="192"/>
      <c r="D746" s="192"/>
      <c r="E746" s="192"/>
    </row>
    <row r="747" spans="1:5" ht="15" customHeight="1" x14ac:dyDescent="0.2">
      <c r="A747" s="91"/>
      <c r="B747" s="91"/>
      <c r="C747" s="91"/>
      <c r="D747" s="91"/>
      <c r="E747" s="91"/>
    </row>
    <row r="748" spans="1:5" ht="15" customHeight="1" x14ac:dyDescent="0.25">
      <c r="A748" s="55" t="s">
        <v>1</v>
      </c>
      <c r="B748" s="56"/>
      <c r="C748" s="56"/>
      <c r="D748" s="56"/>
      <c r="E748" s="56"/>
    </row>
    <row r="749" spans="1:5" ht="15" customHeight="1" x14ac:dyDescent="0.2">
      <c r="A749" s="82" t="s">
        <v>61</v>
      </c>
      <c r="E749" t="s">
        <v>62</v>
      </c>
    </row>
    <row r="750" spans="1:5" ht="15" customHeight="1" x14ac:dyDescent="0.25">
      <c r="B750" s="55"/>
      <c r="C750" s="56"/>
      <c r="D750" s="56"/>
      <c r="E750" s="71"/>
    </row>
    <row r="751" spans="1:5" ht="15" customHeight="1" x14ac:dyDescent="0.2">
      <c r="A751" s="92"/>
      <c r="B751" s="92"/>
      <c r="C751" s="72" t="s">
        <v>40</v>
      </c>
      <c r="D751" s="73" t="s">
        <v>41</v>
      </c>
      <c r="E751" s="43" t="s">
        <v>42</v>
      </c>
    </row>
    <row r="752" spans="1:5" ht="15" customHeight="1" x14ac:dyDescent="0.2">
      <c r="A752" s="90"/>
      <c r="B752" s="86"/>
      <c r="C752" s="93"/>
      <c r="D752" s="94" t="s">
        <v>63</v>
      </c>
      <c r="E752" s="48">
        <f>1818431.56+28800</f>
        <v>1847231.56</v>
      </c>
    </row>
    <row r="753" spans="1:5" ht="15" customHeight="1" x14ac:dyDescent="0.2">
      <c r="A753" s="90"/>
      <c r="B753" s="86"/>
      <c r="C753" s="50" t="s">
        <v>44</v>
      </c>
      <c r="D753" s="51"/>
      <c r="E753" s="52">
        <f>SUM(E752:E752)</f>
        <v>1847231.56</v>
      </c>
    </row>
    <row r="754" spans="1:5" ht="15" customHeight="1" x14ac:dyDescent="0.2"/>
    <row r="755" spans="1:5" ht="15" customHeight="1" x14ac:dyDescent="0.25">
      <c r="A755" s="37" t="s">
        <v>17</v>
      </c>
      <c r="B755" s="38"/>
      <c r="C755" s="38"/>
      <c r="D755" s="57"/>
      <c r="E755" s="57"/>
    </row>
    <row r="756" spans="1:5" ht="15" customHeight="1" x14ac:dyDescent="0.2">
      <c r="A756" s="39" t="s">
        <v>68</v>
      </c>
      <c r="B756" s="56"/>
      <c r="C756" s="56"/>
      <c r="D756" s="56"/>
      <c r="E756" s="58" t="s">
        <v>71</v>
      </c>
    </row>
    <row r="757" spans="1:5" ht="15" customHeight="1" x14ac:dyDescent="0.2">
      <c r="A757" s="41"/>
      <c r="B757" s="97"/>
      <c r="C757" s="38"/>
      <c r="D757" s="41"/>
      <c r="E757" s="98"/>
    </row>
    <row r="758" spans="1:5" ht="15" customHeight="1" x14ac:dyDescent="0.2">
      <c r="B758" s="92"/>
      <c r="C758" s="43" t="s">
        <v>40</v>
      </c>
      <c r="D758" s="84" t="s">
        <v>57</v>
      </c>
      <c r="E758" s="43" t="s">
        <v>42</v>
      </c>
    </row>
    <row r="759" spans="1:5" ht="15" customHeight="1" x14ac:dyDescent="0.2">
      <c r="B759" s="99"/>
      <c r="C759" s="93">
        <v>3111</v>
      </c>
      <c r="D759" s="88" t="s">
        <v>65</v>
      </c>
      <c r="E759" s="48">
        <v>1847231.56</v>
      </c>
    </row>
    <row r="760" spans="1:5" ht="15" customHeight="1" x14ac:dyDescent="0.2">
      <c r="B760" s="100"/>
      <c r="C760" s="50" t="s">
        <v>44</v>
      </c>
      <c r="D760" s="101"/>
      <c r="E760" s="102">
        <f>SUM(E759:E759)</f>
        <v>1847231.56</v>
      </c>
    </row>
    <row r="761" spans="1:5" ht="15" customHeight="1" x14ac:dyDescent="0.2"/>
    <row r="762" spans="1:5" ht="15" customHeight="1" x14ac:dyDescent="0.2"/>
    <row r="763" spans="1:5" ht="15" customHeight="1" x14ac:dyDescent="0.25">
      <c r="A763" s="35" t="s">
        <v>429</v>
      </c>
    </row>
    <row r="764" spans="1:5" ht="15" customHeight="1" x14ac:dyDescent="0.2">
      <c r="A764" s="191" t="s">
        <v>34</v>
      </c>
      <c r="B764" s="191"/>
      <c r="C764" s="191"/>
      <c r="D764" s="191"/>
      <c r="E764" s="191"/>
    </row>
    <row r="765" spans="1:5" ht="15" customHeight="1" x14ac:dyDescent="0.2">
      <c r="A765" s="192" t="s">
        <v>550</v>
      </c>
      <c r="B765" s="192"/>
      <c r="C765" s="192"/>
      <c r="D765" s="192"/>
      <c r="E765" s="192"/>
    </row>
    <row r="766" spans="1:5" ht="15" customHeight="1" x14ac:dyDescent="0.2">
      <c r="A766" s="192"/>
      <c r="B766" s="192"/>
      <c r="C766" s="192"/>
      <c r="D766" s="192"/>
      <c r="E766" s="192"/>
    </row>
    <row r="767" spans="1:5" ht="15" customHeight="1" x14ac:dyDescent="0.2">
      <c r="A767" s="192"/>
      <c r="B767" s="192"/>
      <c r="C767" s="192"/>
      <c r="D767" s="192"/>
      <c r="E767" s="192"/>
    </row>
    <row r="768" spans="1:5" ht="15" customHeight="1" x14ac:dyDescent="0.2">
      <c r="A768" s="192"/>
      <c r="B768" s="192"/>
      <c r="C768" s="192"/>
      <c r="D768" s="192"/>
      <c r="E768" s="192"/>
    </row>
    <row r="769" spans="1:5" ht="15" customHeight="1" x14ac:dyDescent="0.2">
      <c r="A769" s="192"/>
      <c r="B769" s="192"/>
      <c r="C769" s="192"/>
      <c r="D769" s="192"/>
      <c r="E769" s="192"/>
    </row>
    <row r="770" spans="1:5" ht="15" customHeight="1" x14ac:dyDescent="0.2">
      <c r="A770" s="192"/>
      <c r="B770" s="192"/>
      <c r="C770" s="192"/>
      <c r="D770" s="192"/>
      <c r="E770" s="192"/>
    </row>
    <row r="771" spans="1:5" ht="15" customHeight="1" x14ac:dyDescent="0.2">
      <c r="A771" s="192"/>
      <c r="B771" s="192"/>
      <c r="C771" s="192"/>
      <c r="D771" s="192"/>
      <c r="E771" s="192"/>
    </row>
    <row r="772" spans="1:5" ht="15" customHeight="1" x14ac:dyDescent="0.2">
      <c r="A772" s="192"/>
      <c r="B772" s="192"/>
      <c r="C772" s="192"/>
      <c r="D772" s="192"/>
      <c r="E772" s="192"/>
    </row>
    <row r="773" spans="1:5" ht="15" customHeight="1" x14ac:dyDescent="0.2">
      <c r="A773" s="91"/>
      <c r="B773" s="91"/>
      <c r="C773" s="91"/>
      <c r="D773" s="91"/>
      <c r="E773" s="91"/>
    </row>
    <row r="774" spans="1:5" ht="15" customHeight="1" x14ac:dyDescent="0.25">
      <c r="A774" s="55" t="s">
        <v>1</v>
      </c>
      <c r="B774" s="56"/>
      <c r="C774" s="56"/>
      <c r="D774" s="56"/>
      <c r="E774" s="56"/>
    </row>
    <row r="775" spans="1:5" ht="15" customHeight="1" x14ac:dyDescent="0.2">
      <c r="A775" s="82" t="s">
        <v>61</v>
      </c>
      <c r="E775" t="s">
        <v>62</v>
      </c>
    </row>
    <row r="776" spans="1:5" ht="15" customHeight="1" x14ac:dyDescent="0.25">
      <c r="B776" s="55"/>
      <c r="C776" s="56"/>
      <c r="D776" s="56"/>
      <c r="E776" s="71"/>
    </row>
    <row r="777" spans="1:5" ht="15" customHeight="1" x14ac:dyDescent="0.2">
      <c r="A777" s="92"/>
      <c r="B777" s="92"/>
      <c r="C777" s="72" t="s">
        <v>40</v>
      </c>
      <c r="D777" s="73" t="s">
        <v>41</v>
      </c>
      <c r="E777" s="43" t="s">
        <v>42</v>
      </c>
    </row>
    <row r="778" spans="1:5" ht="15" customHeight="1" x14ac:dyDescent="0.2">
      <c r="A778" s="90"/>
      <c r="B778" s="86"/>
      <c r="C778" s="93"/>
      <c r="D778" s="94" t="s">
        <v>63</v>
      </c>
      <c r="E778" s="48">
        <f>1157373.9+68080.82</f>
        <v>1225454.72</v>
      </c>
    </row>
    <row r="779" spans="1:5" ht="15" customHeight="1" x14ac:dyDescent="0.2">
      <c r="A779" s="90"/>
      <c r="B779" s="86"/>
      <c r="C779" s="50" t="s">
        <v>44</v>
      </c>
      <c r="D779" s="51"/>
      <c r="E779" s="52">
        <f>SUM(E778:E778)</f>
        <v>1225454.72</v>
      </c>
    </row>
    <row r="780" spans="1:5" ht="15" customHeight="1" x14ac:dyDescent="0.2"/>
    <row r="781" spans="1:5" ht="15" customHeight="1" x14ac:dyDescent="0.2"/>
    <row r="782" spans="1:5" ht="15" customHeight="1" x14ac:dyDescent="0.25">
      <c r="A782" s="37" t="s">
        <v>17</v>
      </c>
      <c r="B782" s="38"/>
      <c r="C782" s="38"/>
      <c r="D782" s="57"/>
      <c r="E782" s="57"/>
    </row>
    <row r="783" spans="1:5" ht="15" customHeight="1" x14ac:dyDescent="0.2">
      <c r="A783" s="39" t="s">
        <v>68</v>
      </c>
      <c r="B783" s="56"/>
      <c r="C783" s="56"/>
      <c r="D783" s="56"/>
      <c r="E783" s="58" t="s">
        <v>71</v>
      </c>
    </row>
    <row r="784" spans="1:5" ht="15" customHeight="1" x14ac:dyDescent="0.2">
      <c r="A784" s="41"/>
      <c r="B784" s="97"/>
      <c r="C784" s="38"/>
      <c r="D784" s="41"/>
      <c r="E784" s="98"/>
    </row>
    <row r="785" spans="1:5" ht="15" customHeight="1" x14ac:dyDescent="0.2">
      <c r="B785" s="92"/>
      <c r="C785" s="43" t="s">
        <v>40</v>
      </c>
      <c r="D785" s="84" t="s">
        <v>57</v>
      </c>
      <c r="E785" s="43" t="s">
        <v>42</v>
      </c>
    </row>
    <row r="786" spans="1:5" ht="15" customHeight="1" x14ac:dyDescent="0.2">
      <c r="B786" s="99"/>
      <c r="C786" s="93">
        <v>3122</v>
      </c>
      <c r="D786" s="88" t="s">
        <v>65</v>
      </c>
      <c r="E786" s="48">
        <v>1225454.72</v>
      </c>
    </row>
    <row r="787" spans="1:5" ht="15" customHeight="1" x14ac:dyDescent="0.2">
      <c r="B787" s="100"/>
      <c r="C787" s="50" t="s">
        <v>44</v>
      </c>
      <c r="D787" s="101"/>
      <c r="E787" s="102">
        <f>SUM(E786:E786)</f>
        <v>1225454.72</v>
      </c>
    </row>
    <row r="788" spans="1:5" ht="15" customHeight="1" x14ac:dyDescent="0.2"/>
    <row r="789" spans="1:5" ht="15" customHeight="1" x14ac:dyDescent="0.2"/>
    <row r="790" spans="1:5" ht="15" customHeight="1" x14ac:dyDescent="0.25">
      <c r="A790" s="35" t="s">
        <v>430</v>
      </c>
    </row>
    <row r="791" spans="1:5" ht="15" customHeight="1" x14ac:dyDescent="0.2">
      <c r="A791" s="191" t="s">
        <v>34</v>
      </c>
      <c r="B791" s="191"/>
      <c r="C791" s="191"/>
      <c r="D791" s="191"/>
      <c r="E791" s="191"/>
    </row>
    <row r="792" spans="1:5" ht="15" customHeight="1" x14ac:dyDescent="0.2">
      <c r="A792" s="192" t="s">
        <v>551</v>
      </c>
      <c r="B792" s="192"/>
      <c r="C792" s="192"/>
      <c r="D792" s="192"/>
      <c r="E792" s="192"/>
    </row>
    <row r="793" spans="1:5" ht="15" customHeight="1" x14ac:dyDescent="0.2">
      <c r="A793" s="192"/>
      <c r="B793" s="192"/>
      <c r="C793" s="192"/>
      <c r="D793" s="192"/>
      <c r="E793" s="192"/>
    </row>
    <row r="794" spans="1:5" ht="15" customHeight="1" x14ac:dyDescent="0.2">
      <c r="A794" s="192"/>
      <c r="B794" s="192"/>
      <c r="C794" s="192"/>
      <c r="D794" s="192"/>
      <c r="E794" s="192"/>
    </row>
    <row r="795" spans="1:5" ht="15" customHeight="1" x14ac:dyDescent="0.2">
      <c r="A795" s="192"/>
      <c r="B795" s="192"/>
      <c r="C795" s="192"/>
      <c r="D795" s="192"/>
      <c r="E795" s="192"/>
    </row>
    <row r="796" spans="1:5" ht="15" customHeight="1" x14ac:dyDescent="0.2">
      <c r="A796" s="192"/>
      <c r="B796" s="192"/>
      <c r="C796" s="192"/>
      <c r="D796" s="192"/>
      <c r="E796" s="192"/>
    </row>
    <row r="797" spans="1:5" ht="15" customHeight="1" x14ac:dyDescent="0.2">
      <c r="A797" s="192"/>
      <c r="B797" s="192"/>
      <c r="C797" s="192"/>
      <c r="D797" s="192"/>
      <c r="E797" s="192"/>
    </row>
    <row r="798" spans="1:5" ht="15" customHeight="1" x14ac:dyDescent="0.2">
      <c r="A798" s="192"/>
      <c r="B798" s="192"/>
      <c r="C798" s="192"/>
      <c r="D798" s="192"/>
      <c r="E798" s="192"/>
    </row>
    <row r="799" spans="1:5" ht="15" customHeight="1" x14ac:dyDescent="0.2">
      <c r="A799" s="192"/>
      <c r="B799" s="192"/>
      <c r="C799" s="192"/>
      <c r="D799" s="192"/>
      <c r="E799" s="192"/>
    </row>
    <row r="800" spans="1:5" ht="15" customHeight="1" x14ac:dyDescent="0.2">
      <c r="A800" s="91"/>
      <c r="B800" s="91"/>
      <c r="C800" s="91"/>
      <c r="D800" s="91"/>
      <c r="E800" s="91"/>
    </row>
    <row r="801" spans="1:5" ht="15" customHeight="1" x14ac:dyDescent="0.25">
      <c r="A801" s="55" t="s">
        <v>1</v>
      </c>
      <c r="B801" s="56"/>
      <c r="C801" s="56"/>
      <c r="D801" s="56"/>
      <c r="E801" s="56"/>
    </row>
    <row r="802" spans="1:5" ht="15" customHeight="1" x14ac:dyDescent="0.2">
      <c r="A802" s="82" t="s">
        <v>61</v>
      </c>
      <c r="E802" t="s">
        <v>62</v>
      </c>
    </row>
    <row r="803" spans="1:5" ht="15" customHeight="1" x14ac:dyDescent="0.25">
      <c r="B803" s="55"/>
      <c r="C803" s="56"/>
      <c r="D803" s="56"/>
      <c r="E803" s="71"/>
    </row>
    <row r="804" spans="1:5" ht="15" customHeight="1" x14ac:dyDescent="0.2">
      <c r="A804" s="92"/>
      <c r="B804" s="92"/>
      <c r="C804" s="72" t="s">
        <v>40</v>
      </c>
      <c r="D804" s="73" t="s">
        <v>41</v>
      </c>
      <c r="E804" s="43" t="s">
        <v>42</v>
      </c>
    </row>
    <row r="805" spans="1:5" ht="15" customHeight="1" x14ac:dyDescent="0.2">
      <c r="A805" s="90"/>
      <c r="B805" s="86"/>
      <c r="C805" s="93"/>
      <c r="D805" s="94" t="s">
        <v>63</v>
      </c>
      <c r="E805" s="48">
        <f>19541.5+1149.5</f>
        <v>20691</v>
      </c>
    </row>
    <row r="806" spans="1:5" ht="15" customHeight="1" x14ac:dyDescent="0.2">
      <c r="A806" s="90"/>
      <c r="B806" s="86"/>
      <c r="C806" s="50" t="s">
        <v>44</v>
      </c>
      <c r="D806" s="51"/>
      <c r="E806" s="52">
        <f>SUM(E805:E805)</f>
        <v>20691</v>
      </c>
    </row>
    <row r="807" spans="1:5" ht="15" customHeight="1" x14ac:dyDescent="0.2"/>
    <row r="808" spans="1:5" ht="15" customHeight="1" x14ac:dyDescent="0.25">
      <c r="A808" s="37" t="s">
        <v>17</v>
      </c>
      <c r="B808" s="38"/>
      <c r="C808" s="38"/>
      <c r="D808" s="57"/>
      <c r="E808" s="57"/>
    </row>
    <row r="809" spans="1:5" ht="15" customHeight="1" x14ac:dyDescent="0.2">
      <c r="A809" s="39" t="s">
        <v>68</v>
      </c>
      <c r="B809" s="56"/>
      <c r="C809" s="56"/>
      <c r="D809" s="56"/>
      <c r="E809" s="58" t="s">
        <v>71</v>
      </c>
    </row>
    <row r="810" spans="1:5" ht="15" customHeight="1" x14ac:dyDescent="0.2">
      <c r="A810" s="41"/>
      <c r="B810" s="97"/>
      <c r="C810" s="38"/>
      <c r="D810" s="41"/>
      <c r="E810" s="98"/>
    </row>
    <row r="811" spans="1:5" ht="15" customHeight="1" x14ac:dyDescent="0.2">
      <c r="B811" s="92"/>
      <c r="C811" s="43" t="s">
        <v>40</v>
      </c>
      <c r="D811" s="84" t="s">
        <v>57</v>
      </c>
      <c r="E811" s="43" t="s">
        <v>42</v>
      </c>
    </row>
    <row r="812" spans="1:5" ht="15" customHeight="1" x14ac:dyDescent="0.2">
      <c r="B812" s="99"/>
      <c r="C812" s="93">
        <v>3122</v>
      </c>
      <c r="D812" s="88" t="s">
        <v>65</v>
      </c>
      <c r="E812" s="48">
        <v>20691</v>
      </c>
    </row>
    <row r="813" spans="1:5" ht="15" customHeight="1" x14ac:dyDescent="0.2">
      <c r="B813" s="100"/>
      <c r="C813" s="50" t="s">
        <v>44</v>
      </c>
      <c r="D813" s="101"/>
      <c r="E813" s="102">
        <f>SUM(E812:E812)</f>
        <v>20691</v>
      </c>
    </row>
    <row r="814" spans="1:5" ht="15" customHeight="1" x14ac:dyDescent="0.2"/>
    <row r="815" spans="1:5" ht="15" customHeight="1" x14ac:dyDescent="0.2"/>
    <row r="816" spans="1:5" ht="15" customHeight="1" x14ac:dyDescent="0.25">
      <c r="A816" s="35" t="s">
        <v>431</v>
      </c>
    </row>
    <row r="817" spans="1:5" ht="15" customHeight="1" x14ac:dyDescent="0.2">
      <c r="A817" s="191" t="s">
        <v>34</v>
      </c>
      <c r="B817" s="191"/>
      <c r="C817" s="191"/>
      <c r="D817" s="191"/>
      <c r="E817" s="191"/>
    </row>
    <row r="818" spans="1:5" ht="15" customHeight="1" x14ac:dyDescent="0.2">
      <c r="A818" s="192" t="s">
        <v>552</v>
      </c>
      <c r="B818" s="192"/>
      <c r="C818" s="192"/>
      <c r="D818" s="192"/>
      <c r="E818" s="192"/>
    </row>
    <row r="819" spans="1:5" ht="15" customHeight="1" x14ac:dyDescent="0.2">
      <c r="A819" s="192"/>
      <c r="B819" s="192"/>
      <c r="C819" s="192"/>
      <c r="D819" s="192"/>
      <c r="E819" s="192"/>
    </row>
    <row r="820" spans="1:5" ht="15" customHeight="1" x14ac:dyDescent="0.2">
      <c r="A820" s="192"/>
      <c r="B820" s="192"/>
      <c r="C820" s="192"/>
      <c r="D820" s="192"/>
      <c r="E820" s="192"/>
    </row>
    <row r="821" spans="1:5" ht="15" customHeight="1" x14ac:dyDescent="0.2">
      <c r="A821" s="192"/>
      <c r="B821" s="192"/>
      <c r="C821" s="192"/>
      <c r="D821" s="192"/>
      <c r="E821" s="192"/>
    </row>
    <row r="822" spans="1:5" ht="15" customHeight="1" x14ac:dyDescent="0.2">
      <c r="A822" s="192"/>
      <c r="B822" s="192"/>
      <c r="C822" s="192"/>
      <c r="D822" s="192"/>
      <c r="E822" s="192"/>
    </row>
    <row r="823" spans="1:5" ht="15" customHeight="1" x14ac:dyDescent="0.2">
      <c r="A823" s="192"/>
      <c r="B823" s="192"/>
      <c r="C823" s="192"/>
      <c r="D823" s="192"/>
      <c r="E823" s="192"/>
    </row>
    <row r="824" spans="1:5" ht="15" customHeight="1" x14ac:dyDescent="0.2">
      <c r="A824" s="192"/>
      <c r="B824" s="192"/>
      <c r="C824" s="192"/>
      <c r="D824" s="192"/>
      <c r="E824" s="192"/>
    </row>
    <row r="825" spans="1:5" ht="15" customHeight="1" x14ac:dyDescent="0.2">
      <c r="A825" s="192"/>
      <c r="B825" s="192"/>
      <c r="C825" s="192"/>
      <c r="D825" s="192"/>
      <c r="E825" s="192"/>
    </row>
    <row r="826" spans="1:5" ht="15" customHeight="1" x14ac:dyDescent="0.2">
      <c r="A826" s="192"/>
      <c r="B826" s="192"/>
      <c r="C826" s="192"/>
      <c r="D826" s="192"/>
      <c r="E826" s="192"/>
    </row>
    <row r="827" spans="1:5" ht="15" customHeight="1" x14ac:dyDescent="0.2">
      <c r="A827" s="91"/>
      <c r="B827" s="91"/>
      <c r="C827" s="91"/>
      <c r="D827" s="91"/>
      <c r="E827" s="91"/>
    </row>
    <row r="828" spans="1:5" ht="15" customHeight="1" x14ac:dyDescent="0.2">
      <c r="A828" s="91"/>
      <c r="B828" s="91"/>
      <c r="C828" s="91"/>
      <c r="D828" s="91"/>
      <c r="E828" s="91"/>
    </row>
    <row r="829" spans="1:5" ht="15" customHeight="1" x14ac:dyDescent="0.2">
      <c r="A829" s="91"/>
      <c r="B829" s="91"/>
      <c r="C829" s="91"/>
      <c r="D829" s="91"/>
      <c r="E829" s="91"/>
    </row>
    <row r="830" spans="1:5" ht="15" customHeight="1" x14ac:dyDescent="0.2">
      <c r="A830" s="91"/>
      <c r="B830" s="91"/>
      <c r="C830" s="91"/>
      <c r="D830" s="91"/>
      <c r="E830" s="91"/>
    </row>
    <row r="831" spans="1:5" ht="15" customHeight="1" x14ac:dyDescent="0.2">
      <c r="A831" s="91"/>
      <c r="B831" s="91"/>
      <c r="C831" s="91"/>
      <c r="D831" s="91"/>
      <c r="E831" s="91"/>
    </row>
    <row r="832" spans="1:5" ht="15" customHeight="1" x14ac:dyDescent="0.2">
      <c r="A832" s="91"/>
      <c r="B832" s="91"/>
      <c r="C832" s="91"/>
      <c r="D832" s="91"/>
      <c r="E832" s="91"/>
    </row>
    <row r="833" spans="1:5" ht="15" customHeight="1" x14ac:dyDescent="0.2">
      <c r="A833" s="91"/>
      <c r="B833" s="91"/>
      <c r="C833" s="91"/>
      <c r="D833" s="91"/>
      <c r="E833" s="91"/>
    </row>
    <row r="834" spans="1:5" ht="15" customHeight="1" x14ac:dyDescent="0.25">
      <c r="A834" s="55" t="s">
        <v>1</v>
      </c>
      <c r="B834" s="56"/>
      <c r="C834" s="56"/>
      <c r="D834" s="56"/>
      <c r="E834" s="56"/>
    </row>
    <row r="835" spans="1:5" ht="15" customHeight="1" x14ac:dyDescent="0.2">
      <c r="A835" s="82" t="s">
        <v>61</v>
      </c>
      <c r="E835" t="s">
        <v>62</v>
      </c>
    </row>
    <row r="836" spans="1:5" ht="15" customHeight="1" x14ac:dyDescent="0.25">
      <c r="B836" s="55"/>
      <c r="C836" s="56"/>
      <c r="D836" s="56"/>
      <c r="E836" s="71"/>
    </row>
    <row r="837" spans="1:5" ht="15" customHeight="1" x14ac:dyDescent="0.2">
      <c r="A837" s="92"/>
      <c r="B837" s="92"/>
      <c r="C837" s="72" t="s">
        <v>40</v>
      </c>
      <c r="D837" s="73" t="s">
        <v>41</v>
      </c>
      <c r="E837" s="43" t="s">
        <v>42</v>
      </c>
    </row>
    <row r="838" spans="1:5" ht="15" customHeight="1" x14ac:dyDescent="0.2">
      <c r="A838" s="90"/>
      <c r="B838" s="86"/>
      <c r="C838" s="93"/>
      <c r="D838" s="94" t="s">
        <v>63</v>
      </c>
      <c r="E838" s="48">
        <v>1249387.2</v>
      </c>
    </row>
    <row r="839" spans="1:5" ht="15" customHeight="1" x14ac:dyDescent="0.2">
      <c r="A839" s="90"/>
      <c r="B839" s="86"/>
      <c r="C839" s="50" t="s">
        <v>44</v>
      </c>
      <c r="D839" s="51"/>
      <c r="E839" s="52">
        <f>SUM(E838:E838)</f>
        <v>1249387.2</v>
      </c>
    </row>
    <row r="840" spans="1:5" ht="15" customHeight="1" x14ac:dyDescent="0.2"/>
    <row r="841" spans="1:5" ht="15" customHeight="1" x14ac:dyDescent="0.25">
      <c r="A841" s="37" t="s">
        <v>17</v>
      </c>
      <c r="B841" s="38"/>
      <c r="C841" s="38"/>
      <c r="D841" s="57"/>
      <c r="E841" s="57"/>
    </row>
    <row r="842" spans="1:5" ht="15" customHeight="1" x14ac:dyDescent="0.2">
      <c r="A842" s="39" t="s">
        <v>68</v>
      </c>
      <c r="B842" s="56"/>
      <c r="C842" s="56"/>
      <c r="D842" s="56"/>
      <c r="E842" s="58" t="s">
        <v>71</v>
      </c>
    </row>
    <row r="843" spans="1:5" ht="15" customHeight="1" x14ac:dyDescent="0.2">
      <c r="A843" s="41"/>
      <c r="B843" s="97"/>
      <c r="C843" s="38"/>
      <c r="D843" s="41"/>
      <c r="E843" s="98"/>
    </row>
    <row r="844" spans="1:5" ht="15" customHeight="1" x14ac:dyDescent="0.2">
      <c r="B844" s="92"/>
      <c r="C844" s="43" t="s">
        <v>40</v>
      </c>
      <c r="D844" s="84" t="s">
        <v>57</v>
      </c>
      <c r="E844" s="43" t="s">
        <v>42</v>
      </c>
    </row>
    <row r="845" spans="1:5" ht="15" customHeight="1" x14ac:dyDescent="0.2">
      <c r="B845" s="99"/>
      <c r="C845" s="93">
        <v>3122</v>
      </c>
      <c r="D845" s="88" t="s">
        <v>65</v>
      </c>
      <c r="E845" s="48">
        <v>1249387.2</v>
      </c>
    </row>
    <row r="846" spans="1:5" ht="15" customHeight="1" x14ac:dyDescent="0.2">
      <c r="B846" s="100"/>
      <c r="C846" s="50" t="s">
        <v>44</v>
      </c>
      <c r="D846" s="101"/>
      <c r="E846" s="102">
        <f>SUM(E845:E845)</f>
        <v>1249387.2</v>
      </c>
    </row>
    <row r="847" spans="1:5" ht="15" customHeight="1" x14ac:dyDescent="0.2">
      <c r="B847" s="100"/>
      <c r="C847" s="95"/>
      <c r="D847" s="180"/>
      <c r="E847" s="181"/>
    </row>
    <row r="848" spans="1:5" ht="15" customHeight="1" x14ac:dyDescent="0.2"/>
    <row r="849" spans="1:5" ht="15" customHeight="1" x14ac:dyDescent="0.25">
      <c r="A849" s="35" t="s">
        <v>432</v>
      </c>
    </row>
    <row r="850" spans="1:5" ht="15" customHeight="1" x14ac:dyDescent="0.2">
      <c r="A850" s="191" t="s">
        <v>34</v>
      </c>
      <c r="B850" s="191"/>
      <c r="C850" s="191"/>
      <c r="D850" s="191"/>
      <c r="E850" s="191"/>
    </row>
    <row r="851" spans="1:5" ht="15" customHeight="1" x14ac:dyDescent="0.2">
      <c r="A851" s="192" t="s">
        <v>553</v>
      </c>
      <c r="B851" s="192"/>
      <c r="C851" s="192"/>
      <c r="D851" s="192"/>
      <c r="E851" s="192"/>
    </row>
    <row r="852" spans="1:5" ht="15" customHeight="1" x14ac:dyDescent="0.2">
      <c r="A852" s="192"/>
      <c r="B852" s="192"/>
      <c r="C852" s="192"/>
      <c r="D852" s="192"/>
      <c r="E852" s="192"/>
    </row>
    <row r="853" spans="1:5" ht="15" customHeight="1" x14ac:dyDescent="0.2">
      <c r="A853" s="192"/>
      <c r="B853" s="192"/>
      <c r="C853" s="192"/>
      <c r="D853" s="192"/>
      <c r="E853" s="192"/>
    </row>
    <row r="854" spans="1:5" ht="15" customHeight="1" x14ac:dyDescent="0.2">
      <c r="A854" s="192"/>
      <c r="B854" s="192"/>
      <c r="C854" s="192"/>
      <c r="D854" s="192"/>
      <c r="E854" s="192"/>
    </row>
    <row r="855" spans="1:5" ht="15" customHeight="1" x14ac:dyDescent="0.2">
      <c r="A855" s="192"/>
      <c r="B855" s="192"/>
      <c r="C855" s="192"/>
      <c r="D855" s="192"/>
      <c r="E855" s="192"/>
    </row>
    <row r="856" spans="1:5" ht="15" customHeight="1" x14ac:dyDescent="0.2">
      <c r="A856" s="192"/>
      <c r="B856" s="192"/>
      <c r="C856" s="192"/>
      <c r="D856" s="192"/>
      <c r="E856" s="192"/>
    </row>
    <row r="857" spans="1:5" ht="15" customHeight="1" x14ac:dyDescent="0.2">
      <c r="A857" s="192"/>
      <c r="B857" s="192"/>
      <c r="C857" s="192"/>
      <c r="D857" s="192"/>
      <c r="E857" s="192"/>
    </row>
    <row r="858" spans="1:5" ht="15" customHeight="1" x14ac:dyDescent="0.2">
      <c r="A858" s="192"/>
      <c r="B858" s="192"/>
      <c r="C858" s="192"/>
      <c r="D858" s="192"/>
      <c r="E858" s="192"/>
    </row>
    <row r="859" spans="1:5" ht="15" customHeight="1" x14ac:dyDescent="0.2">
      <c r="A859" s="91"/>
      <c r="B859" s="91"/>
      <c r="C859" s="91"/>
      <c r="D859" s="91"/>
      <c r="E859" s="91"/>
    </row>
    <row r="860" spans="1:5" ht="15" customHeight="1" x14ac:dyDescent="0.25">
      <c r="A860" s="55" t="s">
        <v>1</v>
      </c>
      <c r="B860" s="56"/>
      <c r="C860" s="56"/>
      <c r="D860" s="56"/>
      <c r="E860" s="56"/>
    </row>
    <row r="861" spans="1:5" ht="15" customHeight="1" x14ac:dyDescent="0.2">
      <c r="A861" s="82" t="s">
        <v>61</v>
      </c>
      <c r="E861" t="s">
        <v>62</v>
      </c>
    </row>
    <row r="862" spans="1:5" ht="15" customHeight="1" x14ac:dyDescent="0.25">
      <c r="B862" s="55"/>
      <c r="C862" s="56"/>
      <c r="D862" s="56"/>
      <c r="E862" s="71"/>
    </row>
    <row r="863" spans="1:5" ht="15" customHeight="1" x14ac:dyDescent="0.2">
      <c r="A863" s="92"/>
      <c r="B863" s="92"/>
      <c r="C863" s="72" t="s">
        <v>40</v>
      </c>
      <c r="D863" s="73" t="s">
        <v>41</v>
      </c>
      <c r="E863" s="43" t="s">
        <v>42</v>
      </c>
    </row>
    <row r="864" spans="1:5" ht="15" customHeight="1" x14ac:dyDescent="0.2">
      <c r="A864" s="90"/>
      <c r="B864" s="86"/>
      <c r="C864" s="93"/>
      <c r="D864" s="94" t="s">
        <v>63</v>
      </c>
      <c r="E864" s="48">
        <v>8349.6</v>
      </c>
    </row>
    <row r="865" spans="1:5" ht="15" customHeight="1" x14ac:dyDescent="0.2">
      <c r="A865" s="90"/>
      <c r="B865" s="86"/>
      <c r="C865" s="50" t="s">
        <v>44</v>
      </c>
      <c r="D865" s="51"/>
      <c r="E865" s="52">
        <f>SUM(E864:E864)</f>
        <v>8349.6</v>
      </c>
    </row>
    <row r="866" spans="1:5" ht="15" customHeight="1" x14ac:dyDescent="0.2"/>
    <row r="867" spans="1:5" ht="15" customHeight="1" x14ac:dyDescent="0.25">
      <c r="A867" s="37" t="s">
        <v>17</v>
      </c>
      <c r="B867" s="38"/>
      <c r="C867" s="38"/>
      <c r="D867" s="57"/>
      <c r="E867" s="57"/>
    </row>
    <row r="868" spans="1:5" ht="15" customHeight="1" x14ac:dyDescent="0.2">
      <c r="A868" s="39" t="s">
        <v>68</v>
      </c>
      <c r="B868" s="56"/>
      <c r="C868" s="56"/>
      <c r="D868" s="56"/>
      <c r="E868" s="58" t="s">
        <v>71</v>
      </c>
    </row>
    <row r="869" spans="1:5" ht="15" customHeight="1" x14ac:dyDescent="0.2">
      <c r="A869" s="41"/>
      <c r="B869" s="97"/>
      <c r="C869" s="38"/>
      <c r="D869" s="41"/>
      <c r="E869" s="98"/>
    </row>
    <row r="870" spans="1:5" ht="15" customHeight="1" x14ac:dyDescent="0.2">
      <c r="B870" s="92"/>
      <c r="C870" s="43" t="s">
        <v>40</v>
      </c>
      <c r="D870" s="84" t="s">
        <v>57</v>
      </c>
      <c r="E870" s="43" t="s">
        <v>42</v>
      </c>
    </row>
    <row r="871" spans="1:5" ht="15" customHeight="1" x14ac:dyDescent="0.2">
      <c r="B871" s="99"/>
      <c r="C871" s="93">
        <v>3122</v>
      </c>
      <c r="D871" s="88" t="s">
        <v>65</v>
      </c>
      <c r="E871" s="48">
        <v>8349.6</v>
      </c>
    </row>
    <row r="872" spans="1:5" ht="15" customHeight="1" x14ac:dyDescent="0.2">
      <c r="B872" s="100"/>
      <c r="C872" s="50" t="s">
        <v>44</v>
      </c>
      <c r="D872" s="101"/>
      <c r="E872" s="102">
        <f>SUM(E871:E871)</f>
        <v>8349.6</v>
      </c>
    </row>
    <row r="873" spans="1:5" ht="15" customHeight="1" x14ac:dyDescent="0.2"/>
    <row r="874" spans="1:5" ht="15" customHeight="1" x14ac:dyDescent="0.2"/>
    <row r="875" spans="1:5" ht="15" customHeight="1" x14ac:dyDescent="0.25">
      <c r="A875" s="35" t="s">
        <v>433</v>
      </c>
    </row>
    <row r="876" spans="1:5" ht="15" customHeight="1" x14ac:dyDescent="0.2">
      <c r="A876" s="191" t="s">
        <v>34</v>
      </c>
      <c r="B876" s="191"/>
      <c r="C876" s="191"/>
      <c r="D876" s="191"/>
      <c r="E876" s="191"/>
    </row>
    <row r="877" spans="1:5" ht="15" customHeight="1" x14ac:dyDescent="0.2">
      <c r="A877" s="192" t="s">
        <v>554</v>
      </c>
      <c r="B877" s="192"/>
      <c r="C877" s="192"/>
      <c r="D877" s="192"/>
      <c r="E877" s="192"/>
    </row>
    <row r="878" spans="1:5" ht="15" customHeight="1" x14ac:dyDescent="0.2">
      <c r="A878" s="192"/>
      <c r="B878" s="192"/>
      <c r="C878" s="192"/>
      <c r="D878" s="192"/>
      <c r="E878" s="192"/>
    </row>
    <row r="879" spans="1:5" ht="15" customHeight="1" x14ac:dyDescent="0.2">
      <c r="A879" s="192"/>
      <c r="B879" s="192"/>
      <c r="C879" s="192"/>
      <c r="D879" s="192"/>
      <c r="E879" s="192"/>
    </row>
    <row r="880" spans="1:5" ht="15" customHeight="1" x14ac:dyDescent="0.2">
      <c r="A880" s="192"/>
      <c r="B880" s="192"/>
      <c r="C880" s="192"/>
      <c r="D880" s="192"/>
      <c r="E880" s="192"/>
    </row>
    <row r="881" spans="1:5" ht="15" customHeight="1" x14ac:dyDescent="0.2">
      <c r="A881" s="192"/>
      <c r="B881" s="192"/>
      <c r="C881" s="192"/>
      <c r="D881" s="192"/>
      <c r="E881" s="192"/>
    </row>
    <row r="882" spans="1:5" ht="15" customHeight="1" x14ac:dyDescent="0.2">
      <c r="A882" s="192"/>
      <c r="B882" s="192"/>
      <c r="C882" s="192"/>
      <c r="D882" s="192"/>
      <c r="E882" s="192"/>
    </row>
    <row r="883" spans="1:5" ht="15" customHeight="1" x14ac:dyDescent="0.2">
      <c r="A883" s="192"/>
      <c r="B883" s="192"/>
      <c r="C883" s="192"/>
      <c r="D883" s="192"/>
      <c r="E883" s="192"/>
    </row>
    <row r="884" spans="1:5" ht="15" customHeight="1" x14ac:dyDescent="0.2">
      <c r="A884" s="192"/>
      <c r="B884" s="192"/>
      <c r="C884" s="192"/>
      <c r="D884" s="192"/>
      <c r="E884" s="192"/>
    </row>
    <row r="885" spans="1:5" ht="15" customHeight="1" x14ac:dyDescent="0.2">
      <c r="A885" s="91"/>
      <c r="B885" s="91"/>
      <c r="C885" s="91"/>
      <c r="D885" s="91"/>
      <c r="E885" s="91"/>
    </row>
    <row r="886" spans="1:5" ht="15" customHeight="1" x14ac:dyDescent="0.25">
      <c r="A886" s="55" t="s">
        <v>1</v>
      </c>
      <c r="B886" s="56"/>
      <c r="C886" s="56"/>
      <c r="D886" s="56"/>
      <c r="E886" s="56"/>
    </row>
    <row r="887" spans="1:5" ht="15" customHeight="1" x14ac:dyDescent="0.2">
      <c r="A887" s="82" t="s">
        <v>61</v>
      </c>
      <c r="E887" t="s">
        <v>62</v>
      </c>
    </row>
    <row r="888" spans="1:5" ht="15" customHeight="1" x14ac:dyDescent="0.25">
      <c r="B888" s="55"/>
      <c r="C888" s="56"/>
      <c r="D888" s="56"/>
      <c r="E888" s="71"/>
    </row>
    <row r="889" spans="1:5" ht="15" customHeight="1" x14ac:dyDescent="0.2">
      <c r="A889" s="92"/>
      <c r="B889" s="92"/>
      <c r="C889" s="72" t="s">
        <v>40</v>
      </c>
      <c r="D889" s="73" t="s">
        <v>41</v>
      </c>
      <c r="E889" s="43" t="s">
        <v>42</v>
      </c>
    </row>
    <row r="890" spans="1:5" ht="15" customHeight="1" x14ac:dyDescent="0.2">
      <c r="A890" s="90"/>
      <c r="B890" s="86"/>
      <c r="C890" s="93"/>
      <c r="D890" s="94" t="s">
        <v>63</v>
      </c>
      <c r="E890" s="48">
        <v>8502.2000000000007</v>
      </c>
    </row>
    <row r="891" spans="1:5" ht="15" customHeight="1" x14ac:dyDescent="0.2">
      <c r="A891" s="90"/>
      <c r="B891" s="86"/>
      <c r="C891" s="50" t="s">
        <v>44</v>
      </c>
      <c r="D891" s="51"/>
      <c r="E891" s="52">
        <f>SUM(E890:E890)</f>
        <v>8502.2000000000007</v>
      </c>
    </row>
    <row r="892" spans="1:5" ht="15" customHeight="1" x14ac:dyDescent="0.2"/>
    <row r="893" spans="1:5" ht="15" customHeight="1" x14ac:dyDescent="0.25">
      <c r="A893" s="37" t="s">
        <v>17</v>
      </c>
      <c r="B893" s="38"/>
      <c r="C893" s="38"/>
      <c r="D893" s="57"/>
      <c r="E893" s="57"/>
    </row>
    <row r="894" spans="1:5" ht="15" customHeight="1" x14ac:dyDescent="0.2">
      <c r="A894" s="39" t="s">
        <v>68</v>
      </c>
      <c r="B894" s="56"/>
      <c r="C894" s="56"/>
      <c r="D894" s="56"/>
      <c r="E894" s="58" t="s">
        <v>71</v>
      </c>
    </row>
    <row r="895" spans="1:5" ht="15" customHeight="1" x14ac:dyDescent="0.2">
      <c r="A895" s="41"/>
      <c r="B895" s="97"/>
      <c r="C895" s="38"/>
      <c r="D895" s="41"/>
      <c r="E895" s="98"/>
    </row>
    <row r="896" spans="1:5" ht="15" customHeight="1" x14ac:dyDescent="0.2">
      <c r="B896" s="92"/>
      <c r="C896" s="43" t="s">
        <v>40</v>
      </c>
      <c r="D896" s="84" t="s">
        <v>57</v>
      </c>
      <c r="E896" s="43" t="s">
        <v>42</v>
      </c>
    </row>
    <row r="897" spans="1:5" ht="15" customHeight="1" x14ac:dyDescent="0.2">
      <c r="B897" s="99"/>
      <c r="C897" s="93">
        <v>3122</v>
      </c>
      <c r="D897" s="88" t="s">
        <v>65</v>
      </c>
      <c r="E897" s="48">
        <v>8502.2000000000007</v>
      </c>
    </row>
    <row r="898" spans="1:5" ht="15" customHeight="1" x14ac:dyDescent="0.2">
      <c r="B898" s="100"/>
      <c r="C898" s="50" t="s">
        <v>44</v>
      </c>
      <c r="D898" s="101"/>
      <c r="E898" s="102">
        <f>SUM(E897:E897)</f>
        <v>8502.2000000000007</v>
      </c>
    </row>
    <row r="899" spans="1:5" ht="15" customHeight="1" x14ac:dyDescent="0.2"/>
    <row r="900" spans="1:5" ht="15" customHeight="1" x14ac:dyDescent="0.2"/>
    <row r="901" spans="1:5" ht="15" customHeight="1" x14ac:dyDescent="0.25">
      <c r="A901" s="35" t="s">
        <v>434</v>
      </c>
    </row>
    <row r="902" spans="1:5" ht="15" customHeight="1" x14ac:dyDescent="0.2">
      <c r="A902" s="191" t="s">
        <v>34</v>
      </c>
      <c r="B902" s="191"/>
      <c r="C902" s="191"/>
      <c r="D902" s="191"/>
      <c r="E902" s="191"/>
    </row>
    <row r="903" spans="1:5" ht="15" customHeight="1" x14ac:dyDescent="0.2">
      <c r="A903" s="192" t="s">
        <v>555</v>
      </c>
      <c r="B903" s="192"/>
      <c r="C903" s="192"/>
      <c r="D903" s="192"/>
      <c r="E903" s="192"/>
    </row>
    <row r="904" spans="1:5" ht="15" customHeight="1" x14ac:dyDescent="0.2">
      <c r="A904" s="192"/>
      <c r="B904" s="192"/>
      <c r="C904" s="192"/>
      <c r="D904" s="192"/>
      <c r="E904" s="192"/>
    </row>
    <row r="905" spans="1:5" ht="15" customHeight="1" x14ac:dyDescent="0.2">
      <c r="A905" s="192"/>
      <c r="B905" s="192"/>
      <c r="C905" s="192"/>
      <c r="D905" s="192"/>
      <c r="E905" s="192"/>
    </row>
    <row r="906" spans="1:5" ht="15" customHeight="1" x14ac:dyDescent="0.2">
      <c r="A906" s="192"/>
      <c r="B906" s="192"/>
      <c r="C906" s="192"/>
      <c r="D906" s="192"/>
      <c r="E906" s="192"/>
    </row>
    <row r="907" spans="1:5" ht="15" customHeight="1" x14ac:dyDescent="0.2">
      <c r="A907" s="192"/>
      <c r="B907" s="192"/>
      <c r="C907" s="192"/>
      <c r="D907" s="192"/>
      <c r="E907" s="192"/>
    </row>
    <row r="908" spans="1:5" ht="15" customHeight="1" x14ac:dyDescent="0.2">
      <c r="A908" s="192"/>
      <c r="B908" s="192"/>
      <c r="C908" s="192"/>
      <c r="D908" s="192"/>
      <c r="E908" s="192"/>
    </row>
    <row r="909" spans="1:5" ht="15" customHeight="1" x14ac:dyDescent="0.2">
      <c r="A909" s="192"/>
      <c r="B909" s="192"/>
      <c r="C909" s="192"/>
      <c r="D909" s="192"/>
      <c r="E909" s="192"/>
    </row>
    <row r="910" spans="1:5" ht="15" customHeight="1" x14ac:dyDescent="0.2"/>
    <row r="911" spans="1:5" ht="15" customHeight="1" x14ac:dyDescent="0.25">
      <c r="A911" s="55" t="s">
        <v>1</v>
      </c>
      <c r="B911" s="56"/>
      <c r="C911" s="56"/>
      <c r="D911" s="56"/>
      <c r="E911" s="56"/>
    </row>
    <row r="912" spans="1:5" ht="15" customHeight="1" x14ac:dyDescent="0.2">
      <c r="A912" s="39" t="s">
        <v>79</v>
      </c>
      <c r="B912" s="38"/>
      <c r="C912" s="38"/>
      <c r="D912" s="38"/>
      <c r="E912" s="40" t="s">
        <v>80</v>
      </c>
    </row>
    <row r="913" spans="1:5" ht="15" customHeight="1" x14ac:dyDescent="0.25">
      <c r="A913" s="57"/>
      <c r="B913" s="55"/>
      <c r="C913" s="56"/>
      <c r="D913" s="56"/>
      <c r="E913" s="71"/>
    </row>
    <row r="914" spans="1:5" ht="15" customHeight="1" x14ac:dyDescent="0.2">
      <c r="B914" s="83"/>
      <c r="C914" s="72" t="s">
        <v>40</v>
      </c>
      <c r="D914" s="110" t="s">
        <v>41</v>
      </c>
      <c r="E914" s="74" t="s">
        <v>42</v>
      </c>
    </row>
    <row r="915" spans="1:5" ht="15" customHeight="1" x14ac:dyDescent="0.2">
      <c r="B915" s="90"/>
      <c r="C915" s="182">
        <v>6172</v>
      </c>
      <c r="D915" s="183" t="s">
        <v>153</v>
      </c>
      <c r="E915" s="89">
        <v>19030302.010000002</v>
      </c>
    </row>
    <row r="916" spans="1:5" ht="15" customHeight="1" x14ac:dyDescent="0.2">
      <c r="B916" s="90"/>
      <c r="C916" s="93">
        <v>6402</v>
      </c>
      <c r="D916" s="166" t="s">
        <v>144</v>
      </c>
      <c r="E916" s="89">
        <v>662340.05000000005</v>
      </c>
    </row>
    <row r="917" spans="1:5" ht="15" customHeight="1" x14ac:dyDescent="0.2">
      <c r="B917" s="111"/>
      <c r="C917" s="79" t="s">
        <v>44</v>
      </c>
      <c r="D917" s="80"/>
      <c r="E917" s="81">
        <f>SUM(E915:E916)</f>
        <v>19692642.060000002</v>
      </c>
    </row>
    <row r="918" spans="1:5" ht="15" customHeight="1" x14ac:dyDescent="0.2"/>
    <row r="919" spans="1:5" ht="15" customHeight="1" x14ac:dyDescent="0.25">
      <c r="A919" s="37" t="s">
        <v>17</v>
      </c>
      <c r="B919" s="68"/>
      <c r="C919" s="38"/>
      <c r="D919" s="38"/>
      <c r="E919" s="57"/>
    </row>
    <row r="920" spans="1:5" ht="15" customHeight="1" x14ac:dyDescent="0.2">
      <c r="A920" s="39" t="s">
        <v>61</v>
      </c>
      <c r="B920" s="68"/>
      <c r="C920" s="38"/>
      <c r="D920" s="38"/>
      <c r="E920" t="s">
        <v>62</v>
      </c>
    </row>
    <row r="921" spans="1:5" ht="15" customHeight="1" x14ac:dyDescent="0.2">
      <c r="A921" s="39"/>
      <c r="B921" s="68"/>
      <c r="C921" s="38"/>
      <c r="D921" s="38"/>
    </row>
    <row r="922" spans="1:5" ht="15" customHeight="1" x14ac:dyDescent="0.2">
      <c r="A922" s="39"/>
      <c r="B922" s="68"/>
      <c r="C922" s="72" t="s">
        <v>40</v>
      </c>
      <c r="D922" s="73" t="s">
        <v>41</v>
      </c>
      <c r="E922" s="74" t="s">
        <v>42</v>
      </c>
    </row>
    <row r="923" spans="1:5" ht="15" customHeight="1" x14ac:dyDescent="0.2">
      <c r="A923" s="39"/>
      <c r="B923" s="68"/>
      <c r="C923" s="103"/>
      <c r="D923" s="94" t="s">
        <v>406</v>
      </c>
      <c r="E923" s="48">
        <v>19030302.010000002</v>
      </c>
    </row>
    <row r="924" spans="1:5" ht="15" customHeight="1" x14ac:dyDescent="0.2">
      <c r="A924" s="39"/>
      <c r="B924" s="68"/>
      <c r="C924" s="79" t="s">
        <v>44</v>
      </c>
      <c r="D924" s="80"/>
      <c r="E924" s="81">
        <f>SUM(E923:E923)</f>
        <v>19030302.010000002</v>
      </c>
    </row>
    <row r="925" spans="1:5" ht="15" customHeight="1" x14ac:dyDescent="0.2">
      <c r="A925" s="39"/>
      <c r="B925" s="68"/>
      <c r="C925" s="38"/>
      <c r="D925" s="38"/>
    </row>
    <row r="926" spans="1:5" ht="15" customHeight="1" x14ac:dyDescent="0.25">
      <c r="A926" s="37" t="s">
        <v>17</v>
      </c>
      <c r="B926" s="38"/>
      <c r="C926" s="38"/>
      <c r="D926" s="57"/>
      <c r="E926" s="57"/>
    </row>
    <row r="927" spans="1:5" ht="15" customHeight="1" x14ac:dyDescent="0.2">
      <c r="A927" s="105" t="s">
        <v>79</v>
      </c>
      <c r="B927" s="38"/>
      <c r="C927" s="38"/>
      <c r="D927" s="38"/>
      <c r="E927" s="40" t="s">
        <v>80</v>
      </c>
    </row>
    <row r="928" spans="1:5" ht="15" customHeight="1" x14ac:dyDescent="0.2">
      <c r="A928" s="41"/>
      <c r="B928" s="97"/>
      <c r="C928" s="38"/>
      <c r="D928" s="41"/>
      <c r="E928" s="98"/>
    </row>
    <row r="929" spans="1:7" ht="15" customHeight="1" x14ac:dyDescent="0.2">
      <c r="B929" s="72" t="s">
        <v>39</v>
      </c>
      <c r="C929" s="72" t="s">
        <v>40</v>
      </c>
      <c r="D929" s="73" t="s">
        <v>41</v>
      </c>
      <c r="E929" s="74" t="s">
        <v>42</v>
      </c>
    </row>
    <row r="930" spans="1:7" ht="15" customHeight="1" x14ac:dyDescent="0.2">
      <c r="B930" s="106">
        <v>12</v>
      </c>
      <c r="C930" s="87"/>
      <c r="D930" s="65" t="s">
        <v>81</v>
      </c>
      <c r="E930" s="107">
        <v>263024.52</v>
      </c>
    </row>
    <row r="931" spans="1:7" ht="15" customHeight="1" x14ac:dyDescent="0.2">
      <c r="B931" s="106">
        <v>12</v>
      </c>
      <c r="C931" s="87"/>
      <c r="D931" s="88" t="s">
        <v>117</v>
      </c>
      <c r="E931" s="107">
        <v>399315.53</v>
      </c>
    </row>
    <row r="932" spans="1:7" ht="15" customHeight="1" x14ac:dyDescent="0.2">
      <c r="B932" s="106"/>
      <c r="C932" s="79" t="s">
        <v>44</v>
      </c>
      <c r="D932" s="80"/>
      <c r="E932" s="81">
        <f>SUM(E930:E931)</f>
        <v>662340.05000000005</v>
      </c>
      <c r="G932" s="130">
        <f>+E924+E932</f>
        <v>19692642.060000002</v>
      </c>
    </row>
    <row r="933" spans="1:7" ht="15" customHeight="1" x14ac:dyDescent="0.2">
      <c r="B933" s="99"/>
      <c r="C933" s="113"/>
      <c r="D933" s="56"/>
      <c r="E933" s="170"/>
      <c r="G933" s="130"/>
    </row>
    <row r="934" spans="1:7" ht="15" customHeight="1" x14ac:dyDescent="0.2">
      <c r="B934" s="99"/>
      <c r="C934" s="113"/>
      <c r="D934" s="56"/>
      <c r="E934" s="170"/>
      <c r="G934" s="130"/>
    </row>
    <row r="935" spans="1:7" ht="15" customHeight="1" x14ac:dyDescent="0.2">
      <c r="B935" s="99"/>
      <c r="C935" s="113"/>
      <c r="D935" s="56"/>
      <c r="E935" s="170"/>
      <c r="G935" s="130"/>
    </row>
    <row r="936" spans="1:7" ht="15" customHeight="1" x14ac:dyDescent="0.2">
      <c r="B936" s="99"/>
      <c r="C936" s="113"/>
      <c r="D936" s="56"/>
      <c r="E936" s="170"/>
      <c r="G936" s="130"/>
    </row>
    <row r="937" spans="1:7" ht="15" customHeight="1" x14ac:dyDescent="0.2">
      <c r="B937" s="99"/>
      <c r="C937" s="113"/>
      <c r="D937" s="56"/>
      <c r="E937" s="170"/>
      <c r="G937" s="130"/>
    </row>
    <row r="938" spans="1:7" ht="15" customHeight="1" x14ac:dyDescent="0.25">
      <c r="A938" s="35" t="s">
        <v>435</v>
      </c>
    </row>
    <row r="939" spans="1:7" ht="15" customHeight="1" x14ac:dyDescent="0.2">
      <c r="A939" s="194" t="s">
        <v>280</v>
      </c>
      <c r="B939" s="194"/>
      <c r="C939" s="194"/>
      <c r="D939" s="194"/>
      <c r="E939" s="194"/>
    </row>
    <row r="940" spans="1:7" ht="15" customHeight="1" x14ac:dyDescent="0.2">
      <c r="A940" s="194"/>
      <c r="B940" s="194"/>
      <c r="C940" s="194"/>
      <c r="D940" s="194"/>
      <c r="E940" s="194"/>
    </row>
    <row r="941" spans="1:7" ht="15" customHeight="1" x14ac:dyDescent="0.2">
      <c r="A941" s="192" t="s">
        <v>556</v>
      </c>
      <c r="B941" s="192"/>
      <c r="C941" s="192"/>
      <c r="D941" s="192"/>
      <c r="E941" s="192"/>
    </row>
    <row r="942" spans="1:7" ht="15" customHeight="1" x14ac:dyDescent="0.2">
      <c r="A942" s="192"/>
      <c r="B942" s="192"/>
      <c r="C942" s="192"/>
      <c r="D942" s="192"/>
      <c r="E942" s="192"/>
    </row>
    <row r="943" spans="1:7" ht="15" customHeight="1" x14ac:dyDescent="0.2">
      <c r="A943" s="192"/>
      <c r="B943" s="192"/>
      <c r="C943" s="192"/>
      <c r="D943" s="192"/>
      <c r="E943" s="192"/>
    </row>
    <row r="944" spans="1:7" ht="15" customHeight="1" x14ac:dyDescent="0.2">
      <c r="A944" s="192"/>
      <c r="B944" s="192"/>
      <c r="C944" s="192"/>
      <c r="D944" s="192"/>
      <c r="E944" s="192"/>
    </row>
    <row r="945" spans="1:5" ht="15" customHeight="1" x14ac:dyDescent="0.2">
      <c r="A945" s="192"/>
      <c r="B945" s="192"/>
      <c r="C945" s="192"/>
      <c r="D945" s="192"/>
      <c r="E945" s="192"/>
    </row>
    <row r="946" spans="1:5" ht="15" customHeight="1" x14ac:dyDescent="0.2">
      <c r="A946" s="192"/>
      <c r="B946" s="192"/>
      <c r="C946" s="192"/>
      <c r="D946" s="192"/>
      <c r="E946" s="192"/>
    </row>
    <row r="947" spans="1:5" ht="15" customHeight="1" x14ac:dyDescent="0.2">
      <c r="A947" s="192"/>
      <c r="B947" s="192"/>
      <c r="C947" s="192"/>
      <c r="D947" s="192"/>
      <c r="E947" s="192"/>
    </row>
    <row r="948" spans="1:5" ht="15" customHeight="1" x14ac:dyDescent="0.2">
      <c r="A948" s="192"/>
      <c r="B948" s="192"/>
      <c r="C948" s="192"/>
      <c r="D948" s="192"/>
      <c r="E948" s="192"/>
    </row>
    <row r="949" spans="1:5" ht="15" customHeight="1" x14ac:dyDescent="0.2">
      <c r="A949" s="91"/>
      <c r="B949" s="91"/>
      <c r="C949" s="91"/>
      <c r="D949" s="91"/>
      <c r="E949" s="91"/>
    </row>
    <row r="950" spans="1:5" ht="15" customHeight="1" x14ac:dyDescent="0.25">
      <c r="A950" s="55" t="s">
        <v>1</v>
      </c>
      <c r="B950" s="137"/>
      <c r="C950" s="131"/>
      <c r="D950" s="131"/>
      <c r="E950" s="131"/>
    </row>
    <row r="951" spans="1:5" ht="15" customHeight="1" x14ac:dyDescent="0.2">
      <c r="A951" s="82" t="s">
        <v>115</v>
      </c>
      <c r="B951" s="115"/>
      <c r="C951" s="115"/>
      <c r="D951" s="115"/>
      <c r="E951" s="57" t="s">
        <v>116</v>
      </c>
    </row>
    <row r="952" spans="1:5" ht="15" customHeight="1" x14ac:dyDescent="0.2">
      <c r="A952" s="115"/>
      <c r="B952" s="138"/>
      <c r="C952" s="115"/>
      <c r="D952" s="115"/>
      <c r="E952" s="71"/>
    </row>
    <row r="953" spans="1:5" ht="15" customHeight="1" x14ac:dyDescent="0.2">
      <c r="B953" s="92"/>
      <c r="C953" s="139" t="s">
        <v>40</v>
      </c>
      <c r="D953" s="73" t="s">
        <v>41</v>
      </c>
      <c r="E953" s="43" t="s">
        <v>42</v>
      </c>
    </row>
    <row r="954" spans="1:5" ht="15" customHeight="1" x14ac:dyDescent="0.2">
      <c r="B954" s="173"/>
      <c r="C954" s="139">
        <v>6172</v>
      </c>
      <c r="D954" s="94" t="s">
        <v>153</v>
      </c>
      <c r="E954" s="142">
        <v>1770910.65</v>
      </c>
    </row>
    <row r="955" spans="1:5" ht="15" customHeight="1" x14ac:dyDescent="0.2">
      <c r="B955" s="184"/>
      <c r="C955" s="50" t="s">
        <v>44</v>
      </c>
      <c r="D955" s="101"/>
      <c r="E955" s="102">
        <f>SUM(E954:E954)</f>
        <v>1770910.65</v>
      </c>
    </row>
    <row r="956" spans="1:5" ht="15" customHeight="1" x14ac:dyDescent="0.2"/>
    <row r="957" spans="1:5" ht="15" customHeight="1" x14ac:dyDescent="0.25">
      <c r="A957" s="37" t="s">
        <v>17</v>
      </c>
      <c r="B957" s="68"/>
      <c r="C957" s="38"/>
      <c r="D957" s="38"/>
      <c r="E957" s="57"/>
    </row>
    <row r="958" spans="1:5" ht="15" customHeight="1" x14ac:dyDescent="0.2">
      <c r="A958" s="39" t="s">
        <v>61</v>
      </c>
      <c r="B958" s="68"/>
      <c r="C958" s="38"/>
      <c r="D958" s="38"/>
      <c r="E958" t="s">
        <v>62</v>
      </c>
    </row>
    <row r="959" spans="1:5" ht="15" customHeight="1" x14ac:dyDescent="0.2">
      <c r="A959" s="39"/>
      <c r="B959" s="68"/>
      <c r="C959" s="38"/>
      <c r="D959" s="38"/>
    </row>
    <row r="960" spans="1:5" ht="15" customHeight="1" x14ac:dyDescent="0.2">
      <c r="A960" s="39"/>
      <c r="B960" s="68"/>
      <c r="C960" s="72" t="s">
        <v>40</v>
      </c>
      <c r="D960" s="73" t="s">
        <v>41</v>
      </c>
      <c r="E960" s="74" t="s">
        <v>42</v>
      </c>
    </row>
    <row r="961" spans="1:5" ht="15" customHeight="1" x14ac:dyDescent="0.2">
      <c r="A961" s="39"/>
      <c r="B961" s="68"/>
      <c r="C961" s="103"/>
      <c r="D961" s="94" t="s">
        <v>406</v>
      </c>
      <c r="E961" s="48">
        <v>1726955.35</v>
      </c>
    </row>
    <row r="962" spans="1:5" ht="15" customHeight="1" x14ac:dyDescent="0.2">
      <c r="A962" s="39"/>
      <c r="B962" s="68"/>
      <c r="C962" s="79" t="s">
        <v>44</v>
      </c>
      <c r="D962" s="80"/>
      <c r="E962" s="81">
        <f>SUM(E961:E961)</f>
        <v>1726955.35</v>
      </c>
    </row>
    <row r="963" spans="1:5" ht="15" customHeight="1" x14ac:dyDescent="0.2"/>
    <row r="964" spans="1:5" ht="15" customHeight="1" x14ac:dyDescent="0.2">
      <c r="C964" s="43" t="s">
        <v>40</v>
      </c>
      <c r="D964" s="84" t="s">
        <v>57</v>
      </c>
      <c r="E964" s="43" t="s">
        <v>42</v>
      </c>
    </row>
    <row r="965" spans="1:5" ht="15" customHeight="1" x14ac:dyDescent="0.2">
      <c r="C965" s="93">
        <v>6409</v>
      </c>
      <c r="D965" s="163" t="s">
        <v>78</v>
      </c>
      <c r="E965" s="48">
        <v>43955.3</v>
      </c>
    </row>
    <row r="966" spans="1:5" ht="15" customHeight="1" x14ac:dyDescent="0.2">
      <c r="C966" s="50" t="s">
        <v>44</v>
      </c>
      <c r="D966" s="101"/>
      <c r="E966" s="102">
        <f>SUM(E965:E965)</f>
        <v>43955.3</v>
      </c>
    </row>
    <row r="967" spans="1:5" ht="15" customHeight="1" x14ac:dyDescent="0.2"/>
    <row r="968" spans="1:5" ht="15" customHeight="1" x14ac:dyDescent="0.2"/>
    <row r="969" spans="1:5" ht="15" customHeight="1" x14ac:dyDescent="0.25">
      <c r="A969" s="35" t="s">
        <v>436</v>
      </c>
    </row>
    <row r="970" spans="1:5" ht="15" customHeight="1" x14ac:dyDescent="0.2">
      <c r="A970" s="191" t="s">
        <v>34</v>
      </c>
      <c r="B970" s="191"/>
      <c r="C970" s="191"/>
      <c r="D970" s="191"/>
      <c r="E970" s="191"/>
    </row>
    <row r="971" spans="1:5" ht="15" customHeight="1" x14ac:dyDescent="0.2">
      <c r="A971" s="192" t="s">
        <v>557</v>
      </c>
      <c r="B971" s="192"/>
      <c r="C971" s="192"/>
      <c r="D971" s="192"/>
      <c r="E971" s="192"/>
    </row>
    <row r="972" spans="1:5" ht="15" customHeight="1" x14ac:dyDescent="0.2">
      <c r="A972" s="192"/>
      <c r="B972" s="192"/>
      <c r="C972" s="192"/>
      <c r="D972" s="192"/>
      <c r="E972" s="192"/>
    </row>
    <row r="973" spans="1:5" ht="15" customHeight="1" x14ac:dyDescent="0.2">
      <c r="A973" s="192"/>
      <c r="B973" s="192"/>
      <c r="C973" s="192"/>
      <c r="D973" s="192"/>
      <c r="E973" s="192"/>
    </row>
    <row r="974" spans="1:5" ht="15" customHeight="1" x14ac:dyDescent="0.2">
      <c r="A974" s="192"/>
      <c r="B974" s="192"/>
      <c r="C974" s="192"/>
      <c r="D974" s="192"/>
      <c r="E974" s="192"/>
    </row>
    <row r="975" spans="1:5" ht="15" customHeight="1" x14ac:dyDescent="0.2">
      <c r="A975" s="192"/>
      <c r="B975" s="192"/>
      <c r="C975" s="192"/>
      <c r="D975" s="192"/>
      <c r="E975" s="192"/>
    </row>
    <row r="976" spans="1:5" ht="15" customHeight="1" x14ac:dyDescent="0.2">
      <c r="A976" s="192"/>
      <c r="B976" s="192"/>
      <c r="C976" s="192"/>
      <c r="D976" s="192"/>
      <c r="E976" s="192"/>
    </row>
    <row r="977" spans="1:5" ht="15" customHeight="1" x14ac:dyDescent="0.2">
      <c r="A977" s="192"/>
      <c r="B977" s="192"/>
      <c r="C977" s="192"/>
      <c r="D977" s="192"/>
      <c r="E977" s="192"/>
    </row>
    <row r="978" spans="1:5" ht="15" customHeight="1" x14ac:dyDescent="0.2">
      <c r="A978" s="192"/>
      <c r="B978" s="192"/>
      <c r="C978" s="192"/>
      <c r="D978" s="192"/>
      <c r="E978" s="192"/>
    </row>
    <row r="979" spans="1:5" ht="15" customHeight="1" x14ac:dyDescent="0.2"/>
    <row r="980" spans="1:5" ht="15" customHeight="1" x14ac:dyDescent="0.25">
      <c r="A980" s="55" t="s">
        <v>1</v>
      </c>
      <c r="B980" s="56"/>
      <c r="C980" s="56"/>
      <c r="D980" s="56"/>
      <c r="E980" s="56"/>
    </row>
    <row r="981" spans="1:5" ht="15" customHeight="1" x14ac:dyDescent="0.2">
      <c r="A981" s="82" t="s">
        <v>115</v>
      </c>
      <c r="B981" s="38"/>
      <c r="C981" s="38"/>
      <c r="D981" s="38"/>
      <c r="E981" s="40" t="s">
        <v>116</v>
      </c>
    </row>
    <row r="982" spans="1:5" ht="15" customHeight="1" x14ac:dyDescent="0.25">
      <c r="A982" s="57"/>
      <c r="B982" s="55"/>
      <c r="C982" s="56"/>
      <c r="D982" s="56"/>
      <c r="E982" s="71"/>
    </row>
    <row r="983" spans="1:5" ht="15" customHeight="1" x14ac:dyDescent="0.2">
      <c r="B983" s="83"/>
      <c r="C983" s="72" t="s">
        <v>40</v>
      </c>
      <c r="D983" s="73" t="s">
        <v>41</v>
      </c>
      <c r="E983" s="74" t="s">
        <v>42</v>
      </c>
    </row>
    <row r="984" spans="1:5" ht="15" customHeight="1" x14ac:dyDescent="0.2">
      <c r="B984" s="90"/>
      <c r="C984" s="182">
        <v>6402</v>
      </c>
      <c r="D984" s="94" t="s">
        <v>144</v>
      </c>
      <c r="E984" s="89">
        <v>6050</v>
      </c>
    </row>
    <row r="985" spans="1:5" ht="15" customHeight="1" x14ac:dyDescent="0.2">
      <c r="B985" s="111"/>
      <c r="C985" s="79" t="s">
        <v>44</v>
      </c>
      <c r="D985" s="80"/>
      <c r="E985" s="81">
        <f>SUM(E984:E984)</f>
        <v>6050</v>
      </c>
    </row>
    <row r="986" spans="1:5" ht="15" customHeight="1" x14ac:dyDescent="0.2"/>
    <row r="987" spans="1:5" ht="15" customHeight="1" x14ac:dyDescent="0.2"/>
    <row r="988" spans="1:5" ht="15" customHeight="1" x14ac:dyDescent="0.2"/>
    <row r="989" spans="1:5" ht="15" customHeight="1" x14ac:dyDescent="0.2"/>
    <row r="990" spans="1:5" ht="15" customHeight="1" x14ac:dyDescent="0.25">
      <c r="A990" s="37" t="s">
        <v>17</v>
      </c>
      <c r="B990" s="38"/>
      <c r="C990" s="38"/>
      <c r="D990" s="57"/>
      <c r="E990" s="57"/>
    </row>
    <row r="991" spans="1:5" ht="15" customHeight="1" x14ac:dyDescent="0.2">
      <c r="A991" s="82" t="s">
        <v>61</v>
      </c>
      <c r="B991" s="56"/>
      <c r="C991" s="56"/>
      <c r="D991" s="56"/>
      <c r="E991" s="58" t="s">
        <v>62</v>
      </c>
    </row>
    <row r="992" spans="1:5" ht="15" customHeight="1" x14ac:dyDescent="0.2">
      <c r="A992" s="41"/>
      <c r="B992" s="97"/>
      <c r="C992" s="38"/>
      <c r="D992" s="41"/>
      <c r="E992" s="98"/>
    </row>
    <row r="993" spans="1:5" ht="15" customHeight="1" x14ac:dyDescent="0.2">
      <c r="A993" s="83"/>
      <c r="B993" s="83"/>
      <c r="C993" s="43" t="s">
        <v>40</v>
      </c>
      <c r="D993" s="84" t="s">
        <v>57</v>
      </c>
      <c r="E993" s="43" t="s">
        <v>42</v>
      </c>
    </row>
    <row r="994" spans="1:5" ht="15" customHeight="1" x14ac:dyDescent="0.2">
      <c r="A994" s="119"/>
      <c r="B994" s="120"/>
      <c r="C994" s="93">
        <v>6409</v>
      </c>
      <c r="D994" s="163" t="s">
        <v>78</v>
      </c>
      <c r="E994" s="48">
        <v>6050</v>
      </c>
    </row>
    <row r="995" spans="1:5" ht="15" customHeight="1" x14ac:dyDescent="0.2">
      <c r="A995" s="111"/>
      <c r="B995" s="38"/>
      <c r="C995" s="50" t="s">
        <v>44</v>
      </c>
      <c r="D995" s="101"/>
      <c r="E995" s="102">
        <f>SUM(E994:E994)</f>
        <v>6050</v>
      </c>
    </row>
    <row r="996" spans="1:5" ht="15" customHeight="1" x14ac:dyDescent="0.2"/>
    <row r="997" spans="1:5" ht="15" customHeight="1" x14ac:dyDescent="0.2"/>
    <row r="998" spans="1:5" ht="15" customHeight="1" x14ac:dyDescent="0.25">
      <c r="A998" s="35" t="s">
        <v>437</v>
      </c>
    </row>
    <row r="999" spans="1:5" ht="15" customHeight="1" x14ac:dyDescent="0.2">
      <c r="A999" s="191" t="s">
        <v>34</v>
      </c>
      <c r="B999" s="191"/>
      <c r="C999" s="191"/>
      <c r="D999" s="191"/>
      <c r="E999" s="191"/>
    </row>
    <row r="1000" spans="1:5" ht="15" customHeight="1" x14ac:dyDescent="0.2">
      <c r="A1000" s="192" t="s">
        <v>438</v>
      </c>
      <c r="B1000" s="192"/>
      <c r="C1000" s="192"/>
      <c r="D1000" s="192"/>
      <c r="E1000" s="192"/>
    </row>
    <row r="1001" spans="1:5" ht="15" customHeight="1" x14ac:dyDescent="0.2">
      <c r="A1001" s="192"/>
      <c r="B1001" s="192"/>
      <c r="C1001" s="192"/>
      <c r="D1001" s="192"/>
      <c r="E1001" s="192"/>
    </row>
    <row r="1002" spans="1:5" ht="15" customHeight="1" x14ac:dyDescent="0.2">
      <c r="A1002" s="192"/>
      <c r="B1002" s="192"/>
      <c r="C1002" s="192"/>
      <c r="D1002" s="192"/>
      <c r="E1002" s="192"/>
    </row>
    <row r="1003" spans="1:5" ht="15" customHeight="1" x14ac:dyDescent="0.2">
      <c r="A1003" s="192"/>
      <c r="B1003" s="192"/>
      <c r="C1003" s="192"/>
      <c r="D1003" s="192"/>
      <c r="E1003" s="192"/>
    </row>
    <row r="1004" spans="1:5" ht="15" customHeight="1" x14ac:dyDescent="0.2">
      <c r="A1004" s="192"/>
      <c r="B1004" s="192"/>
      <c r="C1004" s="192"/>
      <c r="D1004" s="192"/>
      <c r="E1004" s="192"/>
    </row>
    <row r="1005" spans="1:5" ht="15" customHeight="1" x14ac:dyDescent="0.2">
      <c r="A1005" s="192"/>
      <c r="B1005" s="192"/>
      <c r="C1005" s="192"/>
      <c r="D1005" s="192"/>
      <c r="E1005" s="192"/>
    </row>
    <row r="1006" spans="1:5" ht="15" customHeight="1" x14ac:dyDescent="0.2">
      <c r="A1006" s="192"/>
      <c r="B1006" s="192"/>
      <c r="C1006" s="192"/>
      <c r="D1006" s="192"/>
      <c r="E1006" s="192"/>
    </row>
    <row r="1007" spans="1:5" ht="15" customHeight="1" x14ac:dyDescent="0.2"/>
    <row r="1008" spans="1:5" ht="15" customHeight="1" x14ac:dyDescent="0.25">
      <c r="A1008" s="55" t="s">
        <v>1</v>
      </c>
      <c r="B1008" s="56"/>
      <c r="C1008" s="56"/>
      <c r="D1008" s="56"/>
      <c r="E1008" s="56"/>
    </row>
    <row r="1009" spans="1:5" ht="15" customHeight="1" x14ac:dyDescent="0.2">
      <c r="A1009" s="82" t="s">
        <v>112</v>
      </c>
      <c r="B1009" s="56"/>
      <c r="C1009" s="56"/>
      <c r="D1009" s="56"/>
      <c r="E1009" s="58" t="s">
        <v>113</v>
      </c>
    </row>
    <row r="1010" spans="1:5" ht="15" customHeight="1" x14ac:dyDescent="0.25">
      <c r="A1010" s="57"/>
      <c r="B1010" s="55"/>
      <c r="C1010" s="56"/>
      <c r="D1010" s="56"/>
      <c r="E1010" s="71"/>
    </row>
    <row r="1011" spans="1:5" ht="15" customHeight="1" x14ac:dyDescent="0.2">
      <c r="B1011" s="83"/>
      <c r="C1011" s="72" t="s">
        <v>40</v>
      </c>
      <c r="D1011" s="73" t="s">
        <v>41</v>
      </c>
      <c r="E1011" s="74" t="s">
        <v>42</v>
      </c>
    </row>
    <row r="1012" spans="1:5" ht="15" customHeight="1" x14ac:dyDescent="0.2">
      <c r="B1012" s="90"/>
      <c r="C1012" s="182">
        <v>6402</v>
      </c>
      <c r="D1012" s="88" t="s">
        <v>146</v>
      </c>
      <c r="E1012" s="89">
        <v>379000</v>
      </c>
    </row>
    <row r="1013" spans="1:5" ht="15" customHeight="1" x14ac:dyDescent="0.2">
      <c r="B1013" s="111"/>
      <c r="C1013" s="79" t="s">
        <v>44</v>
      </c>
      <c r="D1013" s="80"/>
      <c r="E1013" s="81">
        <f>SUM(E1012:E1012)</f>
        <v>379000</v>
      </c>
    </row>
    <row r="1014" spans="1:5" ht="15" customHeight="1" x14ac:dyDescent="0.2"/>
    <row r="1015" spans="1:5" ht="15" customHeight="1" x14ac:dyDescent="0.25">
      <c r="A1015" s="37" t="s">
        <v>17</v>
      </c>
      <c r="B1015" s="38"/>
      <c r="C1015" s="38"/>
      <c r="D1015" s="57"/>
      <c r="E1015" s="57"/>
    </row>
    <row r="1016" spans="1:5" ht="15" customHeight="1" x14ac:dyDescent="0.2">
      <c r="A1016" s="82" t="s">
        <v>112</v>
      </c>
      <c r="B1016" s="56"/>
      <c r="C1016" s="56"/>
      <c r="D1016" s="56"/>
      <c r="E1016" s="58" t="s">
        <v>113</v>
      </c>
    </row>
    <row r="1017" spans="1:5" ht="15" customHeight="1" x14ac:dyDescent="0.2">
      <c r="A1017" s="41"/>
      <c r="B1017" s="97"/>
      <c r="C1017" s="38"/>
      <c r="D1017" s="41"/>
      <c r="E1017" s="98"/>
    </row>
    <row r="1018" spans="1:5" ht="15" customHeight="1" x14ac:dyDescent="0.2">
      <c r="A1018" s="83"/>
      <c r="B1018" s="83"/>
      <c r="C1018" s="43" t="s">
        <v>40</v>
      </c>
      <c r="D1018" s="84" t="s">
        <v>57</v>
      </c>
      <c r="E1018" s="43" t="s">
        <v>42</v>
      </c>
    </row>
    <row r="1019" spans="1:5" ht="15" customHeight="1" x14ac:dyDescent="0.2">
      <c r="A1019" s="119"/>
      <c r="B1019" s="120"/>
      <c r="C1019" s="93">
        <v>5273</v>
      </c>
      <c r="D1019" s="163" t="s">
        <v>78</v>
      </c>
      <c r="E1019" s="48">
        <v>379000</v>
      </c>
    </row>
    <row r="1020" spans="1:5" ht="15" customHeight="1" x14ac:dyDescent="0.2">
      <c r="A1020" s="111"/>
      <c r="B1020" s="38"/>
      <c r="C1020" s="50" t="s">
        <v>44</v>
      </c>
      <c r="D1020" s="101"/>
      <c r="E1020" s="102">
        <f>SUM(E1019:E1019)</f>
        <v>379000</v>
      </c>
    </row>
    <row r="1021" spans="1:5" ht="15" customHeight="1" x14ac:dyDescent="0.2"/>
    <row r="1022" spans="1:5" ht="15" customHeight="1" x14ac:dyDescent="0.2"/>
    <row r="1023" spans="1:5" ht="15" customHeight="1" x14ac:dyDescent="0.25">
      <c r="A1023" s="35" t="s">
        <v>439</v>
      </c>
    </row>
    <row r="1024" spans="1:5" ht="15" customHeight="1" x14ac:dyDescent="0.2">
      <c r="A1024" s="191" t="s">
        <v>34</v>
      </c>
      <c r="B1024" s="191"/>
      <c r="C1024" s="191"/>
      <c r="D1024" s="191"/>
      <c r="E1024" s="191"/>
    </row>
    <row r="1025" spans="1:5" ht="15" customHeight="1" x14ac:dyDescent="0.2">
      <c r="A1025" s="193" t="s">
        <v>440</v>
      </c>
      <c r="B1025" s="193"/>
      <c r="C1025" s="193"/>
      <c r="D1025" s="193"/>
      <c r="E1025" s="193"/>
    </row>
    <row r="1026" spans="1:5" ht="15" customHeight="1" x14ac:dyDescent="0.2">
      <c r="A1026" s="193"/>
      <c r="B1026" s="193"/>
      <c r="C1026" s="193"/>
      <c r="D1026" s="193"/>
      <c r="E1026" s="193"/>
    </row>
    <row r="1027" spans="1:5" ht="15" customHeight="1" x14ac:dyDescent="0.2">
      <c r="A1027" s="193"/>
      <c r="B1027" s="193"/>
      <c r="C1027" s="193"/>
      <c r="D1027" s="193"/>
      <c r="E1027" s="193"/>
    </row>
    <row r="1028" spans="1:5" ht="15" customHeight="1" x14ac:dyDescent="0.2">
      <c r="A1028" s="193"/>
      <c r="B1028" s="193"/>
      <c r="C1028" s="193"/>
      <c r="D1028" s="193"/>
      <c r="E1028" s="193"/>
    </row>
    <row r="1029" spans="1:5" ht="15" customHeight="1" x14ac:dyDescent="0.2">
      <c r="A1029" s="193"/>
      <c r="B1029" s="193"/>
      <c r="C1029" s="193"/>
      <c r="D1029" s="193"/>
      <c r="E1029" s="193"/>
    </row>
    <row r="1030" spans="1:5" ht="15" customHeight="1" x14ac:dyDescent="0.2">
      <c r="A1030" s="193"/>
      <c r="B1030" s="193"/>
      <c r="C1030" s="193"/>
      <c r="D1030" s="193"/>
      <c r="E1030" s="193"/>
    </row>
    <row r="1031" spans="1:5" ht="15" customHeight="1" x14ac:dyDescent="0.2">
      <c r="A1031" s="131"/>
      <c r="B1031" s="131"/>
      <c r="C1031" s="131"/>
      <c r="D1031" s="131"/>
      <c r="E1031" s="131"/>
    </row>
    <row r="1032" spans="1:5" ht="15" customHeight="1" x14ac:dyDescent="0.25">
      <c r="A1032" s="55" t="s">
        <v>1</v>
      </c>
      <c r="B1032" s="56"/>
      <c r="C1032" s="56"/>
      <c r="D1032" s="56"/>
      <c r="E1032" s="56"/>
    </row>
    <row r="1033" spans="1:5" ht="15" customHeight="1" x14ac:dyDescent="0.2">
      <c r="A1033" s="82" t="s">
        <v>61</v>
      </c>
      <c r="B1033" s="56"/>
      <c r="C1033" s="56"/>
      <c r="D1033" s="56"/>
      <c r="E1033" s="58" t="s">
        <v>62</v>
      </c>
    </row>
    <row r="1034" spans="1:5" ht="15" customHeight="1" x14ac:dyDescent="0.25">
      <c r="B1034" s="55"/>
      <c r="C1034" s="56"/>
      <c r="D1034" s="56"/>
      <c r="E1034" s="71"/>
    </row>
    <row r="1035" spans="1:5" ht="15" customHeight="1" x14ac:dyDescent="0.2">
      <c r="B1035" s="92"/>
      <c r="C1035" s="72" t="s">
        <v>40</v>
      </c>
      <c r="D1035" s="73" t="s">
        <v>41</v>
      </c>
      <c r="E1035" s="74" t="s">
        <v>42</v>
      </c>
    </row>
    <row r="1036" spans="1:5" ht="15" customHeight="1" x14ac:dyDescent="0.2">
      <c r="B1036" s="122"/>
      <c r="C1036" s="87">
        <v>6172</v>
      </c>
      <c r="D1036" s="185" t="s">
        <v>441</v>
      </c>
      <c r="E1036" s="107">
        <v>63940</v>
      </c>
    </row>
    <row r="1037" spans="1:5" ht="15" customHeight="1" x14ac:dyDescent="0.2">
      <c r="B1037" s="122"/>
      <c r="C1037" s="79" t="s">
        <v>44</v>
      </c>
      <c r="D1037" s="80"/>
      <c r="E1037" s="81">
        <f>SUM(E1036:E1036)</f>
        <v>63940</v>
      </c>
    </row>
    <row r="1038" spans="1:5" ht="15" customHeight="1" x14ac:dyDescent="0.2">
      <c r="A1038" s="57"/>
      <c r="B1038" s="57"/>
      <c r="C1038" s="57"/>
      <c r="D1038" s="57"/>
      <c r="E1038" s="57"/>
    </row>
    <row r="1039" spans="1:5" ht="15" customHeight="1" x14ac:dyDescent="0.2">
      <c r="A1039" s="57"/>
      <c r="B1039" s="57"/>
      <c r="C1039" s="57"/>
      <c r="D1039" s="57"/>
      <c r="E1039" s="57"/>
    </row>
    <row r="1040" spans="1:5" ht="15" customHeight="1" x14ac:dyDescent="0.2">
      <c r="A1040" s="57"/>
      <c r="B1040" s="57"/>
      <c r="C1040" s="57"/>
      <c r="D1040" s="57"/>
      <c r="E1040" s="57"/>
    </row>
    <row r="1041" spans="1:5" ht="15" customHeight="1" x14ac:dyDescent="0.2">
      <c r="A1041" s="57"/>
      <c r="B1041" s="57"/>
      <c r="C1041" s="57"/>
      <c r="D1041" s="57"/>
      <c r="E1041" s="57"/>
    </row>
    <row r="1042" spans="1:5" ht="15" customHeight="1" x14ac:dyDescent="0.25">
      <c r="A1042" s="55" t="s">
        <v>17</v>
      </c>
      <c r="B1042" s="56"/>
      <c r="C1042" s="56"/>
      <c r="D1042" s="56"/>
      <c r="E1042" s="57"/>
    </row>
    <row r="1043" spans="1:5" ht="15" customHeight="1" x14ac:dyDescent="0.2">
      <c r="A1043" s="105" t="s">
        <v>79</v>
      </c>
      <c r="B1043" s="38"/>
      <c r="C1043" s="38"/>
      <c r="D1043" s="38"/>
      <c r="E1043" s="40" t="s">
        <v>80</v>
      </c>
    </row>
    <row r="1044" spans="1:5" ht="15" customHeight="1" x14ac:dyDescent="0.2">
      <c r="A1044" s="57"/>
      <c r="B1044" s="149"/>
      <c r="C1044" s="56"/>
      <c r="E1044" s="150"/>
    </row>
    <row r="1045" spans="1:5" ht="15" customHeight="1" x14ac:dyDescent="0.2">
      <c r="B1045" s="92"/>
      <c r="C1045" s="72" t="s">
        <v>40</v>
      </c>
      <c r="D1045" s="110" t="s">
        <v>57</v>
      </c>
      <c r="E1045" s="74" t="s">
        <v>42</v>
      </c>
    </row>
    <row r="1046" spans="1:5" ht="15" customHeight="1" x14ac:dyDescent="0.2">
      <c r="B1046" s="90"/>
      <c r="C1046" s="93">
        <v>2223</v>
      </c>
      <c r="D1046" s="88" t="s">
        <v>59</v>
      </c>
      <c r="E1046" s="107">
        <v>63940</v>
      </c>
    </row>
    <row r="1047" spans="1:5" ht="15" customHeight="1" x14ac:dyDescent="0.2">
      <c r="B1047" s="122"/>
      <c r="C1047" s="79" t="s">
        <v>44</v>
      </c>
      <c r="D1047" s="128"/>
      <c r="E1047" s="129">
        <f>SUM(E1046:E1046)</f>
        <v>63940</v>
      </c>
    </row>
    <row r="1048" spans="1:5" ht="15" customHeight="1" x14ac:dyDescent="0.2"/>
    <row r="1049" spans="1:5" ht="15" customHeight="1" x14ac:dyDescent="0.2"/>
    <row r="1050" spans="1:5" ht="15" customHeight="1" x14ac:dyDescent="0.25">
      <c r="A1050" s="35" t="s">
        <v>442</v>
      </c>
    </row>
    <row r="1051" spans="1:5" ht="15" customHeight="1" x14ac:dyDescent="0.2">
      <c r="A1051" s="191" t="s">
        <v>34</v>
      </c>
      <c r="B1051" s="191"/>
      <c r="C1051" s="191"/>
      <c r="D1051" s="191"/>
      <c r="E1051" s="191"/>
    </row>
    <row r="1052" spans="1:5" ht="15" customHeight="1" x14ac:dyDescent="0.2">
      <c r="A1052" s="192" t="s">
        <v>443</v>
      </c>
      <c r="B1052" s="192"/>
      <c r="C1052" s="192"/>
      <c r="D1052" s="192"/>
      <c r="E1052" s="192"/>
    </row>
    <row r="1053" spans="1:5" ht="15" customHeight="1" x14ac:dyDescent="0.2">
      <c r="A1053" s="192"/>
      <c r="B1053" s="192"/>
      <c r="C1053" s="192"/>
      <c r="D1053" s="192"/>
      <c r="E1053" s="192"/>
    </row>
    <row r="1054" spans="1:5" ht="15" customHeight="1" x14ac:dyDescent="0.2">
      <c r="A1054" s="192"/>
      <c r="B1054" s="192"/>
      <c r="C1054" s="192"/>
      <c r="D1054" s="192"/>
      <c r="E1054" s="192"/>
    </row>
    <row r="1055" spans="1:5" ht="15" customHeight="1" x14ac:dyDescent="0.2">
      <c r="A1055" s="192"/>
      <c r="B1055" s="192"/>
      <c r="C1055" s="192"/>
      <c r="D1055" s="192"/>
      <c r="E1055" s="192"/>
    </row>
    <row r="1056" spans="1:5" ht="15" customHeight="1" x14ac:dyDescent="0.2">
      <c r="A1056" s="192"/>
      <c r="B1056" s="192"/>
      <c r="C1056" s="192"/>
      <c r="D1056" s="192"/>
      <c r="E1056" s="192"/>
    </row>
    <row r="1057" spans="1:5" ht="15" customHeight="1" x14ac:dyDescent="0.2">
      <c r="A1057" s="192"/>
      <c r="B1057" s="192"/>
      <c r="C1057" s="192"/>
      <c r="D1057" s="192"/>
      <c r="E1057" s="192"/>
    </row>
    <row r="1058" spans="1:5" ht="15" customHeight="1" x14ac:dyDescent="0.2">
      <c r="A1058" s="192"/>
      <c r="B1058" s="192"/>
      <c r="C1058" s="192"/>
      <c r="D1058" s="192"/>
      <c r="E1058" s="192"/>
    </row>
    <row r="1059" spans="1:5" ht="15" customHeight="1" x14ac:dyDescent="0.2"/>
    <row r="1060" spans="1:5" ht="15" customHeight="1" x14ac:dyDescent="0.25">
      <c r="A1060" s="55" t="s">
        <v>1</v>
      </c>
      <c r="B1060" s="56"/>
      <c r="C1060" s="56"/>
      <c r="D1060" s="56"/>
      <c r="E1060" s="56"/>
    </row>
    <row r="1061" spans="1:5" ht="15" customHeight="1" x14ac:dyDescent="0.2">
      <c r="A1061" s="82" t="s">
        <v>61</v>
      </c>
      <c r="B1061" s="56"/>
      <c r="C1061" s="56"/>
      <c r="D1061" s="56"/>
      <c r="E1061" s="58" t="s">
        <v>62</v>
      </c>
    </row>
    <row r="1062" spans="1:5" ht="15" customHeight="1" x14ac:dyDescent="0.25">
      <c r="A1062" s="57"/>
      <c r="B1062" s="55"/>
      <c r="C1062" s="56"/>
      <c r="D1062" s="56"/>
      <c r="E1062" s="71"/>
    </row>
    <row r="1063" spans="1:5" ht="15" customHeight="1" x14ac:dyDescent="0.2">
      <c r="B1063" s="83"/>
      <c r="C1063" s="72" t="s">
        <v>40</v>
      </c>
      <c r="D1063" s="73" t="s">
        <v>41</v>
      </c>
      <c r="E1063" s="74" t="s">
        <v>42</v>
      </c>
    </row>
    <row r="1064" spans="1:5" ht="15" customHeight="1" x14ac:dyDescent="0.2">
      <c r="B1064" s="122"/>
      <c r="C1064" s="182">
        <v>6172</v>
      </c>
      <c r="D1064" s="88" t="s">
        <v>441</v>
      </c>
      <c r="E1064" s="89">
        <v>44044</v>
      </c>
    </row>
    <row r="1065" spans="1:5" ht="15" customHeight="1" x14ac:dyDescent="0.2">
      <c r="B1065" s="122"/>
      <c r="C1065" s="79" t="s">
        <v>44</v>
      </c>
      <c r="D1065" s="80"/>
      <c r="E1065" s="81">
        <f>SUM(E1064:E1064)</f>
        <v>44044</v>
      </c>
    </row>
    <row r="1066" spans="1:5" ht="15" customHeight="1" x14ac:dyDescent="0.2"/>
    <row r="1067" spans="1:5" ht="15" customHeight="1" x14ac:dyDescent="0.25">
      <c r="A1067" s="55" t="s">
        <v>17</v>
      </c>
      <c r="B1067" s="56"/>
      <c r="C1067" s="56"/>
      <c r="D1067" s="56"/>
      <c r="E1067" s="56"/>
    </row>
    <row r="1068" spans="1:5" ht="15" customHeight="1" x14ac:dyDescent="0.2">
      <c r="A1068" s="82" t="s">
        <v>115</v>
      </c>
      <c r="B1068" s="115"/>
      <c r="C1068" s="115"/>
      <c r="D1068" s="115"/>
      <c r="E1068" s="57" t="s">
        <v>116</v>
      </c>
    </row>
    <row r="1069" spans="1:5" ht="15" customHeight="1" x14ac:dyDescent="0.25">
      <c r="A1069" s="55"/>
      <c r="B1069" s="57"/>
      <c r="C1069" s="56"/>
      <c r="D1069" s="56"/>
      <c r="E1069" s="71"/>
    </row>
    <row r="1070" spans="1:5" ht="15" customHeight="1" x14ac:dyDescent="0.2">
      <c r="A1070" s="92"/>
      <c r="B1070" s="43" t="s">
        <v>39</v>
      </c>
      <c r="C1070" s="72" t="s">
        <v>40</v>
      </c>
      <c r="D1070" s="126" t="s">
        <v>41</v>
      </c>
      <c r="E1070" s="74" t="s">
        <v>42</v>
      </c>
    </row>
    <row r="1071" spans="1:5" ht="15" customHeight="1" x14ac:dyDescent="0.2">
      <c r="A1071" s="122"/>
      <c r="B1071" s="156">
        <v>305</v>
      </c>
      <c r="C1071" s="93"/>
      <c r="D1071" s="65" t="s">
        <v>81</v>
      </c>
      <c r="E1071" s="89">
        <v>44044</v>
      </c>
    </row>
    <row r="1072" spans="1:5" ht="15" customHeight="1" x14ac:dyDescent="0.2">
      <c r="A1072" s="124"/>
      <c r="B1072" s="127"/>
      <c r="C1072" s="79" t="s">
        <v>44</v>
      </c>
      <c r="D1072" s="128"/>
      <c r="E1072" s="129">
        <f>SUM(E1071:E1071)</f>
        <v>44044</v>
      </c>
    </row>
    <row r="1073" spans="1:5" ht="15" customHeight="1" x14ac:dyDescent="0.2"/>
    <row r="1074" spans="1:5" ht="15" customHeight="1" x14ac:dyDescent="0.2"/>
    <row r="1075" spans="1:5" ht="15" customHeight="1" x14ac:dyDescent="0.25">
      <c r="A1075" s="35" t="s">
        <v>444</v>
      </c>
    </row>
    <row r="1076" spans="1:5" ht="15" customHeight="1" x14ac:dyDescent="0.2">
      <c r="A1076" s="191" t="s">
        <v>34</v>
      </c>
      <c r="B1076" s="191"/>
      <c r="C1076" s="191"/>
      <c r="D1076" s="191"/>
      <c r="E1076" s="191"/>
    </row>
    <row r="1077" spans="1:5" ht="15" customHeight="1" x14ac:dyDescent="0.2">
      <c r="A1077" s="192" t="s">
        <v>445</v>
      </c>
      <c r="B1077" s="192"/>
      <c r="C1077" s="192"/>
      <c r="D1077" s="192"/>
      <c r="E1077" s="192"/>
    </row>
    <row r="1078" spans="1:5" ht="15" customHeight="1" x14ac:dyDescent="0.2">
      <c r="A1078" s="192"/>
      <c r="B1078" s="192"/>
      <c r="C1078" s="192"/>
      <c r="D1078" s="192"/>
      <c r="E1078" s="192"/>
    </row>
    <row r="1079" spans="1:5" ht="15" customHeight="1" x14ac:dyDescent="0.2">
      <c r="A1079" s="192"/>
      <c r="B1079" s="192"/>
      <c r="C1079" s="192"/>
      <c r="D1079" s="192"/>
      <c r="E1079" s="192"/>
    </row>
    <row r="1080" spans="1:5" ht="15" customHeight="1" x14ac:dyDescent="0.2">
      <c r="A1080" s="192"/>
      <c r="B1080" s="192"/>
      <c r="C1080" s="192"/>
      <c r="D1080" s="192"/>
      <c r="E1080" s="192"/>
    </row>
    <row r="1081" spans="1:5" ht="15" customHeight="1" x14ac:dyDescent="0.2">
      <c r="A1081" s="192"/>
      <c r="B1081" s="192"/>
      <c r="C1081" s="192"/>
      <c r="D1081" s="192"/>
      <c r="E1081" s="192"/>
    </row>
    <row r="1082" spans="1:5" ht="15" customHeight="1" x14ac:dyDescent="0.2">
      <c r="A1082" s="192"/>
      <c r="B1082" s="192"/>
      <c r="C1082" s="192"/>
      <c r="D1082" s="192"/>
      <c r="E1082" s="192"/>
    </row>
    <row r="1083" spans="1:5" ht="15" customHeight="1" x14ac:dyDescent="0.2">
      <c r="A1083" s="192"/>
      <c r="B1083" s="192"/>
      <c r="C1083" s="192"/>
      <c r="D1083" s="192"/>
      <c r="E1083" s="192"/>
    </row>
    <row r="1084" spans="1:5" ht="15" customHeight="1" x14ac:dyDescent="0.2"/>
    <row r="1085" spans="1:5" ht="15" customHeight="1" x14ac:dyDescent="0.25">
      <c r="A1085" s="55" t="s">
        <v>1</v>
      </c>
      <c r="B1085" s="56"/>
      <c r="C1085" s="56"/>
      <c r="D1085" s="56"/>
      <c r="E1085" s="56"/>
    </row>
    <row r="1086" spans="1:5" ht="15" customHeight="1" x14ac:dyDescent="0.2">
      <c r="A1086" s="82" t="s">
        <v>61</v>
      </c>
      <c r="B1086" s="56"/>
      <c r="C1086" s="56"/>
      <c r="D1086" s="56"/>
      <c r="E1086" s="58" t="s">
        <v>62</v>
      </c>
    </row>
    <row r="1087" spans="1:5" ht="15" customHeight="1" x14ac:dyDescent="0.25">
      <c r="A1087" s="57"/>
      <c r="B1087" s="55"/>
      <c r="C1087" s="56"/>
      <c r="D1087" s="56"/>
      <c r="E1087" s="71"/>
    </row>
    <row r="1088" spans="1:5" ht="15" customHeight="1" x14ac:dyDescent="0.2">
      <c r="B1088" s="83"/>
      <c r="C1088" s="72" t="s">
        <v>40</v>
      </c>
      <c r="D1088" s="73" t="s">
        <v>41</v>
      </c>
      <c r="E1088" s="74" t="s">
        <v>42</v>
      </c>
    </row>
    <row r="1089" spans="1:5" ht="15" customHeight="1" x14ac:dyDescent="0.2">
      <c r="B1089" s="122"/>
      <c r="C1089" s="182">
        <v>6172</v>
      </c>
      <c r="D1089" s="88" t="s">
        <v>441</v>
      </c>
      <c r="E1089" s="89">
        <v>101623</v>
      </c>
    </row>
    <row r="1090" spans="1:5" ht="15" customHeight="1" x14ac:dyDescent="0.2">
      <c r="B1090" s="122"/>
      <c r="C1090" s="79" t="s">
        <v>44</v>
      </c>
      <c r="D1090" s="80"/>
      <c r="E1090" s="81">
        <f>SUM(E1089:E1089)</f>
        <v>101623</v>
      </c>
    </row>
    <row r="1091" spans="1:5" ht="15" customHeight="1" x14ac:dyDescent="0.2"/>
    <row r="1092" spans="1:5" ht="15" customHeight="1" x14ac:dyDescent="0.2"/>
    <row r="1093" spans="1:5" ht="15" customHeight="1" x14ac:dyDescent="0.2"/>
    <row r="1094" spans="1:5" ht="15" customHeight="1" x14ac:dyDescent="0.25">
      <c r="A1094" s="55" t="s">
        <v>17</v>
      </c>
      <c r="B1094" s="56"/>
      <c r="C1094" s="56"/>
      <c r="D1094" s="56"/>
      <c r="E1094" s="56"/>
    </row>
    <row r="1095" spans="1:5" ht="15" customHeight="1" x14ac:dyDescent="0.2">
      <c r="A1095" s="82" t="s">
        <v>115</v>
      </c>
      <c r="B1095" s="115"/>
      <c r="C1095" s="115"/>
      <c r="D1095" s="115"/>
      <c r="E1095" s="57" t="s">
        <v>116</v>
      </c>
    </row>
    <row r="1096" spans="1:5" ht="15" customHeight="1" x14ac:dyDescent="0.25">
      <c r="A1096" s="55"/>
      <c r="B1096" s="57"/>
      <c r="C1096" s="56"/>
      <c r="D1096" s="56"/>
      <c r="E1096" s="71"/>
    </row>
    <row r="1097" spans="1:5" ht="15" customHeight="1" x14ac:dyDescent="0.2">
      <c r="A1097" s="92"/>
      <c r="B1097" s="43" t="s">
        <v>39</v>
      </c>
      <c r="C1097" s="72" t="s">
        <v>40</v>
      </c>
      <c r="D1097" s="126" t="s">
        <v>41</v>
      </c>
      <c r="E1097" s="74" t="s">
        <v>42</v>
      </c>
    </row>
    <row r="1098" spans="1:5" ht="15" customHeight="1" x14ac:dyDescent="0.2">
      <c r="A1098" s="122"/>
      <c r="B1098" s="156">
        <v>305</v>
      </c>
      <c r="C1098" s="93"/>
      <c r="D1098" s="65" t="s">
        <v>81</v>
      </c>
      <c r="E1098" s="89">
        <v>101623</v>
      </c>
    </row>
    <row r="1099" spans="1:5" ht="15" customHeight="1" x14ac:dyDescent="0.2">
      <c r="A1099" s="124"/>
      <c r="B1099" s="127"/>
      <c r="C1099" s="79" t="s">
        <v>44</v>
      </c>
      <c r="D1099" s="128"/>
      <c r="E1099" s="129">
        <f>SUM(E1098:E1098)</f>
        <v>101623</v>
      </c>
    </row>
    <row r="1100" spans="1:5" ht="15" customHeight="1" x14ac:dyDescent="0.2"/>
    <row r="1101" spans="1:5" ht="15" customHeight="1" x14ac:dyDescent="0.2"/>
    <row r="1102" spans="1:5" ht="15" customHeight="1" x14ac:dyDescent="0.25">
      <c r="A1102" s="35" t="s">
        <v>446</v>
      </c>
    </row>
    <row r="1103" spans="1:5" ht="15" customHeight="1" x14ac:dyDescent="0.2">
      <c r="A1103" s="191" t="s">
        <v>34</v>
      </c>
      <c r="B1103" s="191"/>
      <c r="C1103" s="191"/>
      <c r="D1103" s="191"/>
      <c r="E1103" s="191"/>
    </row>
    <row r="1104" spans="1:5" ht="15" customHeight="1" x14ac:dyDescent="0.2">
      <c r="A1104" s="192" t="s">
        <v>447</v>
      </c>
      <c r="B1104" s="192"/>
      <c r="C1104" s="192"/>
      <c r="D1104" s="192"/>
      <c r="E1104" s="192"/>
    </row>
    <row r="1105" spans="1:5" ht="15" customHeight="1" x14ac:dyDescent="0.2">
      <c r="A1105" s="192"/>
      <c r="B1105" s="192"/>
      <c r="C1105" s="192"/>
      <c r="D1105" s="192"/>
      <c r="E1105" s="192"/>
    </row>
    <row r="1106" spans="1:5" ht="15" customHeight="1" x14ac:dyDescent="0.2">
      <c r="A1106" s="192"/>
      <c r="B1106" s="192"/>
      <c r="C1106" s="192"/>
      <c r="D1106" s="192"/>
      <c r="E1106" s="192"/>
    </row>
    <row r="1107" spans="1:5" ht="15" customHeight="1" x14ac:dyDescent="0.2">
      <c r="A1107" s="192"/>
      <c r="B1107" s="192"/>
      <c r="C1107" s="192"/>
      <c r="D1107" s="192"/>
      <c r="E1107" s="192"/>
    </row>
    <row r="1108" spans="1:5" ht="15" customHeight="1" x14ac:dyDescent="0.2">
      <c r="A1108" s="192"/>
      <c r="B1108" s="192"/>
      <c r="C1108" s="192"/>
      <c r="D1108" s="192"/>
      <c r="E1108" s="192"/>
    </row>
    <row r="1109" spans="1:5" ht="15" customHeight="1" x14ac:dyDescent="0.2">
      <c r="A1109" s="192"/>
      <c r="B1109" s="192"/>
      <c r="C1109" s="192"/>
      <c r="D1109" s="192"/>
      <c r="E1109" s="192"/>
    </row>
    <row r="1110" spans="1:5" ht="15" customHeight="1" x14ac:dyDescent="0.2">
      <c r="A1110" s="192"/>
      <c r="B1110" s="192"/>
      <c r="C1110" s="192"/>
      <c r="D1110" s="192"/>
      <c r="E1110" s="192"/>
    </row>
    <row r="1111" spans="1:5" ht="15" customHeight="1" x14ac:dyDescent="0.2"/>
    <row r="1112" spans="1:5" ht="15" customHeight="1" x14ac:dyDescent="0.25">
      <c r="A1112" s="55" t="s">
        <v>1</v>
      </c>
      <c r="B1112" s="56"/>
      <c r="C1112" s="56"/>
      <c r="D1112" s="56"/>
      <c r="E1112" s="56"/>
    </row>
    <row r="1113" spans="1:5" ht="15" customHeight="1" x14ac:dyDescent="0.2">
      <c r="A1113" s="82" t="s">
        <v>61</v>
      </c>
      <c r="B1113" s="56"/>
      <c r="C1113" s="56"/>
      <c r="D1113" s="56"/>
      <c r="E1113" s="58" t="s">
        <v>62</v>
      </c>
    </row>
    <row r="1114" spans="1:5" ht="15" customHeight="1" x14ac:dyDescent="0.25">
      <c r="A1114" s="57"/>
      <c r="B1114" s="55"/>
      <c r="C1114" s="56"/>
      <c r="D1114" s="56"/>
      <c r="E1114" s="71"/>
    </row>
    <row r="1115" spans="1:5" ht="15" customHeight="1" x14ac:dyDescent="0.2">
      <c r="B1115" s="83"/>
      <c r="C1115" s="72" t="s">
        <v>40</v>
      </c>
      <c r="D1115" s="73" t="s">
        <v>41</v>
      </c>
      <c r="E1115" s="74" t="s">
        <v>42</v>
      </c>
    </row>
    <row r="1116" spans="1:5" ht="15" customHeight="1" x14ac:dyDescent="0.2">
      <c r="B1116" s="122"/>
      <c r="C1116" s="182">
        <v>6172</v>
      </c>
      <c r="D1116" s="88" t="s">
        <v>441</v>
      </c>
      <c r="E1116" s="89">
        <v>51836</v>
      </c>
    </row>
    <row r="1117" spans="1:5" ht="15" customHeight="1" x14ac:dyDescent="0.2">
      <c r="B1117" s="122"/>
      <c r="C1117" s="79" t="s">
        <v>44</v>
      </c>
      <c r="D1117" s="80"/>
      <c r="E1117" s="81">
        <f>SUM(E1116:E1116)</f>
        <v>51836</v>
      </c>
    </row>
    <row r="1118" spans="1:5" ht="15" customHeight="1" x14ac:dyDescent="0.2"/>
    <row r="1119" spans="1:5" ht="15" customHeight="1" x14ac:dyDescent="0.25">
      <c r="A1119" s="55" t="s">
        <v>17</v>
      </c>
      <c r="B1119" s="56"/>
      <c r="C1119" s="56"/>
      <c r="D1119" s="56"/>
      <c r="E1119" s="56"/>
    </row>
    <row r="1120" spans="1:5" ht="15" customHeight="1" x14ac:dyDescent="0.2">
      <c r="A1120" s="82" t="s">
        <v>115</v>
      </c>
      <c r="B1120" s="115"/>
      <c r="C1120" s="115"/>
      <c r="D1120" s="115"/>
      <c r="E1120" s="57" t="s">
        <v>116</v>
      </c>
    </row>
    <row r="1121" spans="1:5" ht="15" customHeight="1" x14ac:dyDescent="0.25">
      <c r="A1121" s="55"/>
      <c r="B1121" s="57"/>
      <c r="C1121" s="56"/>
      <c r="D1121" s="56"/>
      <c r="E1121" s="71"/>
    </row>
    <row r="1122" spans="1:5" ht="15" customHeight="1" x14ac:dyDescent="0.2">
      <c r="A1122" s="92"/>
      <c r="B1122" s="43" t="s">
        <v>39</v>
      </c>
      <c r="C1122" s="72" t="s">
        <v>40</v>
      </c>
      <c r="D1122" s="126" t="s">
        <v>41</v>
      </c>
      <c r="E1122" s="74" t="s">
        <v>42</v>
      </c>
    </row>
    <row r="1123" spans="1:5" ht="15" customHeight="1" x14ac:dyDescent="0.2">
      <c r="A1123" s="122"/>
      <c r="B1123" s="156">
        <v>305</v>
      </c>
      <c r="C1123" s="93"/>
      <c r="D1123" s="65" t="s">
        <v>81</v>
      </c>
      <c r="E1123" s="89">
        <v>51836</v>
      </c>
    </row>
    <row r="1124" spans="1:5" ht="15" customHeight="1" x14ac:dyDescent="0.2">
      <c r="A1124" s="124"/>
      <c r="B1124" s="127"/>
      <c r="C1124" s="79" t="s">
        <v>44</v>
      </c>
      <c r="D1124" s="128"/>
      <c r="E1124" s="129">
        <f>SUM(E1123:E1123)</f>
        <v>51836</v>
      </c>
    </row>
    <row r="1125" spans="1:5" ht="15" customHeight="1" x14ac:dyDescent="0.2"/>
    <row r="1126" spans="1:5" ht="15" customHeight="1" x14ac:dyDescent="0.2"/>
    <row r="1127" spans="1:5" ht="15" customHeight="1" x14ac:dyDescent="0.25">
      <c r="A1127" s="35" t="s">
        <v>448</v>
      </c>
    </row>
    <row r="1128" spans="1:5" ht="15" customHeight="1" x14ac:dyDescent="0.2">
      <c r="A1128" s="191" t="s">
        <v>34</v>
      </c>
      <c r="B1128" s="191"/>
      <c r="C1128" s="191"/>
      <c r="D1128" s="191"/>
      <c r="E1128" s="191"/>
    </row>
    <row r="1129" spans="1:5" ht="15" customHeight="1" x14ac:dyDescent="0.2">
      <c r="A1129" s="192" t="s">
        <v>449</v>
      </c>
      <c r="B1129" s="192"/>
      <c r="C1129" s="192"/>
      <c r="D1129" s="192"/>
      <c r="E1129" s="192"/>
    </row>
    <row r="1130" spans="1:5" ht="15" customHeight="1" x14ac:dyDescent="0.2">
      <c r="A1130" s="192"/>
      <c r="B1130" s="192"/>
      <c r="C1130" s="192"/>
      <c r="D1130" s="192"/>
      <c r="E1130" s="192"/>
    </row>
    <row r="1131" spans="1:5" ht="15" customHeight="1" x14ac:dyDescent="0.2">
      <c r="A1131" s="192"/>
      <c r="B1131" s="192"/>
      <c r="C1131" s="192"/>
      <c r="D1131" s="192"/>
      <c r="E1131" s="192"/>
    </row>
    <row r="1132" spans="1:5" ht="15" customHeight="1" x14ac:dyDescent="0.2">
      <c r="A1132" s="192"/>
      <c r="B1132" s="192"/>
      <c r="C1132" s="192"/>
      <c r="D1132" s="192"/>
      <c r="E1132" s="192"/>
    </row>
    <row r="1133" spans="1:5" ht="15" customHeight="1" x14ac:dyDescent="0.2">
      <c r="A1133" s="192"/>
      <c r="B1133" s="192"/>
      <c r="C1133" s="192"/>
      <c r="D1133" s="192"/>
      <c r="E1133" s="192"/>
    </row>
    <row r="1134" spans="1:5" ht="15" customHeight="1" x14ac:dyDescent="0.2">
      <c r="A1134" s="192"/>
      <c r="B1134" s="192"/>
      <c r="C1134" s="192"/>
      <c r="D1134" s="192"/>
      <c r="E1134" s="192"/>
    </row>
    <row r="1135" spans="1:5" ht="15" customHeight="1" x14ac:dyDescent="0.2">
      <c r="A1135" s="192"/>
      <c r="B1135" s="192"/>
      <c r="C1135" s="192"/>
      <c r="D1135" s="192"/>
      <c r="E1135" s="192"/>
    </row>
    <row r="1136" spans="1:5" ht="15" customHeight="1" x14ac:dyDescent="0.2"/>
    <row r="1137" spans="1:5" ht="15" customHeight="1" x14ac:dyDescent="0.25">
      <c r="A1137" s="55" t="s">
        <v>1</v>
      </c>
      <c r="B1137" s="56"/>
      <c r="C1137" s="56"/>
      <c r="D1137" s="56"/>
      <c r="E1137" s="56"/>
    </row>
    <row r="1138" spans="1:5" ht="15" customHeight="1" x14ac:dyDescent="0.2">
      <c r="A1138" s="82" t="s">
        <v>61</v>
      </c>
      <c r="B1138" s="56"/>
      <c r="C1138" s="56"/>
      <c r="D1138" s="56"/>
      <c r="E1138" s="58" t="s">
        <v>62</v>
      </c>
    </row>
    <row r="1139" spans="1:5" ht="15" customHeight="1" x14ac:dyDescent="0.25">
      <c r="A1139" s="57"/>
      <c r="B1139" s="55"/>
      <c r="C1139" s="56"/>
      <c r="D1139" s="56"/>
      <c r="E1139" s="71"/>
    </row>
    <row r="1140" spans="1:5" ht="15" customHeight="1" x14ac:dyDescent="0.2">
      <c r="B1140" s="83"/>
      <c r="C1140" s="72" t="s">
        <v>40</v>
      </c>
      <c r="D1140" s="73" t="s">
        <v>41</v>
      </c>
      <c r="E1140" s="74" t="s">
        <v>42</v>
      </c>
    </row>
    <row r="1141" spans="1:5" ht="15" customHeight="1" x14ac:dyDescent="0.2">
      <c r="B1141" s="122"/>
      <c r="C1141" s="182">
        <v>6172</v>
      </c>
      <c r="D1141" s="88" t="s">
        <v>441</v>
      </c>
      <c r="E1141" s="89">
        <v>78109</v>
      </c>
    </row>
    <row r="1142" spans="1:5" ht="15" customHeight="1" x14ac:dyDescent="0.2">
      <c r="B1142" s="122"/>
      <c r="C1142" s="79" t="s">
        <v>44</v>
      </c>
      <c r="D1142" s="80"/>
      <c r="E1142" s="81">
        <f>SUM(E1141:E1141)</f>
        <v>78109</v>
      </c>
    </row>
    <row r="1143" spans="1:5" ht="15" customHeight="1" x14ac:dyDescent="0.2"/>
    <row r="1144" spans="1:5" ht="15" customHeight="1" x14ac:dyDescent="0.2"/>
    <row r="1145" spans="1:5" ht="15" customHeight="1" x14ac:dyDescent="0.2"/>
    <row r="1146" spans="1:5" ht="15" customHeight="1" x14ac:dyDescent="0.25">
      <c r="A1146" s="55" t="s">
        <v>17</v>
      </c>
      <c r="B1146" s="56"/>
      <c r="C1146" s="56"/>
      <c r="D1146" s="56"/>
      <c r="E1146" s="56"/>
    </row>
    <row r="1147" spans="1:5" ht="15" customHeight="1" x14ac:dyDescent="0.2">
      <c r="A1147" s="82" t="s">
        <v>115</v>
      </c>
      <c r="B1147" s="115"/>
      <c r="C1147" s="115"/>
      <c r="D1147" s="115"/>
      <c r="E1147" s="57" t="s">
        <v>116</v>
      </c>
    </row>
    <row r="1148" spans="1:5" ht="15" customHeight="1" x14ac:dyDescent="0.25">
      <c r="A1148" s="55"/>
      <c r="B1148" s="57"/>
      <c r="C1148" s="56"/>
      <c r="D1148" s="56"/>
      <c r="E1148" s="71"/>
    </row>
    <row r="1149" spans="1:5" ht="15" customHeight="1" x14ac:dyDescent="0.2">
      <c r="A1149" s="92"/>
      <c r="B1149" s="43" t="s">
        <v>39</v>
      </c>
      <c r="C1149" s="72" t="s">
        <v>40</v>
      </c>
      <c r="D1149" s="126" t="s">
        <v>41</v>
      </c>
      <c r="E1149" s="74" t="s">
        <v>42</v>
      </c>
    </row>
    <row r="1150" spans="1:5" ht="15" customHeight="1" x14ac:dyDescent="0.2">
      <c r="A1150" s="122"/>
      <c r="B1150" s="156">
        <v>305</v>
      </c>
      <c r="C1150" s="93"/>
      <c r="D1150" s="65" t="s">
        <v>81</v>
      </c>
      <c r="E1150" s="89">
        <v>78109</v>
      </c>
    </row>
    <row r="1151" spans="1:5" ht="15" customHeight="1" x14ac:dyDescent="0.2">
      <c r="A1151" s="124"/>
      <c r="B1151" s="127"/>
      <c r="C1151" s="79" t="s">
        <v>44</v>
      </c>
      <c r="D1151" s="128"/>
      <c r="E1151" s="129">
        <f>SUM(E1150:E1150)</f>
        <v>78109</v>
      </c>
    </row>
    <row r="1152" spans="1:5" ht="15" customHeight="1" x14ac:dyDescent="0.2"/>
    <row r="1153" spans="1:5" ht="15" customHeight="1" x14ac:dyDescent="0.2"/>
    <row r="1154" spans="1:5" ht="15" customHeight="1" x14ac:dyDescent="0.25">
      <c r="A1154" s="35" t="s">
        <v>450</v>
      </c>
    </row>
    <row r="1155" spans="1:5" ht="15" customHeight="1" x14ac:dyDescent="0.2">
      <c r="A1155" s="191" t="s">
        <v>34</v>
      </c>
      <c r="B1155" s="191"/>
      <c r="C1155" s="191"/>
      <c r="D1155" s="191"/>
      <c r="E1155" s="191"/>
    </row>
    <row r="1156" spans="1:5" ht="15" customHeight="1" x14ac:dyDescent="0.2">
      <c r="A1156" s="192" t="s">
        <v>451</v>
      </c>
      <c r="B1156" s="192"/>
      <c r="C1156" s="192"/>
      <c r="D1156" s="192"/>
      <c r="E1156" s="192"/>
    </row>
    <row r="1157" spans="1:5" ht="15" customHeight="1" x14ac:dyDescent="0.2">
      <c r="A1157" s="192"/>
      <c r="B1157" s="192"/>
      <c r="C1157" s="192"/>
      <c r="D1157" s="192"/>
      <c r="E1157" s="192"/>
    </row>
    <row r="1158" spans="1:5" ht="15" customHeight="1" x14ac:dyDescent="0.2">
      <c r="A1158" s="192"/>
      <c r="B1158" s="192"/>
      <c r="C1158" s="192"/>
      <c r="D1158" s="192"/>
      <c r="E1158" s="192"/>
    </row>
    <row r="1159" spans="1:5" ht="15" customHeight="1" x14ac:dyDescent="0.2">
      <c r="A1159" s="192"/>
      <c r="B1159" s="192"/>
      <c r="C1159" s="192"/>
      <c r="D1159" s="192"/>
      <c r="E1159" s="192"/>
    </row>
    <row r="1160" spans="1:5" ht="15" customHeight="1" x14ac:dyDescent="0.2">
      <c r="A1160" s="192"/>
      <c r="B1160" s="192"/>
      <c r="C1160" s="192"/>
      <c r="D1160" s="192"/>
      <c r="E1160" s="192"/>
    </row>
    <row r="1161" spans="1:5" ht="15" customHeight="1" x14ac:dyDescent="0.2">
      <c r="A1161" s="192"/>
      <c r="B1161" s="192"/>
      <c r="C1161" s="192"/>
      <c r="D1161" s="192"/>
      <c r="E1161" s="192"/>
    </row>
    <row r="1162" spans="1:5" ht="15" customHeight="1" x14ac:dyDescent="0.2">
      <c r="A1162" s="192"/>
      <c r="B1162" s="192"/>
      <c r="C1162" s="192"/>
      <c r="D1162" s="192"/>
      <c r="E1162" s="192"/>
    </row>
    <row r="1163" spans="1:5" ht="15" customHeight="1" x14ac:dyDescent="0.2"/>
    <row r="1164" spans="1:5" ht="15" customHeight="1" x14ac:dyDescent="0.25">
      <c r="A1164" s="55" t="s">
        <v>1</v>
      </c>
      <c r="B1164" s="56"/>
      <c r="C1164" s="56"/>
      <c r="D1164" s="56"/>
      <c r="E1164" s="56"/>
    </row>
    <row r="1165" spans="1:5" ht="15" customHeight="1" x14ac:dyDescent="0.2">
      <c r="A1165" s="82" t="s">
        <v>61</v>
      </c>
      <c r="B1165" s="56"/>
      <c r="C1165" s="56"/>
      <c r="D1165" s="56"/>
      <c r="E1165" s="58" t="s">
        <v>62</v>
      </c>
    </row>
    <row r="1166" spans="1:5" ht="15" customHeight="1" x14ac:dyDescent="0.25">
      <c r="A1166" s="57"/>
      <c r="B1166" s="55"/>
      <c r="C1166" s="56"/>
      <c r="D1166" s="56"/>
      <c r="E1166" s="71"/>
    </row>
    <row r="1167" spans="1:5" ht="15" customHeight="1" x14ac:dyDescent="0.2">
      <c r="B1167" s="83"/>
      <c r="C1167" s="72" t="s">
        <v>40</v>
      </c>
      <c r="D1167" s="73" t="s">
        <v>41</v>
      </c>
      <c r="E1167" s="74" t="s">
        <v>42</v>
      </c>
    </row>
    <row r="1168" spans="1:5" ht="15" customHeight="1" x14ac:dyDescent="0.2">
      <c r="B1168" s="122"/>
      <c r="C1168" s="182">
        <v>6172</v>
      </c>
      <c r="D1168" s="88" t="s">
        <v>441</v>
      </c>
      <c r="E1168" s="89">
        <v>571820</v>
      </c>
    </row>
    <row r="1169" spans="1:5" ht="15" customHeight="1" x14ac:dyDescent="0.2">
      <c r="B1169" s="122"/>
      <c r="C1169" s="79" t="s">
        <v>44</v>
      </c>
      <c r="D1169" s="80"/>
      <c r="E1169" s="81">
        <f>SUM(E1168:E1168)</f>
        <v>571820</v>
      </c>
    </row>
    <row r="1170" spans="1:5" ht="15" customHeight="1" x14ac:dyDescent="0.2"/>
    <row r="1171" spans="1:5" ht="15" customHeight="1" x14ac:dyDescent="0.25">
      <c r="A1171" s="55" t="s">
        <v>17</v>
      </c>
      <c r="B1171" s="56"/>
      <c r="C1171" s="56"/>
      <c r="D1171" s="56"/>
      <c r="E1171" s="56"/>
    </row>
    <row r="1172" spans="1:5" ht="15" customHeight="1" x14ac:dyDescent="0.2">
      <c r="A1172" s="82" t="s">
        <v>115</v>
      </c>
      <c r="B1172" s="115"/>
      <c r="C1172" s="115"/>
      <c r="D1172" s="115"/>
      <c r="E1172" s="57" t="s">
        <v>116</v>
      </c>
    </row>
    <row r="1173" spans="1:5" ht="15" customHeight="1" x14ac:dyDescent="0.25">
      <c r="A1173" s="55"/>
      <c r="B1173" s="57"/>
      <c r="C1173" s="56"/>
      <c r="D1173" s="56"/>
      <c r="E1173" s="71"/>
    </row>
    <row r="1174" spans="1:5" ht="15" customHeight="1" x14ac:dyDescent="0.2">
      <c r="A1174" s="92"/>
      <c r="B1174" s="43" t="s">
        <v>39</v>
      </c>
      <c r="C1174" s="72" t="s">
        <v>40</v>
      </c>
      <c r="D1174" s="126" t="s">
        <v>41</v>
      </c>
      <c r="E1174" s="74" t="s">
        <v>42</v>
      </c>
    </row>
    <row r="1175" spans="1:5" ht="15" customHeight="1" x14ac:dyDescent="0.2">
      <c r="A1175" s="122"/>
      <c r="B1175" s="156">
        <v>305</v>
      </c>
      <c r="C1175" s="93"/>
      <c r="D1175" s="65" t="s">
        <v>81</v>
      </c>
      <c r="E1175" s="89">
        <v>571820</v>
      </c>
    </row>
    <row r="1176" spans="1:5" ht="15" customHeight="1" x14ac:dyDescent="0.2">
      <c r="A1176" s="124"/>
      <c r="B1176" s="127"/>
      <c r="C1176" s="79" t="s">
        <v>44</v>
      </c>
      <c r="D1176" s="128"/>
      <c r="E1176" s="129">
        <f>SUM(E1175:E1175)</f>
        <v>571820</v>
      </c>
    </row>
    <row r="1177" spans="1:5" ht="15" customHeight="1" x14ac:dyDescent="0.2"/>
    <row r="1178" spans="1:5" ht="15" customHeight="1" x14ac:dyDescent="0.2"/>
    <row r="1179" spans="1:5" ht="15" customHeight="1" x14ac:dyDescent="0.25">
      <c r="A1179" s="35" t="s">
        <v>452</v>
      </c>
    </row>
    <row r="1180" spans="1:5" ht="15" customHeight="1" x14ac:dyDescent="0.2">
      <c r="A1180" s="194" t="s">
        <v>195</v>
      </c>
      <c r="B1180" s="194"/>
      <c r="C1180" s="194"/>
      <c r="D1180" s="194"/>
      <c r="E1180" s="194"/>
    </row>
    <row r="1181" spans="1:5" ht="15" customHeight="1" x14ac:dyDescent="0.2">
      <c r="A1181" s="193" t="s">
        <v>453</v>
      </c>
      <c r="B1181" s="193"/>
      <c r="C1181" s="193"/>
      <c r="D1181" s="193"/>
      <c r="E1181" s="193"/>
    </row>
    <row r="1182" spans="1:5" ht="15" customHeight="1" x14ac:dyDescent="0.2">
      <c r="A1182" s="193"/>
      <c r="B1182" s="193"/>
      <c r="C1182" s="193"/>
      <c r="D1182" s="193"/>
      <c r="E1182" s="193"/>
    </row>
    <row r="1183" spans="1:5" ht="15" customHeight="1" x14ac:dyDescent="0.2">
      <c r="A1183" s="193"/>
      <c r="B1183" s="193"/>
      <c r="C1183" s="193"/>
      <c r="D1183" s="193"/>
      <c r="E1183" s="193"/>
    </row>
    <row r="1184" spans="1:5" ht="15" customHeight="1" x14ac:dyDescent="0.2">
      <c r="A1184" s="193"/>
      <c r="B1184" s="193"/>
      <c r="C1184" s="193"/>
      <c r="D1184" s="193"/>
      <c r="E1184" s="193"/>
    </row>
    <row r="1185" spans="1:5" ht="15" customHeight="1" x14ac:dyDescent="0.2">
      <c r="A1185" s="193"/>
      <c r="B1185" s="193"/>
      <c r="C1185" s="193"/>
      <c r="D1185" s="193"/>
      <c r="E1185" s="193"/>
    </row>
    <row r="1186" spans="1:5" ht="15" customHeight="1" x14ac:dyDescent="0.2">
      <c r="A1186" s="193"/>
      <c r="B1186" s="193"/>
      <c r="C1186" s="193"/>
      <c r="D1186" s="193"/>
      <c r="E1186" s="193"/>
    </row>
    <row r="1187" spans="1:5" ht="15" customHeight="1" x14ac:dyDescent="0.2">
      <c r="A1187" s="193"/>
      <c r="B1187" s="193"/>
      <c r="C1187" s="193"/>
      <c r="D1187" s="193"/>
      <c r="E1187" s="193"/>
    </row>
    <row r="1188" spans="1:5" ht="15" customHeight="1" x14ac:dyDescent="0.2">
      <c r="A1188" s="143"/>
      <c r="B1188" s="143"/>
      <c r="C1188" s="143"/>
      <c r="D1188" s="143"/>
      <c r="E1188" s="143"/>
    </row>
    <row r="1189" spans="1:5" ht="15" customHeight="1" x14ac:dyDescent="0.25">
      <c r="A1189" s="37" t="s">
        <v>1</v>
      </c>
      <c r="B1189" s="56"/>
      <c r="C1189" s="56"/>
      <c r="D1189" s="56"/>
      <c r="E1189" s="56"/>
    </row>
    <row r="1190" spans="1:5" ht="15" customHeight="1" x14ac:dyDescent="0.2">
      <c r="A1190" s="39" t="s">
        <v>37</v>
      </c>
      <c r="B1190" s="56"/>
      <c r="C1190" s="56"/>
      <c r="D1190" s="56"/>
      <c r="E1190" s="58" t="s">
        <v>38</v>
      </c>
    </row>
    <row r="1191" spans="1:5" ht="15" customHeight="1" x14ac:dyDescent="0.25">
      <c r="A1191" s="55"/>
      <c r="B1191" s="57"/>
      <c r="C1191" s="56"/>
      <c r="D1191" s="56"/>
      <c r="E1191" s="71"/>
    </row>
    <row r="1192" spans="1:5" ht="15" customHeight="1" x14ac:dyDescent="0.2">
      <c r="A1192" s="83"/>
      <c r="B1192" s="92"/>
      <c r="C1192" s="72" t="s">
        <v>40</v>
      </c>
      <c r="D1192" s="73" t="s">
        <v>41</v>
      </c>
      <c r="E1192" s="74" t="s">
        <v>42</v>
      </c>
    </row>
    <row r="1193" spans="1:5" ht="15" customHeight="1" x14ac:dyDescent="0.2">
      <c r="A1193" s="90"/>
      <c r="B1193" s="120"/>
      <c r="C1193" s="87">
        <v>6172</v>
      </c>
      <c r="D1193" s="94" t="s">
        <v>144</v>
      </c>
      <c r="E1193" s="89">
        <v>6953</v>
      </c>
    </row>
    <row r="1194" spans="1:5" ht="15" customHeight="1" x14ac:dyDescent="0.2">
      <c r="A1194" s="90"/>
      <c r="B1194" s="104"/>
      <c r="C1194" s="79" t="s">
        <v>44</v>
      </c>
      <c r="D1194" s="80"/>
      <c r="E1194" s="81">
        <f>SUM(E1193:E1193)</f>
        <v>6953</v>
      </c>
    </row>
    <row r="1195" spans="1:5" ht="15" customHeight="1" x14ac:dyDescent="0.2">
      <c r="A1195" s="164"/>
      <c r="B1195" s="164"/>
      <c r="C1195" s="164"/>
      <c r="D1195" s="164"/>
      <c r="E1195" s="164"/>
    </row>
    <row r="1196" spans="1:5" ht="15" customHeight="1" x14ac:dyDescent="0.2">
      <c r="A1196" s="164"/>
      <c r="B1196" s="164"/>
      <c r="C1196" s="164"/>
      <c r="D1196" s="164"/>
      <c r="E1196" s="164"/>
    </row>
    <row r="1197" spans="1:5" ht="15" customHeight="1" x14ac:dyDescent="0.2">
      <c r="A1197" s="164"/>
      <c r="B1197" s="164"/>
      <c r="C1197" s="164"/>
      <c r="D1197" s="164"/>
      <c r="E1197" s="164"/>
    </row>
    <row r="1198" spans="1:5" ht="15" customHeight="1" x14ac:dyDescent="0.25">
      <c r="A1198" s="55" t="s">
        <v>17</v>
      </c>
      <c r="B1198" s="56"/>
      <c r="C1198" s="56"/>
      <c r="D1198" s="56"/>
      <c r="E1198" s="56"/>
    </row>
    <row r="1199" spans="1:5" ht="15" customHeight="1" x14ac:dyDescent="0.2">
      <c r="A1199" s="39" t="s">
        <v>37</v>
      </c>
      <c r="B1199" s="56"/>
      <c r="C1199" s="56"/>
      <c r="D1199" s="56"/>
      <c r="E1199" s="58" t="s">
        <v>38</v>
      </c>
    </row>
    <row r="1200" spans="1:5" ht="15" customHeight="1" x14ac:dyDescent="0.25">
      <c r="A1200" s="55"/>
      <c r="B1200" s="57"/>
      <c r="C1200" s="56"/>
      <c r="D1200" s="56"/>
      <c r="E1200" s="71"/>
    </row>
    <row r="1201" spans="1:5" ht="15" customHeight="1" x14ac:dyDescent="0.2">
      <c r="A1201" s="92"/>
      <c r="B1201" s="92"/>
      <c r="C1201" s="72" t="s">
        <v>40</v>
      </c>
      <c r="D1201" s="84" t="s">
        <v>57</v>
      </c>
      <c r="E1201" s="74" t="s">
        <v>42</v>
      </c>
    </row>
    <row r="1202" spans="1:5" ht="15" customHeight="1" x14ac:dyDescent="0.2">
      <c r="A1202" s="122"/>
      <c r="B1202" s="120"/>
      <c r="C1202" s="103">
        <v>6409</v>
      </c>
      <c r="D1202" s="88" t="s">
        <v>78</v>
      </c>
      <c r="E1202" s="89">
        <v>6953</v>
      </c>
    </row>
    <row r="1203" spans="1:5" ht="15" customHeight="1" x14ac:dyDescent="0.2">
      <c r="A1203" s="124"/>
      <c r="B1203" s="125"/>
      <c r="C1203" s="79" t="s">
        <v>44</v>
      </c>
      <c r="D1203" s="80"/>
      <c r="E1203" s="81">
        <f>E1202</f>
        <v>6953</v>
      </c>
    </row>
    <row r="1204" spans="1:5" ht="15" customHeight="1" x14ac:dyDescent="0.2"/>
    <row r="1205" spans="1:5" ht="15" customHeight="1" x14ac:dyDescent="0.2"/>
    <row r="1206" spans="1:5" ht="15" customHeight="1" x14ac:dyDescent="0.25">
      <c r="A1206" s="35" t="s">
        <v>454</v>
      </c>
    </row>
    <row r="1207" spans="1:5" ht="15" customHeight="1" x14ac:dyDescent="0.2">
      <c r="A1207" s="194" t="s">
        <v>280</v>
      </c>
      <c r="B1207" s="194"/>
      <c r="C1207" s="194"/>
      <c r="D1207" s="194"/>
      <c r="E1207" s="194"/>
    </row>
    <row r="1208" spans="1:5" ht="15" customHeight="1" x14ac:dyDescent="0.2">
      <c r="A1208" s="194"/>
      <c r="B1208" s="194"/>
      <c r="C1208" s="194"/>
      <c r="D1208" s="194"/>
      <c r="E1208" s="194"/>
    </row>
    <row r="1209" spans="1:5" ht="15" customHeight="1" x14ac:dyDescent="0.2">
      <c r="A1209" s="192" t="s">
        <v>455</v>
      </c>
      <c r="B1209" s="192"/>
      <c r="C1209" s="192"/>
      <c r="D1209" s="192"/>
      <c r="E1209" s="192"/>
    </row>
    <row r="1210" spans="1:5" ht="15" customHeight="1" x14ac:dyDescent="0.2">
      <c r="A1210" s="192"/>
      <c r="B1210" s="192"/>
      <c r="C1210" s="192"/>
      <c r="D1210" s="192"/>
      <c r="E1210" s="192"/>
    </row>
    <row r="1211" spans="1:5" ht="15" customHeight="1" x14ac:dyDescent="0.2">
      <c r="A1211" s="192"/>
      <c r="B1211" s="192"/>
      <c r="C1211" s="192"/>
      <c r="D1211" s="192"/>
      <c r="E1211" s="192"/>
    </row>
    <row r="1212" spans="1:5" ht="15" customHeight="1" x14ac:dyDescent="0.2">
      <c r="A1212" s="192"/>
      <c r="B1212" s="192"/>
      <c r="C1212" s="192"/>
      <c r="D1212" s="192"/>
      <c r="E1212" s="192"/>
    </row>
    <row r="1213" spans="1:5" ht="15" customHeight="1" x14ac:dyDescent="0.2">
      <c r="A1213" s="192"/>
      <c r="B1213" s="192"/>
      <c r="C1213" s="192"/>
      <c r="D1213" s="192"/>
      <c r="E1213" s="192"/>
    </row>
    <row r="1214" spans="1:5" ht="15" customHeight="1" x14ac:dyDescent="0.2">
      <c r="A1214" s="192"/>
      <c r="B1214" s="192"/>
      <c r="C1214" s="192"/>
      <c r="D1214" s="192"/>
      <c r="E1214" s="192"/>
    </row>
    <row r="1215" spans="1:5" ht="15" customHeight="1" x14ac:dyDescent="0.2">
      <c r="A1215" s="192"/>
      <c r="B1215" s="192"/>
      <c r="C1215" s="192"/>
      <c r="D1215" s="192"/>
      <c r="E1215" s="192"/>
    </row>
    <row r="1216" spans="1:5" ht="15" customHeight="1" x14ac:dyDescent="0.2">
      <c r="A1216" s="192"/>
      <c r="B1216" s="192"/>
      <c r="C1216" s="192"/>
      <c r="D1216" s="192"/>
      <c r="E1216" s="192"/>
    </row>
    <row r="1217" spans="1:7" ht="15" customHeight="1" x14ac:dyDescent="0.2">
      <c r="A1217" s="192"/>
      <c r="B1217" s="192"/>
      <c r="C1217" s="192"/>
      <c r="D1217" s="192"/>
      <c r="E1217" s="192"/>
    </row>
    <row r="1218" spans="1:7" ht="15" customHeight="1" x14ac:dyDescent="0.2">
      <c r="B1218" s="154"/>
    </row>
    <row r="1219" spans="1:7" ht="15" customHeight="1" x14ac:dyDescent="0.25">
      <c r="A1219" s="55" t="s">
        <v>1</v>
      </c>
      <c r="B1219" s="137"/>
      <c r="C1219" s="131"/>
      <c r="D1219" s="131"/>
      <c r="E1219" s="131"/>
    </row>
    <row r="1220" spans="1:7" ht="15" customHeight="1" x14ac:dyDescent="0.2">
      <c r="A1220" s="82" t="s">
        <v>115</v>
      </c>
      <c r="B1220" s="115"/>
      <c r="C1220" s="115"/>
      <c r="D1220" s="115"/>
      <c r="E1220" s="57" t="s">
        <v>116</v>
      </c>
    </row>
    <row r="1221" spans="1:7" ht="15" customHeight="1" x14ac:dyDescent="0.2">
      <c r="A1221" s="115"/>
      <c r="B1221" s="138"/>
      <c r="C1221" s="115"/>
      <c r="D1221" s="115"/>
      <c r="E1221" s="71"/>
    </row>
    <row r="1222" spans="1:7" ht="15" customHeight="1" x14ac:dyDescent="0.2">
      <c r="B1222" s="92"/>
      <c r="C1222" s="139" t="s">
        <v>40</v>
      </c>
      <c r="D1222" s="73" t="s">
        <v>41</v>
      </c>
      <c r="E1222" s="43" t="s">
        <v>42</v>
      </c>
    </row>
    <row r="1223" spans="1:7" ht="15" customHeight="1" x14ac:dyDescent="0.2">
      <c r="B1223" s="173"/>
      <c r="C1223" s="139">
        <v>6172</v>
      </c>
      <c r="D1223" s="94" t="s">
        <v>153</v>
      </c>
      <c r="E1223" s="142">
        <v>-5725</v>
      </c>
    </row>
    <row r="1224" spans="1:7" ht="15" customHeight="1" x14ac:dyDescent="0.2">
      <c r="B1224" s="173"/>
      <c r="C1224" s="139">
        <v>6172</v>
      </c>
      <c r="D1224" s="94" t="s">
        <v>153</v>
      </c>
      <c r="E1224" s="142">
        <v>5725</v>
      </c>
    </row>
    <row r="1225" spans="1:7" ht="15" customHeight="1" x14ac:dyDescent="0.2">
      <c r="B1225" s="184"/>
      <c r="C1225" s="50" t="s">
        <v>44</v>
      </c>
      <c r="D1225" s="101"/>
      <c r="E1225" s="102">
        <f>SUM(E1223:E1224)</f>
        <v>0</v>
      </c>
    </row>
    <row r="1226" spans="1:7" ht="15" customHeight="1" x14ac:dyDescent="0.2"/>
    <row r="1227" spans="1:7" ht="15" customHeight="1" x14ac:dyDescent="0.25">
      <c r="A1227" s="55" t="s">
        <v>17</v>
      </c>
      <c r="B1227" s="56"/>
      <c r="C1227" s="56"/>
      <c r="D1227" s="56"/>
      <c r="E1227" s="56"/>
    </row>
    <row r="1228" spans="1:7" ht="15" customHeight="1" x14ac:dyDescent="0.2">
      <c r="A1228" s="82" t="s">
        <v>115</v>
      </c>
      <c r="B1228" s="115"/>
      <c r="C1228" s="115"/>
      <c r="D1228" s="115"/>
      <c r="E1228" s="57" t="s">
        <v>116</v>
      </c>
    </row>
    <row r="1229" spans="1:7" ht="15" customHeight="1" x14ac:dyDescent="0.25">
      <c r="A1229" s="55"/>
      <c r="B1229" s="57"/>
      <c r="C1229" s="56"/>
      <c r="D1229" s="56"/>
      <c r="E1229" s="71"/>
    </row>
    <row r="1230" spans="1:7" ht="15" customHeight="1" x14ac:dyDescent="0.2">
      <c r="A1230" s="92"/>
      <c r="B1230" s="43" t="s">
        <v>39</v>
      </c>
      <c r="C1230" s="72" t="s">
        <v>40</v>
      </c>
      <c r="D1230" s="126" t="s">
        <v>41</v>
      </c>
      <c r="E1230" s="74" t="s">
        <v>42</v>
      </c>
    </row>
    <row r="1231" spans="1:7" ht="15" customHeight="1" x14ac:dyDescent="0.2">
      <c r="A1231" s="122"/>
      <c r="B1231" s="156">
        <v>300</v>
      </c>
      <c r="C1231" s="93"/>
      <c r="D1231" s="65" t="s">
        <v>81</v>
      </c>
      <c r="E1231" s="89">
        <v>-865000</v>
      </c>
    </row>
    <row r="1232" spans="1:7" ht="15" customHeight="1" x14ac:dyDescent="0.2">
      <c r="A1232" s="122"/>
      <c r="B1232" s="156">
        <v>302</v>
      </c>
      <c r="C1232" s="93"/>
      <c r="D1232" s="65" t="s">
        <v>81</v>
      </c>
      <c r="E1232" s="89">
        <v>-6472</v>
      </c>
      <c r="G1232" s="130">
        <f>SUM(E1231:E1232,E1223)</f>
        <v>-877197</v>
      </c>
    </row>
    <row r="1233" spans="1:5" ht="15" customHeight="1" x14ac:dyDescent="0.2">
      <c r="A1233" s="122"/>
      <c r="B1233" s="156">
        <v>300</v>
      </c>
      <c r="C1233" s="93"/>
      <c r="D1233" s="65" t="s">
        <v>81</v>
      </c>
      <c r="E1233" s="89">
        <v>865000</v>
      </c>
    </row>
    <row r="1234" spans="1:5" ht="15" customHeight="1" x14ac:dyDescent="0.2">
      <c r="A1234" s="122"/>
      <c r="B1234" s="156">
        <v>302</v>
      </c>
      <c r="C1234" s="93"/>
      <c r="D1234" s="65" t="s">
        <v>81</v>
      </c>
      <c r="E1234" s="89">
        <v>6472</v>
      </c>
    </row>
    <row r="1235" spans="1:5" ht="15" customHeight="1" x14ac:dyDescent="0.2">
      <c r="A1235" s="124"/>
      <c r="B1235" s="127"/>
      <c r="C1235" s="79" t="s">
        <v>44</v>
      </c>
      <c r="D1235" s="128"/>
      <c r="E1235" s="129">
        <f>SUM(E1231:E1234)</f>
        <v>0</v>
      </c>
    </row>
    <row r="1236" spans="1:5" ht="15" customHeight="1" x14ac:dyDescent="0.2"/>
    <row r="1237" spans="1:5" ht="15" customHeight="1" x14ac:dyDescent="0.2"/>
    <row r="1238" spans="1:5" ht="15" customHeight="1" x14ac:dyDescent="0.25">
      <c r="A1238" s="35" t="s">
        <v>456</v>
      </c>
    </row>
    <row r="1239" spans="1:5" ht="15" customHeight="1" x14ac:dyDescent="0.2">
      <c r="A1239" s="191" t="s">
        <v>198</v>
      </c>
      <c r="B1239" s="191"/>
      <c r="C1239" s="191"/>
      <c r="D1239" s="191"/>
      <c r="E1239" s="191"/>
    </row>
    <row r="1240" spans="1:5" ht="15" customHeight="1" x14ac:dyDescent="0.2">
      <c r="A1240" s="192" t="s">
        <v>457</v>
      </c>
      <c r="B1240" s="192"/>
      <c r="C1240" s="192"/>
      <c r="D1240" s="192"/>
      <c r="E1240" s="192"/>
    </row>
    <row r="1241" spans="1:5" ht="15" customHeight="1" x14ac:dyDescent="0.2">
      <c r="A1241" s="192"/>
      <c r="B1241" s="192"/>
      <c r="C1241" s="192"/>
      <c r="D1241" s="192"/>
      <c r="E1241" s="192"/>
    </row>
    <row r="1242" spans="1:5" ht="15" customHeight="1" x14ac:dyDescent="0.2">
      <c r="A1242" s="192"/>
      <c r="B1242" s="192"/>
      <c r="C1242" s="192"/>
      <c r="D1242" s="192"/>
      <c r="E1242" s="192"/>
    </row>
    <row r="1243" spans="1:5" ht="15" customHeight="1" x14ac:dyDescent="0.2">
      <c r="A1243" s="192"/>
      <c r="B1243" s="192"/>
      <c r="C1243" s="192"/>
      <c r="D1243" s="192"/>
      <c r="E1243" s="192"/>
    </row>
    <row r="1244" spans="1:5" ht="15" customHeight="1" x14ac:dyDescent="0.2">
      <c r="A1244" s="192"/>
      <c r="B1244" s="192"/>
      <c r="C1244" s="192"/>
      <c r="D1244" s="192"/>
      <c r="E1244" s="192"/>
    </row>
    <row r="1245" spans="1:5" ht="15" customHeight="1" x14ac:dyDescent="0.2">
      <c r="A1245" s="192"/>
      <c r="B1245" s="192"/>
      <c r="C1245" s="192"/>
      <c r="D1245" s="192"/>
      <c r="E1245" s="192"/>
    </row>
    <row r="1246" spans="1:5" ht="15" customHeight="1" x14ac:dyDescent="0.2">
      <c r="A1246" s="192"/>
      <c r="B1246" s="192"/>
      <c r="C1246" s="192"/>
      <c r="D1246" s="192"/>
      <c r="E1246" s="192"/>
    </row>
    <row r="1247" spans="1:5" ht="15" customHeight="1" x14ac:dyDescent="0.2">
      <c r="A1247" s="192"/>
      <c r="B1247" s="192"/>
      <c r="C1247" s="192"/>
      <c r="D1247" s="192"/>
      <c r="E1247" s="192"/>
    </row>
    <row r="1248" spans="1:5" ht="15" customHeight="1" x14ac:dyDescent="0.2">
      <c r="A1248" s="91"/>
      <c r="B1248" s="91"/>
      <c r="C1248" s="91"/>
      <c r="D1248" s="91"/>
      <c r="E1248" s="91"/>
    </row>
    <row r="1249" spans="1:5" ht="15" customHeight="1" x14ac:dyDescent="0.25">
      <c r="A1249" s="55" t="s">
        <v>1</v>
      </c>
      <c r="B1249" s="56"/>
      <c r="C1249" s="56"/>
      <c r="D1249" s="56"/>
      <c r="E1249" s="56"/>
    </row>
    <row r="1250" spans="1:5" ht="15" customHeight="1" x14ac:dyDescent="0.2">
      <c r="A1250" s="82" t="s">
        <v>61</v>
      </c>
      <c r="E1250" t="s">
        <v>62</v>
      </c>
    </row>
    <row r="1251" spans="1:5" ht="15" customHeight="1" x14ac:dyDescent="0.25">
      <c r="B1251" s="55"/>
      <c r="C1251" s="56"/>
      <c r="D1251" s="56"/>
      <c r="E1251" s="71"/>
    </row>
    <row r="1252" spans="1:5" ht="15" customHeight="1" x14ac:dyDescent="0.2">
      <c r="A1252" s="92"/>
      <c r="B1252" s="92"/>
      <c r="C1252" s="72" t="s">
        <v>40</v>
      </c>
      <c r="D1252" s="73" t="s">
        <v>41</v>
      </c>
      <c r="E1252" s="43" t="s">
        <v>42</v>
      </c>
    </row>
    <row r="1253" spans="1:5" ht="15" customHeight="1" x14ac:dyDescent="0.2">
      <c r="A1253" s="90"/>
      <c r="B1253" s="86"/>
      <c r="C1253" s="93"/>
      <c r="D1253" s="94" t="s">
        <v>63</v>
      </c>
      <c r="E1253" s="48">
        <f>-382246.14</f>
        <v>-382246.14</v>
      </c>
    </row>
    <row r="1254" spans="1:5" ht="15" customHeight="1" x14ac:dyDescent="0.2">
      <c r="A1254" s="90"/>
      <c r="B1254" s="86"/>
      <c r="C1254" s="50" t="s">
        <v>44</v>
      </c>
      <c r="D1254" s="51"/>
      <c r="E1254" s="52">
        <f>SUM(E1253:E1253)</f>
        <v>-382246.14</v>
      </c>
    </row>
    <row r="1255" spans="1:5" ht="15" customHeight="1" x14ac:dyDescent="0.2"/>
    <row r="1256" spans="1:5" ht="15" customHeight="1" x14ac:dyDescent="0.25">
      <c r="A1256" s="37" t="s">
        <v>17</v>
      </c>
      <c r="B1256" s="38"/>
      <c r="C1256" s="38"/>
      <c r="D1256" s="57"/>
      <c r="E1256" s="57"/>
    </row>
    <row r="1257" spans="1:5" ht="15" customHeight="1" x14ac:dyDescent="0.2">
      <c r="A1257" s="39" t="s">
        <v>68</v>
      </c>
      <c r="B1257" s="56"/>
      <c r="C1257" s="56"/>
      <c r="D1257" s="56"/>
      <c r="E1257" s="58" t="s">
        <v>71</v>
      </c>
    </row>
    <row r="1258" spans="1:5" ht="15" customHeight="1" x14ac:dyDescent="0.2">
      <c r="A1258" s="41"/>
      <c r="B1258" s="97"/>
      <c r="C1258" s="38"/>
      <c r="D1258" s="41"/>
      <c r="E1258" s="98"/>
    </row>
    <row r="1259" spans="1:5" ht="15" customHeight="1" x14ac:dyDescent="0.2">
      <c r="B1259" s="92"/>
      <c r="C1259" s="43" t="s">
        <v>40</v>
      </c>
      <c r="D1259" s="84" t="s">
        <v>57</v>
      </c>
      <c r="E1259" s="43" t="s">
        <v>42</v>
      </c>
    </row>
    <row r="1260" spans="1:5" ht="15" customHeight="1" x14ac:dyDescent="0.2">
      <c r="B1260" s="99"/>
      <c r="C1260" s="93">
        <v>3111</v>
      </c>
      <c r="D1260" s="88" t="s">
        <v>65</v>
      </c>
      <c r="E1260" s="48">
        <f>-382246.14</f>
        <v>-382246.14</v>
      </c>
    </row>
    <row r="1261" spans="1:5" ht="15" customHeight="1" x14ac:dyDescent="0.2">
      <c r="B1261" s="100"/>
      <c r="C1261" s="50" t="s">
        <v>44</v>
      </c>
      <c r="D1261" s="101"/>
      <c r="E1261" s="102">
        <f>SUM(E1260:E1260)</f>
        <v>-382246.14</v>
      </c>
    </row>
    <row r="1262" spans="1:5" ht="15" customHeight="1" x14ac:dyDescent="0.2">
      <c r="A1262" s="111"/>
      <c r="B1262" s="121"/>
      <c r="C1262" s="95"/>
      <c r="D1262" s="180"/>
      <c r="E1262" s="181"/>
    </row>
    <row r="1263" spans="1:5" ht="15" customHeight="1" x14ac:dyDescent="0.2">
      <c r="A1263" s="111"/>
      <c r="B1263" s="121"/>
      <c r="C1263" s="95"/>
      <c r="D1263" s="180"/>
      <c r="E1263" s="181"/>
    </row>
    <row r="1264" spans="1:5" ht="15" customHeight="1" x14ac:dyDescent="0.25">
      <c r="A1264" s="35" t="s">
        <v>458</v>
      </c>
      <c r="B1264" s="121"/>
      <c r="C1264" s="95"/>
      <c r="D1264" s="180"/>
      <c r="E1264" s="181"/>
    </row>
    <row r="1265" spans="1:5" ht="15" customHeight="1" x14ac:dyDescent="0.2">
      <c r="A1265" s="191" t="s">
        <v>252</v>
      </c>
      <c r="B1265" s="191"/>
      <c r="C1265" s="191"/>
      <c r="D1265" s="191"/>
      <c r="E1265" s="191"/>
    </row>
    <row r="1266" spans="1:5" ht="15" customHeight="1" x14ac:dyDescent="0.2">
      <c r="A1266" s="191"/>
      <c r="B1266" s="191"/>
      <c r="C1266" s="191"/>
      <c r="D1266" s="191"/>
      <c r="E1266" s="191"/>
    </row>
    <row r="1267" spans="1:5" ht="15" customHeight="1" x14ac:dyDescent="0.2">
      <c r="A1267" s="192" t="s">
        <v>459</v>
      </c>
      <c r="B1267" s="192"/>
      <c r="C1267" s="192"/>
      <c r="D1267" s="192"/>
      <c r="E1267" s="192"/>
    </row>
    <row r="1268" spans="1:5" ht="15" customHeight="1" x14ac:dyDescent="0.2">
      <c r="A1268" s="192"/>
      <c r="B1268" s="192"/>
      <c r="C1268" s="192"/>
      <c r="D1268" s="192"/>
      <c r="E1268" s="192"/>
    </row>
    <row r="1269" spans="1:5" ht="15" customHeight="1" x14ac:dyDescent="0.2">
      <c r="A1269" s="192"/>
      <c r="B1269" s="192"/>
      <c r="C1269" s="192"/>
      <c r="D1269" s="192"/>
      <c r="E1269" s="192"/>
    </row>
    <row r="1270" spans="1:5" ht="15" customHeight="1" x14ac:dyDescent="0.2">
      <c r="A1270" s="192"/>
      <c r="B1270" s="192"/>
      <c r="C1270" s="192"/>
      <c r="D1270" s="192"/>
      <c r="E1270" s="192"/>
    </row>
    <row r="1271" spans="1:5" ht="15" customHeight="1" x14ac:dyDescent="0.2">
      <c r="A1271" s="192"/>
      <c r="B1271" s="192"/>
      <c r="C1271" s="192"/>
      <c r="D1271" s="192"/>
      <c r="E1271" s="192"/>
    </row>
    <row r="1272" spans="1:5" ht="15" customHeight="1" x14ac:dyDescent="0.2">
      <c r="A1272" s="192"/>
      <c r="B1272" s="192"/>
      <c r="C1272" s="192"/>
      <c r="D1272" s="192"/>
      <c r="E1272" s="192"/>
    </row>
    <row r="1273" spans="1:5" ht="15" customHeight="1" x14ac:dyDescent="0.2">
      <c r="A1273" s="192"/>
      <c r="B1273" s="192"/>
      <c r="C1273" s="192"/>
      <c r="D1273" s="192"/>
      <c r="E1273" s="192"/>
    </row>
    <row r="1274" spans="1:5" ht="15" customHeight="1" x14ac:dyDescent="0.2">
      <c r="A1274" s="192"/>
      <c r="B1274" s="192"/>
      <c r="C1274" s="192"/>
      <c r="D1274" s="192"/>
      <c r="E1274" s="192"/>
    </row>
    <row r="1275" spans="1:5" ht="15" customHeight="1" x14ac:dyDescent="0.2">
      <c r="A1275" s="91"/>
      <c r="B1275" s="91"/>
      <c r="C1275" s="91"/>
      <c r="D1275" s="91"/>
      <c r="E1275" s="91"/>
    </row>
    <row r="1276" spans="1:5" ht="15" customHeight="1" x14ac:dyDescent="0.25">
      <c r="A1276" s="37" t="s">
        <v>17</v>
      </c>
      <c r="B1276" s="38"/>
      <c r="C1276" s="38"/>
      <c r="D1276" s="57"/>
      <c r="E1276" s="57"/>
    </row>
    <row r="1277" spans="1:5" ht="15" customHeight="1" x14ac:dyDescent="0.2">
      <c r="A1277" s="69" t="s">
        <v>52</v>
      </c>
      <c r="B1277" s="38"/>
      <c r="C1277" s="38"/>
      <c r="D1277" s="38"/>
      <c r="E1277" s="40" t="s">
        <v>64</v>
      </c>
    </row>
    <row r="1278" spans="1:5" ht="15" customHeight="1" x14ac:dyDescent="0.2">
      <c r="A1278" s="41"/>
      <c r="B1278" s="97"/>
      <c r="C1278" s="38"/>
      <c r="D1278" s="41"/>
      <c r="E1278" s="98"/>
    </row>
    <row r="1279" spans="1:5" ht="15" customHeight="1" x14ac:dyDescent="0.2">
      <c r="C1279" s="43" t="s">
        <v>40</v>
      </c>
      <c r="D1279" s="84" t="s">
        <v>57</v>
      </c>
      <c r="E1279" s="43" t="s">
        <v>42</v>
      </c>
    </row>
    <row r="1280" spans="1:5" ht="15" customHeight="1" x14ac:dyDescent="0.2">
      <c r="C1280" s="93">
        <v>3122</v>
      </c>
      <c r="D1280" s="88" t="s">
        <v>65</v>
      </c>
      <c r="E1280" s="48">
        <v>-871.2</v>
      </c>
    </row>
    <row r="1281" spans="1:5" ht="15" customHeight="1" x14ac:dyDescent="0.2">
      <c r="C1281" s="50" t="s">
        <v>44</v>
      </c>
      <c r="D1281" s="101"/>
      <c r="E1281" s="102">
        <f>SUM(E1280:E1280)</f>
        <v>-871.2</v>
      </c>
    </row>
    <row r="1282" spans="1:5" ht="15" customHeight="1" x14ac:dyDescent="0.2"/>
    <row r="1283" spans="1:5" ht="15" customHeight="1" x14ac:dyDescent="0.25">
      <c r="A1283" s="37" t="s">
        <v>17</v>
      </c>
      <c r="B1283" s="38"/>
      <c r="C1283" s="38"/>
      <c r="D1283" s="38"/>
      <c r="E1283" s="38"/>
    </row>
    <row r="1284" spans="1:5" ht="15" customHeight="1" x14ac:dyDescent="0.2">
      <c r="A1284" s="39" t="s">
        <v>61</v>
      </c>
      <c r="B1284" s="38"/>
      <c r="C1284" s="38"/>
      <c r="D1284" s="38"/>
      <c r="E1284" s="40" t="s">
        <v>62</v>
      </c>
    </row>
    <row r="1285" spans="1:5" ht="15" customHeight="1" x14ac:dyDescent="0.25">
      <c r="A1285" s="41"/>
      <c r="B1285" s="37"/>
      <c r="C1285" s="38"/>
      <c r="D1285" s="38"/>
      <c r="E1285" s="42"/>
    </row>
    <row r="1286" spans="1:5" ht="15" customHeight="1" x14ac:dyDescent="0.2">
      <c r="A1286" s="83"/>
      <c r="B1286" s="92"/>
      <c r="C1286" s="43" t="s">
        <v>40</v>
      </c>
      <c r="D1286" s="84" t="s">
        <v>57</v>
      </c>
      <c r="E1286" s="43" t="s">
        <v>42</v>
      </c>
    </row>
    <row r="1287" spans="1:5" ht="15" customHeight="1" x14ac:dyDescent="0.2">
      <c r="A1287" s="90"/>
      <c r="B1287" s="86"/>
      <c r="C1287" s="93">
        <v>6409</v>
      </c>
      <c r="D1287" s="88" t="s">
        <v>78</v>
      </c>
      <c r="E1287" s="48">
        <v>871.2</v>
      </c>
    </row>
    <row r="1288" spans="1:5" ht="15" customHeight="1" x14ac:dyDescent="0.2">
      <c r="A1288" s="111"/>
      <c r="B1288" s="121"/>
      <c r="C1288" s="50" t="s">
        <v>44</v>
      </c>
      <c r="D1288" s="101"/>
      <c r="E1288" s="102">
        <f>SUM(E1287:E1287)</f>
        <v>871.2</v>
      </c>
    </row>
    <row r="1289" spans="1:5" ht="15" customHeight="1" x14ac:dyDescent="0.2"/>
    <row r="1290" spans="1:5" ht="15" customHeight="1" x14ac:dyDescent="0.2"/>
    <row r="1291" spans="1:5" ht="15" customHeight="1" x14ac:dyDescent="0.25">
      <c r="A1291" s="35" t="s">
        <v>460</v>
      </c>
    </row>
    <row r="1292" spans="1:5" ht="15" customHeight="1" x14ac:dyDescent="0.2">
      <c r="A1292" s="194" t="s">
        <v>461</v>
      </c>
      <c r="B1292" s="194"/>
      <c r="C1292" s="194"/>
      <c r="D1292" s="194"/>
      <c r="E1292" s="194"/>
    </row>
    <row r="1293" spans="1:5" ht="15" customHeight="1" x14ac:dyDescent="0.2">
      <c r="A1293" s="194"/>
      <c r="B1293" s="194"/>
      <c r="C1293" s="194"/>
      <c r="D1293" s="194"/>
      <c r="E1293" s="194"/>
    </row>
    <row r="1294" spans="1:5" ht="15" customHeight="1" x14ac:dyDescent="0.2">
      <c r="A1294" s="192" t="s">
        <v>462</v>
      </c>
      <c r="B1294" s="192"/>
      <c r="C1294" s="192"/>
      <c r="D1294" s="192"/>
      <c r="E1294" s="192"/>
    </row>
    <row r="1295" spans="1:5" ht="15" customHeight="1" x14ac:dyDescent="0.2">
      <c r="A1295" s="192"/>
      <c r="B1295" s="192"/>
      <c r="C1295" s="192"/>
      <c r="D1295" s="192"/>
      <c r="E1295" s="192"/>
    </row>
    <row r="1296" spans="1:5" ht="15" customHeight="1" x14ac:dyDescent="0.2">
      <c r="A1296" s="192"/>
      <c r="B1296" s="192"/>
      <c r="C1296" s="192"/>
      <c r="D1296" s="192"/>
      <c r="E1296" s="192"/>
    </row>
    <row r="1297" spans="1:5" ht="15" customHeight="1" x14ac:dyDescent="0.2">
      <c r="A1297" s="192"/>
      <c r="B1297" s="192"/>
      <c r="C1297" s="192"/>
      <c r="D1297" s="192"/>
      <c r="E1297" s="192"/>
    </row>
    <row r="1298" spans="1:5" ht="15" customHeight="1" x14ac:dyDescent="0.2">
      <c r="A1298" s="192"/>
      <c r="B1298" s="192"/>
      <c r="C1298" s="192"/>
      <c r="D1298" s="192"/>
      <c r="E1298" s="192"/>
    </row>
    <row r="1299" spans="1:5" ht="15" customHeight="1" x14ac:dyDescent="0.2">
      <c r="A1299" s="192"/>
      <c r="B1299" s="192"/>
      <c r="C1299" s="192"/>
      <c r="D1299" s="192"/>
      <c r="E1299" s="192"/>
    </row>
    <row r="1300" spans="1:5" ht="15" customHeight="1" x14ac:dyDescent="0.2">
      <c r="A1300" s="192"/>
      <c r="B1300" s="192"/>
      <c r="C1300" s="192"/>
      <c r="D1300" s="192"/>
      <c r="E1300" s="192"/>
    </row>
    <row r="1301" spans="1:5" ht="15" customHeight="1" x14ac:dyDescent="0.2">
      <c r="A1301" s="143"/>
      <c r="B1301" s="143"/>
      <c r="C1301" s="143"/>
      <c r="D1301" s="143"/>
      <c r="E1301" s="143"/>
    </row>
    <row r="1302" spans="1:5" ht="15" customHeight="1" x14ac:dyDescent="0.25">
      <c r="A1302" s="37" t="s">
        <v>17</v>
      </c>
      <c r="B1302" s="38"/>
      <c r="C1302" s="38"/>
      <c r="D1302" s="38"/>
      <c r="E1302" s="38"/>
    </row>
    <row r="1303" spans="1:5" ht="15" customHeight="1" x14ac:dyDescent="0.2">
      <c r="A1303" s="39" t="s">
        <v>61</v>
      </c>
      <c r="B1303" s="38"/>
      <c r="C1303" s="38"/>
      <c r="D1303" s="38"/>
      <c r="E1303" s="40" t="s">
        <v>62</v>
      </c>
    </row>
    <row r="1304" spans="1:5" ht="15" customHeight="1" x14ac:dyDescent="0.25">
      <c r="A1304" s="41"/>
      <c r="B1304" s="37"/>
      <c r="C1304" s="38"/>
      <c r="D1304" s="38"/>
      <c r="E1304" s="42"/>
    </row>
    <row r="1305" spans="1:5" ht="15" customHeight="1" x14ac:dyDescent="0.2">
      <c r="A1305" s="83"/>
      <c r="B1305" s="92"/>
      <c r="C1305" s="43" t="s">
        <v>40</v>
      </c>
      <c r="D1305" s="84" t="s">
        <v>57</v>
      </c>
      <c r="E1305" s="43" t="s">
        <v>42</v>
      </c>
    </row>
    <row r="1306" spans="1:5" ht="15" customHeight="1" x14ac:dyDescent="0.2">
      <c r="A1306" s="90"/>
      <c r="B1306" s="86"/>
      <c r="C1306" s="93">
        <v>6409</v>
      </c>
      <c r="D1306" s="88" t="s">
        <v>78</v>
      </c>
      <c r="E1306" s="48">
        <v>-1411026</v>
      </c>
    </row>
    <row r="1307" spans="1:5" ht="15" customHeight="1" x14ac:dyDescent="0.2">
      <c r="A1307" s="111"/>
      <c r="B1307" s="121"/>
      <c r="C1307" s="50" t="s">
        <v>44</v>
      </c>
      <c r="D1307" s="101"/>
      <c r="E1307" s="102">
        <f>SUM(E1306:E1306)</f>
        <v>-1411026</v>
      </c>
    </row>
    <row r="1308" spans="1:5" ht="15" customHeight="1" x14ac:dyDescent="0.2">
      <c r="A1308" s="143"/>
      <c r="B1308" s="143"/>
      <c r="C1308" s="143"/>
      <c r="D1308" s="143"/>
      <c r="E1308" s="143"/>
    </row>
    <row r="1309" spans="1:5" ht="15" customHeight="1" x14ac:dyDescent="0.25">
      <c r="A1309" s="37" t="s">
        <v>17</v>
      </c>
    </row>
    <row r="1310" spans="1:5" ht="15" customHeight="1" x14ac:dyDescent="0.2">
      <c r="A1310" s="82" t="s">
        <v>20</v>
      </c>
      <c r="B1310" s="109"/>
      <c r="C1310" s="56"/>
      <c r="D1310" s="56"/>
      <c r="E1310" s="58" t="s">
        <v>156</v>
      </c>
    </row>
    <row r="1311" spans="1:5" ht="15" customHeight="1" x14ac:dyDescent="0.2">
      <c r="A1311" s="82"/>
      <c r="B1311" s="115"/>
      <c r="C1311" s="56"/>
      <c r="D1311" s="56"/>
      <c r="E1311" s="71"/>
    </row>
    <row r="1312" spans="1:5" ht="15" customHeight="1" x14ac:dyDescent="0.2">
      <c r="A1312" s="92"/>
      <c r="B1312" s="92"/>
      <c r="C1312" s="72" t="s">
        <v>40</v>
      </c>
      <c r="D1312" s="84" t="s">
        <v>57</v>
      </c>
      <c r="E1312" s="43" t="s">
        <v>42</v>
      </c>
    </row>
    <row r="1313" spans="1:7" ht="15" customHeight="1" x14ac:dyDescent="0.2">
      <c r="A1313" s="173"/>
      <c r="B1313" s="174"/>
      <c r="C1313" s="186">
        <v>6172</v>
      </c>
      <c r="D1313" s="88" t="s">
        <v>59</v>
      </c>
      <c r="E1313" s="89">
        <v>39540</v>
      </c>
    </row>
    <row r="1314" spans="1:7" ht="15" customHeight="1" x14ac:dyDescent="0.2">
      <c r="A1314" s="168"/>
      <c r="B1314" s="168"/>
      <c r="C1314" s="79" t="s">
        <v>44</v>
      </c>
      <c r="D1314" s="108"/>
      <c r="E1314" s="81">
        <f>SUM(E1313:E1313)</f>
        <v>39540</v>
      </c>
    </row>
    <row r="1315" spans="1:7" ht="15" customHeight="1" x14ac:dyDescent="0.2">
      <c r="A1315" s="168"/>
      <c r="B1315" s="168"/>
      <c r="C1315" s="113"/>
      <c r="D1315" s="169"/>
      <c r="E1315" s="170"/>
    </row>
    <row r="1316" spans="1:7" ht="15" customHeight="1" x14ac:dyDescent="0.25">
      <c r="A1316" s="37" t="s">
        <v>17</v>
      </c>
      <c r="B1316" s="143"/>
      <c r="C1316" s="143"/>
      <c r="D1316" s="143"/>
      <c r="E1316" s="143"/>
    </row>
    <row r="1317" spans="1:7" ht="15" customHeight="1" x14ac:dyDescent="0.2">
      <c r="A1317" s="82" t="s">
        <v>55</v>
      </c>
      <c r="B1317" s="56"/>
      <c r="C1317" s="56"/>
      <c r="D1317" s="56"/>
      <c r="E1317" s="58" t="s">
        <v>56</v>
      </c>
    </row>
    <row r="1318" spans="1:7" ht="15" customHeight="1" x14ac:dyDescent="0.2">
      <c r="A1318" s="82"/>
      <c r="B1318" s="115"/>
      <c r="C1318" s="56"/>
      <c r="D1318" s="56"/>
      <c r="E1318" s="71"/>
    </row>
    <row r="1319" spans="1:7" ht="15" customHeight="1" x14ac:dyDescent="0.2">
      <c r="A1319" s="92"/>
      <c r="B1319" s="92"/>
      <c r="C1319" s="72" t="s">
        <v>40</v>
      </c>
      <c r="D1319" s="84" t="s">
        <v>57</v>
      </c>
      <c r="E1319" s="43" t="s">
        <v>42</v>
      </c>
    </row>
    <row r="1320" spans="1:7" ht="15" customHeight="1" x14ac:dyDescent="0.2">
      <c r="A1320" s="173"/>
      <c r="B1320" s="174"/>
      <c r="C1320" s="139">
        <v>6172</v>
      </c>
      <c r="D1320" s="88" t="s">
        <v>58</v>
      </c>
      <c r="E1320" s="89">
        <f>988476+246960+88900+4150</f>
        <v>1328486</v>
      </c>
    </row>
    <row r="1321" spans="1:7" ht="15" customHeight="1" x14ac:dyDescent="0.2">
      <c r="A1321" s="173"/>
      <c r="B1321" s="174"/>
      <c r="C1321" s="186">
        <v>6172</v>
      </c>
      <c r="D1321" s="88" t="s">
        <v>59</v>
      </c>
      <c r="E1321" s="89">
        <v>43000</v>
      </c>
    </row>
    <row r="1322" spans="1:7" ht="15" customHeight="1" x14ac:dyDescent="0.2">
      <c r="A1322" s="168"/>
      <c r="B1322" s="168"/>
      <c r="C1322" s="79" t="s">
        <v>44</v>
      </c>
      <c r="D1322" s="108"/>
      <c r="E1322" s="81">
        <f>SUM(E1320:E1321)</f>
        <v>1371486</v>
      </c>
      <c r="G1322" s="130">
        <f>+E1314+E1322</f>
        <v>1411026</v>
      </c>
    </row>
    <row r="1323" spans="1:7" ht="15" customHeight="1" x14ac:dyDescent="0.2"/>
    <row r="1324" spans="1:7" ht="15" customHeight="1" x14ac:dyDescent="0.2">
      <c r="G1324" s="130"/>
    </row>
    <row r="1325" spans="1:7" ht="15" customHeight="1" x14ac:dyDescent="0.25">
      <c r="A1325" s="35" t="s">
        <v>463</v>
      </c>
    </row>
    <row r="1326" spans="1:7" ht="15" customHeight="1" x14ac:dyDescent="0.2">
      <c r="A1326" s="194" t="s">
        <v>252</v>
      </c>
      <c r="B1326" s="194"/>
      <c r="C1326" s="194"/>
      <c r="D1326" s="194"/>
      <c r="E1326" s="194"/>
    </row>
    <row r="1327" spans="1:7" ht="15" customHeight="1" x14ac:dyDescent="0.2">
      <c r="A1327" s="194"/>
      <c r="B1327" s="194"/>
      <c r="C1327" s="194"/>
      <c r="D1327" s="194"/>
      <c r="E1327" s="194"/>
    </row>
    <row r="1328" spans="1:7" ht="15" customHeight="1" x14ac:dyDescent="0.2">
      <c r="A1328" s="192" t="s">
        <v>558</v>
      </c>
      <c r="B1328" s="192"/>
      <c r="C1328" s="192"/>
      <c r="D1328" s="192"/>
      <c r="E1328" s="192"/>
    </row>
    <row r="1329" spans="1:5" ht="15" customHeight="1" x14ac:dyDescent="0.2">
      <c r="A1329" s="192"/>
      <c r="B1329" s="192"/>
      <c r="C1329" s="192"/>
      <c r="D1329" s="192"/>
      <c r="E1329" s="192"/>
    </row>
    <row r="1330" spans="1:5" ht="15" customHeight="1" x14ac:dyDescent="0.2">
      <c r="A1330" s="192"/>
      <c r="B1330" s="192"/>
      <c r="C1330" s="192"/>
      <c r="D1330" s="192"/>
      <c r="E1330" s="192"/>
    </row>
    <row r="1331" spans="1:5" ht="15" customHeight="1" x14ac:dyDescent="0.2">
      <c r="A1331" s="192"/>
      <c r="B1331" s="192"/>
      <c r="C1331" s="192"/>
      <c r="D1331" s="192"/>
      <c r="E1331" s="192"/>
    </row>
    <row r="1332" spans="1:5" ht="15" customHeight="1" x14ac:dyDescent="0.2">
      <c r="A1332" s="192"/>
      <c r="B1332" s="192"/>
      <c r="C1332" s="192"/>
      <c r="D1332" s="192"/>
      <c r="E1332" s="192"/>
    </row>
    <row r="1333" spans="1:5" ht="15" customHeight="1" x14ac:dyDescent="0.2">
      <c r="A1333" s="192"/>
      <c r="B1333" s="192"/>
      <c r="C1333" s="192"/>
      <c r="D1333" s="192"/>
      <c r="E1333" s="192"/>
    </row>
    <row r="1334" spans="1:5" ht="15" customHeight="1" x14ac:dyDescent="0.2">
      <c r="A1334" s="192"/>
      <c r="B1334" s="192"/>
      <c r="C1334" s="192"/>
      <c r="D1334" s="192"/>
      <c r="E1334" s="192"/>
    </row>
    <row r="1335" spans="1:5" ht="15" customHeight="1" x14ac:dyDescent="0.2">
      <c r="A1335" s="192"/>
      <c r="B1335" s="192"/>
      <c r="C1335" s="192"/>
      <c r="D1335" s="192"/>
      <c r="E1335" s="192"/>
    </row>
    <row r="1336" spans="1:5" ht="15" customHeight="1" x14ac:dyDescent="0.2">
      <c r="A1336" s="57"/>
      <c r="B1336" s="187"/>
      <c r="C1336" s="57"/>
      <c r="D1336" s="57"/>
      <c r="E1336" s="57"/>
    </row>
    <row r="1337" spans="1:5" ht="15" customHeight="1" x14ac:dyDescent="0.25">
      <c r="A1337" s="55" t="s">
        <v>17</v>
      </c>
      <c r="B1337" s="56"/>
      <c r="C1337" s="56"/>
      <c r="D1337" s="56"/>
      <c r="E1337" s="56"/>
    </row>
    <row r="1338" spans="1:5" ht="15" customHeight="1" x14ac:dyDescent="0.2">
      <c r="A1338" s="82" t="s">
        <v>61</v>
      </c>
      <c r="B1338" s="56"/>
      <c r="C1338" s="56"/>
      <c r="D1338" s="56"/>
      <c r="E1338" s="58" t="s">
        <v>62</v>
      </c>
    </row>
    <row r="1339" spans="1:5" ht="15" customHeight="1" x14ac:dyDescent="0.25">
      <c r="A1339" s="55"/>
      <c r="B1339" s="57"/>
      <c r="C1339" s="56"/>
      <c r="D1339" s="56"/>
      <c r="E1339" s="71"/>
    </row>
    <row r="1340" spans="1:5" ht="15" customHeight="1" x14ac:dyDescent="0.2">
      <c r="A1340" s="92"/>
      <c r="B1340" s="92"/>
      <c r="C1340" s="72" t="s">
        <v>40</v>
      </c>
      <c r="D1340" s="84" t="s">
        <v>57</v>
      </c>
      <c r="E1340" s="74" t="s">
        <v>42</v>
      </c>
    </row>
    <row r="1341" spans="1:5" ht="15" customHeight="1" x14ac:dyDescent="0.2">
      <c r="A1341" s="122"/>
      <c r="B1341" s="120"/>
      <c r="C1341" s="103">
        <v>6409</v>
      </c>
      <c r="D1341" s="94" t="s">
        <v>111</v>
      </c>
      <c r="E1341" s="123">
        <v>-30000</v>
      </c>
    </row>
    <row r="1342" spans="1:5" ht="15" customHeight="1" x14ac:dyDescent="0.2">
      <c r="A1342" s="124"/>
      <c r="B1342" s="125"/>
      <c r="C1342" s="79" t="s">
        <v>44</v>
      </c>
      <c r="D1342" s="80"/>
      <c r="E1342" s="81">
        <f>E1341</f>
        <v>-30000</v>
      </c>
    </row>
    <row r="1343" spans="1:5" ht="15" customHeight="1" x14ac:dyDescent="0.2">
      <c r="A1343" s="57"/>
      <c r="B1343" s="187"/>
      <c r="C1343" s="57"/>
      <c r="D1343" s="57"/>
      <c r="E1343" s="57"/>
    </row>
    <row r="1344" spans="1:5" ht="15" customHeight="1" x14ac:dyDescent="0.25">
      <c r="A1344" s="55" t="s">
        <v>17</v>
      </c>
      <c r="B1344" s="109"/>
      <c r="C1344" s="56"/>
      <c r="D1344" s="56"/>
      <c r="E1344" s="56"/>
    </row>
    <row r="1345" spans="1:5" ht="15" customHeight="1" x14ac:dyDescent="0.2">
      <c r="A1345" s="39" t="s">
        <v>52</v>
      </c>
      <c r="B1345" s="38"/>
      <c r="C1345" s="38"/>
      <c r="D1345" s="38"/>
      <c r="E1345" s="40" t="s">
        <v>145</v>
      </c>
    </row>
    <row r="1346" spans="1:5" ht="15" customHeight="1" x14ac:dyDescent="0.2">
      <c r="A1346" s="57"/>
      <c r="B1346" s="188"/>
      <c r="C1346" s="56"/>
      <c r="D1346" s="57"/>
      <c r="E1346" s="150"/>
    </row>
    <row r="1347" spans="1:5" ht="15" customHeight="1" x14ac:dyDescent="0.2">
      <c r="B1347" s="83"/>
      <c r="C1347" s="72" t="s">
        <v>40</v>
      </c>
      <c r="D1347" s="110" t="s">
        <v>57</v>
      </c>
      <c r="E1347" s="72" t="s">
        <v>42</v>
      </c>
    </row>
    <row r="1348" spans="1:5" ht="15" customHeight="1" x14ac:dyDescent="0.2">
      <c r="B1348" s="104"/>
      <c r="C1348" s="87">
        <v>3299</v>
      </c>
      <c r="D1348" s="88" t="s">
        <v>111</v>
      </c>
      <c r="E1348" s="136">
        <v>30000</v>
      </c>
    </row>
    <row r="1349" spans="1:5" ht="15" customHeight="1" x14ac:dyDescent="0.2">
      <c r="B1349" s="121"/>
      <c r="C1349" s="79" t="s">
        <v>44</v>
      </c>
      <c r="D1349" s="128"/>
      <c r="E1349" s="129">
        <f>SUM(E1348:E1348)</f>
        <v>30000</v>
      </c>
    </row>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35" t="s">
        <v>464</v>
      </c>
    </row>
    <row r="1355" spans="1:5" ht="15" customHeight="1" x14ac:dyDescent="0.2">
      <c r="A1355" s="194" t="s">
        <v>238</v>
      </c>
      <c r="B1355" s="194"/>
      <c r="C1355" s="194"/>
      <c r="D1355" s="194"/>
      <c r="E1355" s="194"/>
    </row>
    <row r="1356" spans="1:5" ht="15" customHeight="1" x14ac:dyDescent="0.2">
      <c r="A1356" s="194"/>
      <c r="B1356" s="194"/>
      <c r="C1356" s="194"/>
      <c r="D1356" s="194"/>
      <c r="E1356" s="194"/>
    </row>
    <row r="1357" spans="1:5" ht="15" customHeight="1" x14ac:dyDescent="0.2">
      <c r="A1357" s="192" t="s">
        <v>559</v>
      </c>
      <c r="B1357" s="192"/>
      <c r="C1357" s="192"/>
      <c r="D1357" s="192"/>
      <c r="E1357" s="192"/>
    </row>
    <row r="1358" spans="1:5" ht="15" customHeight="1" x14ac:dyDescent="0.2">
      <c r="A1358" s="192"/>
      <c r="B1358" s="192"/>
      <c r="C1358" s="192"/>
      <c r="D1358" s="192"/>
      <c r="E1358" s="192"/>
    </row>
    <row r="1359" spans="1:5" ht="15" customHeight="1" x14ac:dyDescent="0.2">
      <c r="A1359" s="192"/>
      <c r="B1359" s="192"/>
      <c r="C1359" s="192"/>
      <c r="D1359" s="192"/>
      <c r="E1359" s="192"/>
    </row>
    <row r="1360" spans="1:5" ht="15" customHeight="1" x14ac:dyDescent="0.2">
      <c r="A1360" s="192"/>
      <c r="B1360" s="192"/>
      <c r="C1360" s="192"/>
      <c r="D1360" s="192"/>
      <c r="E1360" s="192"/>
    </row>
    <row r="1361" spans="1:5" ht="15" customHeight="1" x14ac:dyDescent="0.2">
      <c r="A1361" s="192"/>
      <c r="B1361" s="192"/>
      <c r="C1361" s="192"/>
      <c r="D1361" s="192"/>
      <c r="E1361" s="192"/>
    </row>
    <row r="1362" spans="1:5" ht="15" customHeight="1" x14ac:dyDescent="0.2">
      <c r="A1362" s="192"/>
      <c r="B1362" s="192"/>
      <c r="C1362" s="192"/>
      <c r="D1362" s="192"/>
      <c r="E1362" s="192"/>
    </row>
    <row r="1363" spans="1:5" ht="15" customHeight="1" x14ac:dyDescent="0.2">
      <c r="A1363" s="192"/>
      <c r="B1363" s="192"/>
      <c r="C1363" s="192"/>
      <c r="D1363" s="192"/>
      <c r="E1363" s="192"/>
    </row>
    <row r="1364" spans="1:5" ht="15" customHeight="1" x14ac:dyDescent="0.2">
      <c r="A1364" s="192"/>
      <c r="B1364" s="192"/>
      <c r="C1364" s="192"/>
      <c r="D1364" s="192"/>
      <c r="E1364" s="192"/>
    </row>
    <row r="1365" spans="1:5" ht="15" customHeight="1" x14ac:dyDescent="0.2">
      <c r="A1365" s="91"/>
      <c r="B1365" s="91"/>
      <c r="C1365" s="91"/>
      <c r="D1365" s="91"/>
      <c r="E1365" s="91"/>
    </row>
    <row r="1366" spans="1:5" ht="15" customHeight="1" x14ac:dyDescent="0.25">
      <c r="A1366" s="55" t="s">
        <v>17</v>
      </c>
      <c r="B1366" s="56"/>
      <c r="C1366" s="56"/>
      <c r="D1366" s="56"/>
      <c r="E1366" s="56"/>
    </row>
    <row r="1367" spans="1:5" ht="15" customHeight="1" x14ac:dyDescent="0.2">
      <c r="A1367" s="82" t="s">
        <v>61</v>
      </c>
      <c r="B1367" s="56"/>
      <c r="C1367" s="56"/>
      <c r="D1367" s="56"/>
      <c r="E1367" s="58" t="s">
        <v>62</v>
      </c>
    </row>
    <row r="1368" spans="1:5" ht="15" customHeight="1" x14ac:dyDescent="0.25">
      <c r="A1368" s="55"/>
      <c r="B1368" s="57"/>
      <c r="C1368" s="56"/>
      <c r="D1368" s="56"/>
      <c r="E1368" s="71"/>
    </row>
    <row r="1369" spans="1:5" ht="15" customHeight="1" x14ac:dyDescent="0.2">
      <c r="A1369" s="92"/>
      <c r="B1369" s="92"/>
      <c r="C1369" s="72" t="s">
        <v>40</v>
      </c>
      <c r="D1369" s="84" t="s">
        <v>57</v>
      </c>
      <c r="E1369" s="74" t="s">
        <v>42</v>
      </c>
    </row>
    <row r="1370" spans="1:5" ht="15" customHeight="1" x14ac:dyDescent="0.2">
      <c r="A1370" s="122"/>
      <c r="B1370" s="120"/>
      <c r="C1370" s="103">
        <v>6409</v>
      </c>
      <c r="D1370" s="88" t="s">
        <v>111</v>
      </c>
      <c r="E1370" s="123">
        <v>-25000</v>
      </c>
    </row>
    <row r="1371" spans="1:5" ht="15" customHeight="1" x14ac:dyDescent="0.2">
      <c r="A1371" s="124"/>
      <c r="B1371" s="125"/>
      <c r="C1371" s="79" t="s">
        <v>44</v>
      </c>
      <c r="D1371" s="80"/>
      <c r="E1371" s="81">
        <f>E1370</f>
        <v>-25000</v>
      </c>
    </row>
    <row r="1372" spans="1:5" ht="15" customHeight="1" x14ac:dyDescent="0.2"/>
    <row r="1373" spans="1:5" ht="15" customHeight="1" x14ac:dyDescent="0.25">
      <c r="A1373" s="55" t="s">
        <v>17</v>
      </c>
      <c r="B1373" s="56"/>
      <c r="C1373" s="56"/>
      <c r="D1373" s="56"/>
      <c r="E1373" s="57"/>
    </row>
    <row r="1374" spans="1:5" ht="15" customHeight="1" x14ac:dyDescent="0.2">
      <c r="A1374" s="39" t="s">
        <v>37</v>
      </c>
      <c r="B1374" s="56"/>
      <c r="C1374" s="56"/>
      <c r="D1374" s="56"/>
      <c r="E1374" s="58" t="s">
        <v>38</v>
      </c>
    </row>
    <row r="1375" spans="1:5" ht="15" customHeight="1" x14ac:dyDescent="0.2">
      <c r="A1375" s="82"/>
      <c r="B1375" s="57"/>
      <c r="C1375" s="56"/>
      <c r="D1375" s="56"/>
      <c r="E1375" s="71"/>
    </row>
    <row r="1376" spans="1:5" ht="15" customHeight="1" x14ac:dyDescent="0.2">
      <c r="A1376" s="92"/>
      <c r="B1376" s="92"/>
      <c r="C1376" s="72" t="s">
        <v>40</v>
      </c>
      <c r="D1376" s="84" t="s">
        <v>57</v>
      </c>
      <c r="E1376" s="74" t="s">
        <v>42</v>
      </c>
    </row>
    <row r="1377" spans="1:5" ht="15" customHeight="1" x14ac:dyDescent="0.2">
      <c r="A1377" s="92"/>
      <c r="B1377" s="92"/>
      <c r="C1377" s="93">
        <v>3299</v>
      </c>
      <c r="D1377" s="88" t="s">
        <v>111</v>
      </c>
      <c r="E1377" s="118">
        <v>25000</v>
      </c>
    </row>
    <row r="1378" spans="1:5" ht="15" customHeight="1" x14ac:dyDescent="0.2">
      <c r="A1378" s="104"/>
      <c r="B1378" s="104"/>
      <c r="C1378" s="79" t="s">
        <v>44</v>
      </c>
      <c r="D1378" s="80"/>
      <c r="E1378" s="81">
        <f>SUM(E1377:E1377)</f>
        <v>25000</v>
      </c>
    </row>
    <row r="1379" spans="1:5" ht="15" customHeight="1" x14ac:dyDescent="0.2"/>
    <row r="1380" spans="1:5" ht="15" customHeight="1" x14ac:dyDescent="0.2"/>
    <row r="1381" spans="1:5" ht="15" customHeight="1" x14ac:dyDescent="0.25">
      <c r="A1381" s="35" t="s">
        <v>465</v>
      </c>
    </row>
    <row r="1382" spans="1:5" ht="15" customHeight="1" x14ac:dyDescent="0.2">
      <c r="A1382" s="194" t="s">
        <v>244</v>
      </c>
      <c r="B1382" s="194"/>
      <c r="C1382" s="194"/>
      <c r="D1382" s="194"/>
      <c r="E1382" s="194"/>
    </row>
    <row r="1383" spans="1:5" ht="15" customHeight="1" x14ac:dyDescent="0.2">
      <c r="A1383" s="194"/>
      <c r="B1383" s="194"/>
      <c r="C1383" s="194"/>
      <c r="D1383" s="194"/>
      <c r="E1383" s="194"/>
    </row>
    <row r="1384" spans="1:5" ht="15" customHeight="1" x14ac:dyDescent="0.2">
      <c r="A1384" s="192" t="s">
        <v>560</v>
      </c>
      <c r="B1384" s="192"/>
      <c r="C1384" s="192"/>
      <c r="D1384" s="192"/>
      <c r="E1384" s="192"/>
    </row>
    <row r="1385" spans="1:5" ht="15" customHeight="1" x14ac:dyDescent="0.2">
      <c r="A1385" s="192"/>
      <c r="B1385" s="192"/>
      <c r="C1385" s="192"/>
      <c r="D1385" s="192"/>
      <c r="E1385" s="192"/>
    </row>
    <row r="1386" spans="1:5" ht="15" customHeight="1" x14ac:dyDescent="0.2">
      <c r="A1386" s="192"/>
      <c r="B1386" s="192"/>
      <c r="C1386" s="192"/>
      <c r="D1386" s="192"/>
      <c r="E1386" s="192"/>
    </row>
    <row r="1387" spans="1:5" ht="15" customHeight="1" x14ac:dyDescent="0.2">
      <c r="A1387" s="192"/>
      <c r="B1387" s="192"/>
      <c r="C1387" s="192"/>
      <c r="D1387" s="192"/>
      <c r="E1387" s="192"/>
    </row>
    <row r="1388" spans="1:5" ht="15" customHeight="1" x14ac:dyDescent="0.2">
      <c r="A1388" s="192"/>
      <c r="B1388" s="192"/>
      <c r="C1388" s="192"/>
      <c r="D1388" s="192"/>
      <c r="E1388" s="192"/>
    </row>
    <row r="1389" spans="1:5" ht="15" customHeight="1" x14ac:dyDescent="0.2">
      <c r="A1389" s="192"/>
      <c r="B1389" s="192"/>
      <c r="C1389" s="192"/>
      <c r="D1389" s="192"/>
      <c r="E1389" s="192"/>
    </row>
    <row r="1390" spans="1:5" ht="15" customHeight="1" x14ac:dyDescent="0.2">
      <c r="A1390" s="192"/>
      <c r="B1390" s="192"/>
      <c r="C1390" s="192"/>
      <c r="D1390" s="192"/>
      <c r="E1390" s="192"/>
    </row>
    <row r="1391" spans="1:5" ht="15" customHeight="1" x14ac:dyDescent="0.2">
      <c r="A1391" s="192"/>
      <c r="B1391" s="192"/>
      <c r="C1391" s="192"/>
      <c r="D1391" s="192"/>
      <c r="E1391" s="192"/>
    </row>
    <row r="1392" spans="1:5" ht="15" customHeight="1" x14ac:dyDescent="0.2">
      <c r="A1392" s="91"/>
      <c r="B1392" s="91"/>
      <c r="C1392" s="91"/>
      <c r="D1392" s="91"/>
      <c r="E1392" s="91"/>
    </row>
    <row r="1393" spans="1:5" ht="15" customHeight="1" x14ac:dyDescent="0.25">
      <c r="A1393" s="55" t="s">
        <v>17</v>
      </c>
      <c r="B1393" s="56"/>
      <c r="C1393" s="56"/>
      <c r="D1393" s="56"/>
      <c r="E1393" s="56"/>
    </row>
    <row r="1394" spans="1:5" ht="15" customHeight="1" x14ac:dyDescent="0.2">
      <c r="A1394" s="82" t="s">
        <v>61</v>
      </c>
      <c r="B1394" s="56"/>
      <c r="C1394" s="56"/>
      <c r="D1394" s="56"/>
      <c r="E1394" s="58" t="s">
        <v>62</v>
      </c>
    </row>
    <row r="1395" spans="1:5" ht="15" customHeight="1" x14ac:dyDescent="0.25">
      <c r="A1395" s="55"/>
      <c r="B1395" s="57"/>
      <c r="C1395" s="56"/>
      <c r="D1395" s="56"/>
      <c r="E1395" s="71"/>
    </row>
    <row r="1396" spans="1:5" ht="15" customHeight="1" x14ac:dyDescent="0.2">
      <c r="A1396" s="92"/>
      <c r="B1396" s="92"/>
      <c r="C1396" s="72" t="s">
        <v>40</v>
      </c>
      <c r="D1396" s="84" t="s">
        <v>57</v>
      </c>
      <c r="E1396" s="74" t="s">
        <v>42</v>
      </c>
    </row>
    <row r="1397" spans="1:5" ht="15" customHeight="1" x14ac:dyDescent="0.2">
      <c r="A1397" s="122"/>
      <c r="B1397" s="120"/>
      <c r="C1397" s="103">
        <v>6409</v>
      </c>
      <c r="D1397" s="88" t="s">
        <v>111</v>
      </c>
      <c r="E1397" s="123">
        <v>-2277900</v>
      </c>
    </row>
    <row r="1398" spans="1:5" ht="15" customHeight="1" x14ac:dyDescent="0.2">
      <c r="A1398" s="124"/>
      <c r="B1398" s="125"/>
      <c r="C1398" s="79" t="s">
        <v>44</v>
      </c>
      <c r="D1398" s="80"/>
      <c r="E1398" s="81">
        <f>E1397</f>
        <v>-2277900</v>
      </c>
    </row>
    <row r="1399" spans="1:5" ht="15" customHeight="1" x14ac:dyDescent="0.2"/>
    <row r="1400" spans="1:5" ht="15" customHeight="1" x14ac:dyDescent="0.2"/>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55" t="s">
        <v>17</v>
      </c>
      <c r="B1406" s="56"/>
      <c r="C1406" s="56"/>
      <c r="D1406" s="56"/>
      <c r="E1406" s="57"/>
    </row>
    <row r="1407" spans="1:5" ht="15" customHeight="1" x14ac:dyDescent="0.2">
      <c r="A1407" s="39" t="s">
        <v>106</v>
      </c>
      <c r="B1407" s="56"/>
      <c r="C1407" s="56"/>
      <c r="D1407" s="56"/>
      <c r="E1407" s="40" t="s">
        <v>107</v>
      </c>
    </row>
    <row r="1408" spans="1:5" ht="15" customHeight="1" x14ac:dyDescent="0.2">
      <c r="A1408" s="82"/>
      <c r="B1408" s="57"/>
      <c r="C1408" s="56"/>
      <c r="D1408" s="56"/>
      <c r="E1408" s="71"/>
    </row>
    <row r="1409" spans="1:5" ht="15" customHeight="1" x14ac:dyDescent="0.2">
      <c r="A1409" s="92"/>
      <c r="B1409" s="92"/>
      <c r="C1409" s="72" t="s">
        <v>40</v>
      </c>
      <c r="D1409" s="84" t="s">
        <v>57</v>
      </c>
      <c r="E1409" s="74" t="s">
        <v>42</v>
      </c>
    </row>
    <row r="1410" spans="1:5" ht="15" customHeight="1" x14ac:dyDescent="0.2">
      <c r="A1410" s="92"/>
      <c r="B1410" s="92"/>
      <c r="C1410" s="93">
        <v>3429</v>
      </c>
      <c r="D1410" s="88" t="s">
        <v>111</v>
      </c>
      <c r="E1410" s="118">
        <f>120000+45000+50000+190000</f>
        <v>405000</v>
      </c>
    </row>
    <row r="1411" spans="1:5" ht="15" customHeight="1" x14ac:dyDescent="0.2">
      <c r="A1411" s="92"/>
      <c r="B1411" s="92"/>
      <c r="C1411" s="93">
        <v>3429</v>
      </c>
      <c r="D1411" s="88" t="s">
        <v>165</v>
      </c>
      <c r="E1411" s="118">
        <f>80000+42900</f>
        <v>122900</v>
      </c>
    </row>
    <row r="1412" spans="1:5" ht="15" customHeight="1" x14ac:dyDescent="0.2">
      <c r="A1412" s="92"/>
      <c r="B1412" s="92"/>
      <c r="C1412" s="93">
        <v>3412</v>
      </c>
      <c r="D1412" s="88" t="s">
        <v>242</v>
      </c>
      <c r="E1412" s="118">
        <v>800000</v>
      </c>
    </row>
    <row r="1413" spans="1:5" ht="15" customHeight="1" x14ac:dyDescent="0.2">
      <c r="A1413" s="92"/>
      <c r="B1413" s="92"/>
      <c r="C1413" s="93">
        <v>3429</v>
      </c>
      <c r="D1413" s="88" t="s">
        <v>242</v>
      </c>
      <c r="E1413" s="118">
        <f>550000+400000</f>
        <v>950000</v>
      </c>
    </row>
    <row r="1414" spans="1:5" ht="15" customHeight="1" x14ac:dyDescent="0.2">
      <c r="A1414" s="104"/>
      <c r="B1414" s="104"/>
      <c r="C1414" s="79" t="s">
        <v>44</v>
      </c>
      <c r="D1414" s="80"/>
      <c r="E1414" s="81">
        <f>SUM(E1410:E1413)</f>
        <v>2277900</v>
      </c>
    </row>
    <row r="1415" spans="1:5" ht="15" customHeight="1" x14ac:dyDescent="0.2"/>
    <row r="1416" spans="1:5" ht="15" customHeight="1" x14ac:dyDescent="0.2"/>
    <row r="1417" spans="1:5" ht="15" customHeight="1" x14ac:dyDescent="0.25">
      <c r="A1417" s="35" t="s">
        <v>466</v>
      </c>
    </row>
    <row r="1418" spans="1:5" ht="15" customHeight="1" x14ac:dyDescent="0.2">
      <c r="A1418" s="191" t="s">
        <v>109</v>
      </c>
      <c r="B1418" s="191"/>
      <c r="C1418" s="191"/>
      <c r="D1418" s="191"/>
      <c r="E1418" s="191"/>
    </row>
    <row r="1419" spans="1:5" ht="15" customHeight="1" x14ac:dyDescent="0.2">
      <c r="A1419" s="191"/>
      <c r="B1419" s="191"/>
      <c r="C1419" s="191"/>
      <c r="D1419" s="191"/>
      <c r="E1419" s="191"/>
    </row>
    <row r="1420" spans="1:5" ht="15" customHeight="1" x14ac:dyDescent="0.2">
      <c r="A1420" s="192" t="s">
        <v>561</v>
      </c>
      <c r="B1420" s="192"/>
      <c r="C1420" s="192"/>
      <c r="D1420" s="192"/>
      <c r="E1420" s="192"/>
    </row>
    <row r="1421" spans="1:5" ht="15" customHeight="1" x14ac:dyDescent="0.2">
      <c r="A1421" s="192"/>
      <c r="B1421" s="192"/>
      <c r="C1421" s="192"/>
      <c r="D1421" s="192"/>
      <c r="E1421" s="192"/>
    </row>
    <row r="1422" spans="1:5" ht="15" customHeight="1" x14ac:dyDescent="0.2">
      <c r="A1422" s="192"/>
      <c r="B1422" s="192"/>
      <c r="C1422" s="192"/>
      <c r="D1422" s="192"/>
      <c r="E1422" s="192"/>
    </row>
    <row r="1423" spans="1:5" ht="15" customHeight="1" x14ac:dyDescent="0.2">
      <c r="A1423" s="192"/>
      <c r="B1423" s="192"/>
      <c r="C1423" s="192"/>
      <c r="D1423" s="192"/>
      <c r="E1423" s="192"/>
    </row>
    <row r="1424" spans="1:5" ht="15" customHeight="1" x14ac:dyDescent="0.2">
      <c r="A1424" s="192"/>
      <c r="B1424" s="192"/>
      <c r="C1424" s="192"/>
      <c r="D1424" s="192"/>
      <c r="E1424" s="192"/>
    </row>
    <row r="1425" spans="1:5" ht="15" customHeight="1" x14ac:dyDescent="0.2">
      <c r="A1425" s="192"/>
      <c r="B1425" s="192"/>
      <c r="C1425" s="192"/>
      <c r="D1425" s="192"/>
      <c r="E1425" s="192"/>
    </row>
    <row r="1426" spans="1:5" ht="15" customHeight="1" x14ac:dyDescent="0.2">
      <c r="A1426" s="192"/>
      <c r="B1426" s="192"/>
      <c r="C1426" s="192"/>
      <c r="D1426" s="192"/>
      <c r="E1426" s="192"/>
    </row>
    <row r="1427" spans="1:5" ht="15" customHeight="1" x14ac:dyDescent="0.2">
      <c r="A1427" s="91"/>
      <c r="B1427" s="91"/>
      <c r="C1427" s="91"/>
      <c r="D1427" s="91"/>
      <c r="E1427" s="91"/>
    </row>
    <row r="1428" spans="1:5" ht="15" customHeight="1" x14ac:dyDescent="0.25">
      <c r="A1428" s="37" t="s">
        <v>17</v>
      </c>
      <c r="B1428" s="38"/>
      <c r="C1428" s="38"/>
      <c r="D1428" s="38"/>
      <c r="E1428" s="38"/>
    </row>
    <row r="1429" spans="1:5" ht="15" customHeight="1" x14ac:dyDescent="0.2">
      <c r="A1429" s="39" t="s">
        <v>61</v>
      </c>
      <c r="B1429" s="38"/>
      <c r="C1429" s="38"/>
      <c r="D1429" s="38"/>
      <c r="E1429" s="40" t="s">
        <v>62</v>
      </c>
    </row>
    <row r="1430" spans="1:5" ht="15" customHeight="1" x14ac:dyDescent="0.25">
      <c r="A1430" s="41"/>
      <c r="B1430" s="37"/>
      <c r="C1430" s="38"/>
      <c r="D1430" s="38"/>
      <c r="E1430" s="42"/>
    </row>
    <row r="1431" spans="1:5" ht="15" customHeight="1" x14ac:dyDescent="0.2">
      <c r="A1431" s="83"/>
      <c r="B1431" s="92"/>
      <c r="C1431" s="43" t="s">
        <v>40</v>
      </c>
      <c r="D1431" s="84" t="s">
        <v>57</v>
      </c>
      <c r="E1431" s="43" t="s">
        <v>42</v>
      </c>
    </row>
    <row r="1432" spans="1:5" ht="15" customHeight="1" x14ac:dyDescent="0.2">
      <c r="A1432" s="90"/>
      <c r="B1432" s="86"/>
      <c r="C1432" s="93">
        <v>6409</v>
      </c>
      <c r="D1432" s="88" t="s">
        <v>78</v>
      </c>
      <c r="E1432" s="48">
        <v>-700000</v>
      </c>
    </row>
    <row r="1433" spans="1:5" ht="15" customHeight="1" x14ac:dyDescent="0.2">
      <c r="A1433" s="111"/>
      <c r="B1433" s="121"/>
      <c r="C1433" s="50" t="s">
        <v>44</v>
      </c>
      <c r="D1433" s="101"/>
      <c r="E1433" s="102">
        <f>SUM(E1432:E1432)</f>
        <v>-700000</v>
      </c>
    </row>
    <row r="1434" spans="1:5" ht="15" customHeight="1" x14ac:dyDescent="0.2"/>
    <row r="1435" spans="1:5" ht="15" customHeight="1" x14ac:dyDescent="0.25">
      <c r="A1435" s="55" t="s">
        <v>17</v>
      </c>
      <c r="B1435" s="109"/>
      <c r="C1435" s="56"/>
      <c r="D1435" s="56"/>
      <c r="E1435" s="57"/>
    </row>
    <row r="1436" spans="1:5" ht="15" customHeight="1" x14ac:dyDescent="0.2">
      <c r="A1436" s="82" t="s">
        <v>112</v>
      </c>
      <c r="B1436" s="56"/>
      <c r="C1436" s="56"/>
      <c r="D1436" s="56"/>
      <c r="E1436" s="58" t="s">
        <v>113</v>
      </c>
    </row>
    <row r="1437" spans="1:5" ht="15" customHeight="1" x14ac:dyDescent="0.2">
      <c r="A1437" s="82"/>
      <c r="B1437" s="109"/>
      <c r="C1437" s="56"/>
      <c r="D1437" s="56"/>
      <c r="E1437" s="58"/>
    </row>
    <row r="1438" spans="1:5" ht="15" customHeight="1" x14ac:dyDescent="0.2">
      <c r="B1438" s="83"/>
      <c r="C1438" s="43" t="s">
        <v>40</v>
      </c>
      <c r="D1438" s="110" t="s">
        <v>57</v>
      </c>
      <c r="E1438" s="43" t="s">
        <v>42</v>
      </c>
    </row>
    <row r="1439" spans="1:5" ht="15" customHeight="1" x14ac:dyDescent="0.2">
      <c r="B1439" s="90"/>
      <c r="C1439" s="93">
        <v>5512</v>
      </c>
      <c r="D1439" s="88" t="s">
        <v>242</v>
      </c>
      <c r="E1439" s="48">
        <v>700000</v>
      </c>
    </row>
    <row r="1440" spans="1:5" ht="15" customHeight="1" x14ac:dyDescent="0.2">
      <c r="B1440" s="111"/>
      <c r="C1440" s="50" t="s">
        <v>44</v>
      </c>
      <c r="D1440" s="51"/>
      <c r="E1440" s="52">
        <f>SUM(E1439:E1439)</f>
        <v>700000</v>
      </c>
    </row>
    <row r="1441" spans="1:5" ht="15" customHeight="1" x14ac:dyDescent="0.2"/>
    <row r="1442" spans="1:5" ht="15" customHeight="1" x14ac:dyDescent="0.2"/>
    <row r="1443" spans="1:5" ht="15" customHeight="1" x14ac:dyDescent="0.25">
      <c r="A1443" s="35" t="s">
        <v>467</v>
      </c>
    </row>
    <row r="1444" spans="1:5" ht="15" customHeight="1" x14ac:dyDescent="0.2">
      <c r="A1444" s="194" t="s">
        <v>123</v>
      </c>
      <c r="B1444" s="194"/>
      <c r="C1444" s="194"/>
      <c r="D1444" s="194"/>
      <c r="E1444" s="194"/>
    </row>
    <row r="1445" spans="1:5" ht="15" customHeight="1" x14ac:dyDescent="0.2">
      <c r="A1445" s="194"/>
      <c r="B1445" s="194"/>
      <c r="C1445" s="194"/>
      <c r="D1445" s="194"/>
      <c r="E1445" s="194"/>
    </row>
    <row r="1446" spans="1:5" ht="15" customHeight="1" x14ac:dyDescent="0.2">
      <c r="A1446" s="192" t="s">
        <v>562</v>
      </c>
      <c r="B1446" s="192"/>
      <c r="C1446" s="192"/>
      <c r="D1446" s="192"/>
      <c r="E1446" s="192"/>
    </row>
    <row r="1447" spans="1:5" ht="15" customHeight="1" x14ac:dyDescent="0.2">
      <c r="A1447" s="192"/>
      <c r="B1447" s="192"/>
      <c r="C1447" s="192"/>
      <c r="D1447" s="192"/>
      <c r="E1447" s="192"/>
    </row>
    <row r="1448" spans="1:5" ht="15" customHeight="1" x14ac:dyDescent="0.2">
      <c r="A1448" s="192"/>
      <c r="B1448" s="192"/>
      <c r="C1448" s="192"/>
      <c r="D1448" s="192"/>
      <c r="E1448" s="192"/>
    </row>
    <row r="1449" spans="1:5" ht="15" customHeight="1" x14ac:dyDescent="0.2">
      <c r="A1449" s="192"/>
      <c r="B1449" s="192"/>
      <c r="C1449" s="192"/>
      <c r="D1449" s="192"/>
      <c r="E1449" s="192"/>
    </row>
    <row r="1450" spans="1:5" ht="15" customHeight="1" x14ac:dyDescent="0.2">
      <c r="A1450" s="192"/>
      <c r="B1450" s="192"/>
      <c r="C1450" s="192"/>
      <c r="D1450" s="192"/>
      <c r="E1450" s="192"/>
    </row>
    <row r="1451" spans="1:5" ht="15" customHeight="1" x14ac:dyDescent="0.2">
      <c r="A1451" s="192"/>
      <c r="B1451" s="192"/>
      <c r="C1451" s="192"/>
      <c r="D1451" s="192"/>
      <c r="E1451" s="192"/>
    </row>
    <row r="1452" spans="1:5" ht="15" customHeight="1" x14ac:dyDescent="0.2">
      <c r="A1452" s="192"/>
      <c r="B1452" s="192"/>
      <c r="C1452" s="192"/>
      <c r="D1452" s="192"/>
      <c r="E1452" s="192"/>
    </row>
    <row r="1453" spans="1:5" ht="15" customHeight="1" x14ac:dyDescent="0.2">
      <c r="A1453" s="192"/>
      <c r="B1453" s="192"/>
      <c r="C1453" s="192"/>
      <c r="D1453" s="192"/>
      <c r="E1453" s="192"/>
    </row>
    <row r="1454" spans="1:5" ht="15" customHeight="1" x14ac:dyDescent="0.2">
      <c r="A1454" s="192"/>
      <c r="B1454" s="192"/>
      <c r="C1454" s="192"/>
      <c r="D1454" s="192"/>
      <c r="E1454" s="192"/>
    </row>
    <row r="1455" spans="1:5" ht="15" customHeight="1" x14ac:dyDescent="0.2">
      <c r="A1455" s="91"/>
      <c r="B1455" s="91"/>
      <c r="C1455" s="91"/>
      <c r="D1455" s="91"/>
      <c r="E1455" s="91"/>
    </row>
    <row r="1456" spans="1:5" ht="15" customHeight="1" x14ac:dyDescent="0.2">
      <c r="A1456" s="91"/>
      <c r="B1456" s="91"/>
      <c r="C1456" s="91"/>
      <c r="D1456" s="91"/>
      <c r="E1456" s="91"/>
    </row>
    <row r="1457" spans="1:5" ht="15" customHeight="1" x14ac:dyDescent="0.2">
      <c r="A1457" s="91"/>
      <c r="B1457" s="91"/>
      <c r="C1457" s="91"/>
      <c r="D1457" s="91"/>
      <c r="E1457" s="91"/>
    </row>
    <row r="1458" spans="1:5" ht="15" customHeight="1" x14ac:dyDescent="0.25">
      <c r="A1458" s="55" t="s">
        <v>17</v>
      </c>
      <c r="B1458" s="56"/>
      <c r="C1458" s="56"/>
      <c r="D1458" s="56"/>
      <c r="E1458" s="56"/>
    </row>
    <row r="1459" spans="1:5" ht="15" customHeight="1" x14ac:dyDescent="0.2">
      <c r="A1459" s="82" t="s">
        <v>61</v>
      </c>
      <c r="B1459" s="56"/>
      <c r="C1459" s="56"/>
      <c r="D1459" s="56"/>
      <c r="E1459" s="58" t="s">
        <v>62</v>
      </c>
    </row>
    <row r="1460" spans="1:5" ht="15" customHeight="1" x14ac:dyDescent="0.25">
      <c r="A1460" s="55"/>
      <c r="B1460" s="57"/>
      <c r="C1460" s="56"/>
      <c r="D1460" s="56"/>
      <c r="E1460" s="71"/>
    </row>
    <row r="1461" spans="1:5" ht="15" customHeight="1" x14ac:dyDescent="0.2">
      <c r="A1461" s="92"/>
      <c r="B1461" s="92"/>
      <c r="C1461" s="72" t="s">
        <v>40</v>
      </c>
      <c r="D1461" s="84" t="s">
        <v>57</v>
      </c>
      <c r="E1461" s="74" t="s">
        <v>42</v>
      </c>
    </row>
    <row r="1462" spans="1:5" ht="15" customHeight="1" x14ac:dyDescent="0.2">
      <c r="A1462" s="90"/>
      <c r="B1462" s="120"/>
      <c r="C1462" s="103">
        <v>6409</v>
      </c>
      <c r="D1462" s="88" t="s">
        <v>78</v>
      </c>
      <c r="E1462" s="123">
        <v>-10300000</v>
      </c>
    </row>
    <row r="1463" spans="1:5" ht="15" customHeight="1" x14ac:dyDescent="0.2">
      <c r="A1463" s="124"/>
      <c r="B1463" s="125"/>
      <c r="C1463" s="79" t="s">
        <v>44</v>
      </c>
      <c r="D1463" s="80"/>
      <c r="E1463" s="81">
        <f>E1462</f>
        <v>-10300000</v>
      </c>
    </row>
    <row r="1464" spans="1:5" ht="15" customHeight="1" x14ac:dyDescent="0.2"/>
    <row r="1465" spans="1:5" ht="15" customHeight="1" x14ac:dyDescent="0.25">
      <c r="A1465" s="55" t="s">
        <v>17</v>
      </c>
      <c r="B1465" s="56"/>
      <c r="C1465" s="56"/>
      <c r="D1465" s="56"/>
      <c r="E1465" s="57"/>
    </row>
    <row r="1466" spans="1:5" ht="15" customHeight="1" x14ac:dyDescent="0.2">
      <c r="A1466" s="82" t="s">
        <v>115</v>
      </c>
      <c r="B1466" s="115"/>
      <c r="C1466" s="115"/>
      <c r="D1466" s="115"/>
      <c r="E1466" s="57" t="s">
        <v>116</v>
      </c>
    </row>
    <row r="1467" spans="1:5" ht="15" customHeight="1" x14ac:dyDescent="0.2">
      <c r="A1467" s="82"/>
      <c r="B1467" s="57"/>
      <c r="C1467" s="56"/>
      <c r="D1467" s="56"/>
      <c r="E1467" s="71"/>
    </row>
    <row r="1468" spans="1:5" ht="15" customHeight="1" x14ac:dyDescent="0.2">
      <c r="A1468" s="92"/>
      <c r="B1468" s="43" t="s">
        <v>39</v>
      </c>
      <c r="C1468" s="72" t="s">
        <v>40</v>
      </c>
      <c r="D1468" s="126" t="s">
        <v>41</v>
      </c>
      <c r="E1468" s="74" t="s">
        <v>42</v>
      </c>
    </row>
    <row r="1469" spans="1:5" ht="15" customHeight="1" x14ac:dyDescent="0.2">
      <c r="A1469" s="92"/>
      <c r="B1469" s="45">
        <v>130</v>
      </c>
      <c r="C1469" s="93"/>
      <c r="D1469" s="65" t="s">
        <v>81</v>
      </c>
      <c r="E1469" s="89">
        <v>10300000</v>
      </c>
    </row>
    <row r="1470" spans="1:5" ht="15" customHeight="1" x14ac:dyDescent="0.2">
      <c r="A1470" s="104"/>
      <c r="B1470" s="127"/>
      <c r="C1470" s="79" t="s">
        <v>44</v>
      </c>
      <c r="D1470" s="128"/>
      <c r="E1470" s="129">
        <f>SUM(E1469:E1469)</f>
        <v>10300000</v>
      </c>
    </row>
    <row r="1471" spans="1:5" ht="15" customHeight="1" x14ac:dyDescent="0.2"/>
    <row r="1472" spans="1:5" ht="15" customHeight="1" x14ac:dyDescent="0.2"/>
    <row r="1473" spans="1:5" ht="15" customHeight="1" x14ac:dyDescent="0.25">
      <c r="A1473" s="35" t="s">
        <v>468</v>
      </c>
    </row>
    <row r="1474" spans="1:5" ht="15" customHeight="1" x14ac:dyDescent="0.2">
      <c r="A1474" s="194" t="s">
        <v>123</v>
      </c>
      <c r="B1474" s="194"/>
      <c r="C1474" s="194"/>
      <c r="D1474" s="194"/>
      <c r="E1474" s="194"/>
    </row>
    <row r="1475" spans="1:5" ht="15" customHeight="1" x14ac:dyDescent="0.2">
      <c r="A1475" s="194"/>
      <c r="B1475" s="194"/>
      <c r="C1475" s="194"/>
      <c r="D1475" s="194"/>
      <c r="E1475" s="194"/>
    </row>
    <row r="1476" spans="1:5" ht="15" customHeight="1" x14ac:dyDescent="0.2">
      <c r="A1476" s="192" t="s">
        <v>563</v>
      </c>
      <c r="B1476" s="192"/>
      <c r="C1476" s="192"/>
      <c r="D1476" s="192"/>
      <c r="E1476" s="192"/>
    </row>
    <row r="1477" spans="1:5" ht="15" customHeight="1" x14ac:dyDescent="0.2">
      <c r="A1477" s="192"/>
      <c r="B1477" s="192"/>
      <c r="C1477" s="192"/>
      <c r="D1477" s="192"/>
      <c r="E1477" s="192"/>
    </row>
    <row r="1478" spans="1:5" ht="15" customHeight="1" x14ac:dyDescent="0.2">
      <c r="A1478" s="192"/>
      <c r="B1478" s="192"/>
      <c r="C1478" s="192"/>
      <c r="D1478" s="192"/>
      <c r="E1478" s="192"/>
    </row>
    <row r="1479" spans="1:5" ht="15" customHeight="1" x14ac:dyDescent="0.2">
      <c r="A1479" s="192"/>
      <c r="B1479" s="192"/>
      <c r="C1479" s="192"/>
      <c r="D1479" s="192"/>
      <c r="E1479" s="192"/>
    </row>
    <row r="1480" spans="1:5" ht="15" customHeight="1" x14ac:dyDescent="0.2">
      <c r="A1480" s="192"/>
      <c r="B1480" s="192"/>
      <c r="C1480" s="192"/>
      <c r="D1480" s="192"/>
      <c r="E1480" s="192"/>
    </row>
    <row r="1481" spans="1:5" ht="15" customHeight="1" x14ac:dyDescent="0.2">
      <c r="A1481" s="192"/>
      <c r="B1481" s="192"/>
      <c r="C1481" s="192"/>
      <c r="D1481" s="192"/>
      <c r="E1481" s="192"/>
    </row>
    <row r="1482" spans="1:5" ht="15" customHeight="1" x14ac:dyDescent="0.2">
      <c r="A1482" s="192"/>
      <c r="B1482" s="192"/>
      <c r="C1482" s="192"/>
      <c r="D1482" s="192"/>
      <c r="E1482" s="192"/>
    </row>
    <row r="1483" spans="1:5" ht="15" customHeight="1" x14ac:dyDescent="0.2">
      <c r="A1483" s="192"/>
      <c r="B1483" s="192"/>
      <c r="C1483" s="192"/>
      <c r="D1483" s="192"/>
      <c r="E1483" s="192"/>
    </row>
    <row r="1484" spans="1:5" ht="15" customHeight="1" x14ac:dyDescent="0.2">
      <c r="A1484" s="192"/>
      <c r="B1484" s="192"/>
      <c r="C1484" s="192"/>
      <c r="D1484" s="192"/>
      <c r="E1484" s="192"/>
    </row>
    <row r="1485" spans="1:5" ht="15" customHeight="1" x14ac:dyDescent="0.2">
      <c r="A1485" s="91"/>
      <c r="B1485" s="91"/>
      <c r="C1485" s="91"/>
      <c r="D1485" s="91"/>
      <c r="E1485" s="91"/>
    </row>
    <row r="1486" spans="1:5" ht="15" customHeight="1" x14ac:dyDescent="0.25">
      <c r="A1486" s="55" t="s">
        <v>17</v>
      </c>
      <c r="B1486" s="56"/>
      <c r="C1486" s="56"/>
      <c r="D1486" s="56"/>
      <c r="E1486" s="56"/>
    </row>
    <row r="1487" spans="1:5" ht="15" customHeight="1" x14ac:dyDescent="0.2">
      <c r="A1487" s="82" t="s">
        <v>61</v>
      </c>
      <c r="B1487" s="56"/>
      <c r="C1487" s="56"/>
      <c r="D1487" s="56"/>
      <c r="E1487" s="58" t="s">
        <v>62</v>
      </c>
    </row>
    <row r="1488" spans="1:5" ht="15" customHeight="1" x14ac:dyDescent="0.25">
      <c r="A1488" s="55"/>
      <c r="B1488" s="57"/>
      <c r="C1488" s="56"/>
      <c r="D1488" s="56"/>
      <c r="E1488" s="71"/>
    </row>
    <row r="1489" spans="1:5" ht="15" customHeight="1" x14ac:dyDescent="0.2">
      <c r="A1489" s="92"/>
      <c r="B1489" s="92"/>
      <c r="C1489" s="72" t="s">
        <v>40</v>
      </c>
      <c r="D1489" s="84" t="s">
        <v>57</v>
      </c>
      <c r="E1489" s="74" t="s">
        <v>42</v>
      </c>
    </row>
    <row r="1490" spans="1:5" ht="15" customHeight="1" x14ac:dyDescent="0.2">
      <c r="A1490" s="90"/>
      <c r="B1490" s="120"/>
      <c r="C1490" s="103">
        <v>6409</v>
      </c>
      <c r="D1490" s="88" t="s">
        <v>78</v>
      </c>
      <c r="E1490" s="123">
        <v>-1898885.5</v>
      </c>
    </row>
    <row r="1491" spans="1:5" ht="15" customHeight="1" x14ac:dyDescent="0.2">
      <c r="A1491" s="124"/>
      <c r="B1491" s="125"/>
      <c r="C1491" s="79" t="s">
        <v>44</v>
      </c>
      <c r="D1491" s="80"/>
      <c r="E1491" s="81">
        <f>E1490</f>
        <v>-1898885.5</v>
      </c>
    </row>
    <row r="1492" spans="1:5" ht="15" customHeight="1" x14ac:dyDescent="0.2"/>
    <row r="1493" spans="1:5" ht="15" customHeight="1" x14ac:dyDescent="0.25">
      <c r="A1493" s="55" t="s">
        <v>17</v>
      </c>
      <c r="B1493" s="56"/>
      <c r="C1493" s="56"/>
      <c r="D1493" s="56"/>
      <c r="E1493" s="57"/>
    </row>
    <row r="1494" spans="1:5" ht="15" customHeight="1" x14ac:dyDescent="0.2">
      <c r="A1494" s="82" t="s">
        <v>115</v>
      </c>
      <c r="B1494" s="115"/>
      <c r="C1494" s="115"/>
      <c r="D1494" s="115"/>
      <c r="E1494" s="57" t="s">
        <v>116</v>
      </c>
    </row>
    <row r="1495" spans="1:5" ht="15" customHeight="1" x14ac:dyDescent="0.2">
      <c r="A1495" s="82"/>
      <c r="B1495" s="57"/>
      <c r="C1495" s="56"/>
      <c r="D1495" s="56"/>
      <c r="E1495" s="71"/>
    </row>
    <row r="1496" spans="1:5" ht="15" customHeight="1" x14ac:dyDescent="0.2">
      <c r="A1496" s="92"/>
      <c r="B1496" s="43" t="s">
        <v>39</v>
      </c>
      <c r="C1496" s="72" t="s">
        <v>40</v>
      </c>
      <c r="D1496" s="126" t="s">
        <v>41</v>
      </c>
      <c r="E1496" s="74" t="s">
        <v>42</v>
      </c>
    </row>
    <row r="1497" spans="1:5" ht="15" customHeight="1" x14ac:dyDescent="0.2">
      <c r="A1497" s="92"/>
      <c r="B1497" s="45">
        <v>14</v>
      </c>
      <c r="C1497" s="93"/>
      <c r="D1497" s="88" t="s">
        <v>117</v>
      </c>
      <c r="E1497" s="89">
        <v>1898885.5</v>
      </c>
    </row>
    <row r="1498" spans="1:5" ht="15" customHeight="1" x14ac:dyDescent="0.2">
      <c r="A1498" s="104"/>
      <c r="B1498" s="127"/>
      <c r="C1498" s="79" t="s">
        <v>44</v>
      </c>
      <c r="D1498" s="128"/>
      <c r="E1498" s="129">
        <f>SUM(E1497:E1497)</f>
        <v>1898885.5</v>
      </c>
    </row>
    <row r="1499" spans="1:5" ht="15" customHeight="1" x14ac:dyDescent="0.2"/>
    <row r="1500" spans="1:5" ht="15" customHeight="1" x14ac:dyDescent="0.2"/>
    <row r="1501" spans="1:5" ht="15" customHeight="1" x14ac:dyDescent="0.2"/>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35" t="s">
        <v>469</v>
      </c>
    </row>
    <row r="1511" spans="1:5" ht="15" customHeight="1" x14ac:dyDescent="0.2">
      <c r="A1511" s="191" t="s">
        <v>216</v>
      </c>
      <c r="B1511" s="191"/>
      <c r="C1511" s="191"/>
      <c r="D1511" s="191"/>
      <c r="E1511" s="191"/>
    </row>
    <row r="1512" spans="1:5" ht="15" customHeight="1" x14ac:dyDescent="0.2">
      <c r="A1512" s="191"/>
      <c r="B1512" s="191"/>
      <c r="C1512" s="191"/>
      <c r="D1512" s="191"/>
      <c r="E1512" s="191"/>
    </row>
    <row r="1513" spans="1:5" ht="15" customHeight="1" x14ac:dyDescent="0.2">
      <c r="A1513" s="192" t="s">
        <v>470</v>
      </c>
      <c r="B1513" s="192"/>
      <c r="C1513" s="192"/>
      <c r="D1513" s="192"/>
      <c r="E1513" s="192"/>
    </row>
    <row r="1514" spans="1:5" ht="15" customHeight="1" x14ac:dyDescent="0.2">
      <c r="A1514" s="192"/>
      <c r="B1514" s="192"/>
      <c r="C1514" s="192"/>
      <c r="D1514" s="192"/>
      <c r="E1514" s="192"/>
    </row>
    <row r="1515" spans="1:5" ht="15" customHeight="1" x14ac:dyDescent="0.2">
      <c r="A1515" s="192"/>
      <c r="B1515" s="192"/>
      <c r="C1515" s="192"/>
      <c r="D1515" s="192"/>
      <c r="E1515" s="192"/>
    </row>
    <row r="1516" spans="1:5" ht="15" customHeight="1" x14ac:dyDescent="0.2">
      <c r="A1516" s="192"/>
      <c r="B1516" s="192"/>
      <c r="C1516" s="192"/>
      <c r="D1516" s="192"/>
      <c r="E1516" s="192"/>
    </row>
    <row r="1517" spans="1:5" ht="15" customHeight="1" x14ac:dyDescent="0.2">
      <c r="A1517" s="192"/>
      <c r="B1517" s="192"/>
      <c r="C1517" s="192"/>
      <c r="D1517" s="192"/>
      <c r="E1517" s="192"/>
    </row>
    <row r="1518" spans="1:5" ht="15" customHeight="1" x14ac:dyDescent="0.2">
      <c r="A1518" s="192"/>
      <c r="B1518" s="192"/>
      <c r="C1518" s="192"/>
      <c r="D1518" s="192"/>
      <c r="E1518" s="192"/>
    </row>
    <row r="1519" spans="1:5" ht="15" customHeight="1" x14ac:dyDescent="0.2">
      <c r="A1519" s="192"/>
      <c r="B1519" s="192"/>
      <c r="C1519" s="192"/>
      <c r="D1519" s="192"/>
      <c r="E1519" s="192"/>
    </row>
    <row r="1520" spans="1:5" ht="15" customHeight="1" x14ac:dyDescent="0.2">
      <c r="A1520" s="91"/>
      <c r="B1520" s="91"/>
      <c r="C1520" s="91"/>
      <c r="D1520" s="91"/>
      <c r="E1520" s="91"/>
    </row>
    <row r="1521" spans="1:7" ht="15" customHeight="1" x14ac:dyDescent="0.25">
      <c r="A1521" s="55" t="s">
        <v>17</v>
      </c>
      <c r="B1521" s="56"/>
      <c r="C1521" s="56"/>
      <c r="D1521" s="56"/>
      <c r="E1521" s="56"/>
    </row>
    <row r="1522" spans="1:7" ht="15" customHeight="1" x14ac:dyDescent="0.2">
      <c r="A1522" s="39" t="s">
        <v>68</v>
      </c>
      <c r="B1522" s="56"/>
      <c r="C1522" s="56"/>
      <c r="D1522" s="56"/>
      <c r="E1522" s="58" t="s">
        <v>85</v>
      </c>
    </row>
    <row r="1523" spans="1:7" ht="15" customHeight="1" x14ac:dyDescent="0.2">
      <c r="A1523" s="112"/>
      <c r="B1523" s="117"/>
      <c r="C1523" s="56"/>
      <c r="D1523" s="56"/>
      <c r="E1523" s="71"/>
    </row>
    <row r="1524" spans="1:7" ht="15" customHeight="1" x14ac:dyDescent="0.25">
      <c r="A1524" s="35"/>
      <c r="B1524" s="72" t="s">
        <v>94</v>
      </c>
      <c r="C1524" s="72" t="s">
        <v>40</v>
      </c>
      <c r="D1524" s="73" t="s">
        <v>57</v>
      </c>
      <c r="E1524" s="43" t="s">
        <v>42</v>
      </c>
    </row>
    <row r="1525" spans="1:7" ht="15" customHeight="1" x14ac:dyDescent="0.25">
      <c r="A1525" s="35"/>
      <c r="B1525" s="45">
        <v>10</v>
      </c>
      <c r="C1525" s="93"/>
      <c r="D1525" s="88" t="s">
        <v>65</v>
      </c>
      <c r="E1525" s="118">
        <v>-92500</v>
      </c>
    </row>
    <row r="1526" spans="1:7" ht="15" customHeight="1" x14ac:dyDescent="0.25">
      <c r="A1526" s="35"/>
      <c r="B1526" s="106"/>
      <c r="C1526" s="79" t="s">
        <v>44</v>
      </c>
      <c r="D1526" s="80"/>
      <c r="E1526" s="81">
        <f>SUM(E1525:E1525)</f>
        <v>-92500</v>
      </c>
    </row>
    <row r="1527" spans="1:7" ht="15" customHeight="1" x14ac:dyDescent="0.25">
      <c r="A1527" s="35"/>
      <c r="B1527" s="99"/>
      <c r="C1527" s="113"/>
      <c r="D1527" s="56"/>
      <c r="E1527" s="170"/>
    </row>
    <row r="1528" spans="1:7" ht="15" customHeight="1" x14ac:dyDescent="0.25">
      <c r="A1528" s="37" t="s">
        <v>17</v>
      </c>
      <c r="B1528" s="38"/>
      <c r="C1528" s="38"/>
      <c r="D1528" s="57"/>
      <c r="E1528" s="57"/>
    </row>
    <row r="1529" spans="1:7" ht="15" customHeight="1" x14ac:dyDescent="0.2">
      <c r="A1529" s="39" t="s">
        <v>68</v>
      </c>
      <c r="B1529" s="56"/>
      <c r="C1529" s="56"/>
      <c r="D1529" s="56"/>
      <c r="E1529" s="58" t="s">
        <v>71</v>
      </c>
    </row>
    <row r="1530" spans="1:7" ht="15" customHeight="1" x14ac:dyDescent="0.2">
      <c r="A1530" s="41"/>
      <c r="B1530" s="97"/>
      <c r="C1530" s="38"/>
      <c r="D1530" s="41"/>
      <c r="E1530" s="98"/>
    </row>
    <row r="1531" spans="1:7" ht="15" customHeight="1" x14ac:dyDescent="0.2">
      <c r="B1531" s="92"/>
      <c r="C1531" s="43" t="s">
        <v>40</v>
      </c>
      <c r="D1531" s="84" t="s">
        <v>57</v>
      </c>
      <c r="E1531" s="43" t="s">
        <v>42</v>
      </c>
    </row>
    <row r="1532" spans="1:7" ht="15" customHeight="1" x14ac:dyDescent="0.2">
      <c r="B1532" s="99"/>
      <c r="C1532" s="93">
        <v>3122</v>
      </c>
      <c r="D1532" s="88" t="s">
        <v>65</v>
      </c>
      <c r="E1532" s="48">
        <v>-60000</v>
      </c>
    </row>
    <row r="1533" spans="1:7" ht="15" customHeight="1" x14ac:dyDescent="0.2">
      <c r="B1533" s="100"/>
      <c r="C1533" s="50" t="s">
        <v>44</v>
      </c>
      <c r="D1533" s="101"/>
      <c r="E1533" s="102">
        <f>SUM(E1532:E1532)</f>
        <v>-60000</v>
      </c>
      <c r="G1533" s="130">
        <f>+E1526+E1533</f>
        <v>-152500</v>
      </c>
    </row>
    <row r="1534" spans="1:7" ht="15" customHeight="1" x14ac:dyDescent="0.25">
      <c r="A1534" s="35"/>
    </row>
    <row r="1535" spans="1:7" ht="15" customHeight="1" x14ac:dyDescent="0.25">
      <c r="A1535" s="55" t="s">
        <v>17</v>
      </c>
      <c r="B1535" s="56"/>
      <c r="C1535" s="56"/>
      <c r="D1535" s="56"/>
      <c r="E1535" s="57"/>
    </row>
    <row r="1536" spans="1:7" ht="15" customHeight="1" x14ac:dyDescent="0.2">
      <c r="A1536" s="82" t="s">
        <v>115</v>
      </c>
      <c r="B1536" s="115"/>
      <c r="C1536" s="115"/>
      <c r="D1536" s="115"/>
      <c r="E1536" s="57" t="s">
        <v>116</v>
      </c>
    </row>
    <row r="1537" spans="1:5" ht="15" customHeight="1" x14ac:dyDescent="0.2"/>
    <row r="1538" spans="1:5" ht="15" customHeight="1" x14ac:dyDescent="0.2">
      <c r="B1538" s="43" t="s">
        <v>39</v>
      </c>
      <c r="C1538" s="72" t="s">
        <v>40</v>
      </c>
      <c r="D1538" s="126" t="s">
        <v>41</v>
      </c>
      <c r="E1538" s="74" t="s">
        <v>42</v>
      </c>
    </row>
    <row r="1539" spans="1:5" ht="15" customHeight="1" x14ac:dyDescent="0.2">
      <c r="B1539" s="45">
        <v>10</v>
      </c>
      <c r="C1539" s="93"/>
      <c r="D1539" s="88" t="s">
        <v>117</v>
      </c>
      <c r="E1539" s="48">
        <v>152500</v>
      </c>
    </row>
    <row r="1540" spans="1:5" ht="15" customHeight="1" x14ac:dyDescent="0.2">
      <c r="B1540" s="127"/>
      <c r="C1540" s="79" t="s">
        <v>44</v>
      </c>
      <c r="D1540" s="128"/>
      <c r="E1540" s="129">
        <f>SUM(E1539:E1539)</f>
        <v>152500</v>
      </c>
    </row>
    <row r="1541" spans="1:5" ht="15" customHeight="1" x14ac:dyDescent="0.2"/>
    <row r="1542" spans="1:5" ht="15" customHeight="1" x14ac:dyDescent="0.2"/>
    <row r="1543" spans="1:5" ht="15" customHeight="1" x14ac:dyDescent="0.25">
      <c r="A1543" s="35" t="s">
        <v>471</v>
      </c>
    </row>
    <row r="1544" spans="1:5" ht="15" customHeight="1" x14ac:dyDescent="0.2">
      <c r="A1544" s="194" t="s">
        <v>258</v>
      </c>
      <c r="B1544" s="194"/>
      <c r="C1544" s="194"/>
      <c r="D1544" s="194"/>
      <c r="E1544" s="194"/>
    </row>
    <row r="1545" spans="1:5" ht="15" customHeight="1" x14ac:dyDescent="0.2">
      <c r="A1545" s="194"/>
      <c r="B1545" s="194"/>
      <c r="C1545" s="194"/>
      <c r="D1545" s="194"/>
      <c r="E1545" s="194"/>
    </row>
    <row r="1546" spans="1:5" ht="15" customHeight="1" x14ac:dyDescent="0.2">
      <c r="A1546" s="192" t="s">
        <v>564</v>
      </c>
      <c r="B1546" s="192"/>
      <c r="C1546" s="192"/>
      <c r="D1546" s="192"/>
      <c r="E1546" s="192"/>
    </row>
    <row r="1547" spans="1:5" ht="15" customHeight="1" x14ac:dyDescent="0.2">
      <c r="A1547" s="192"/>
      <c r="B1547" s="192"/>
      <c r="C1547" s="192"/>
      <c r="D1547" s="192"/>
      <c r="E1547" s="192"/>
    </row>
    <row r="1548" spans="1:5" ht="15" customHeight="1" x14ac:dyDescent="0.2">
      <c r="A1548" s="192"/>
      <c r="B1548" s="192"/>
      <c r="C1548" s="192"/>
      <c r="D1548" s="192"/>
      <c r="E1548" s="192"/>
    </row>
    <row r="1549" spans="1:5" ht="15" customHeight="1" x14ac:dyDescent="0.2">
      <c r="A1549" s="192"/>
      <c r="B1549" s="192"/>
      <c r="C1549" s="192"/>
      <c r="D1549" s="192"/>
      <c r="E1549" s="192"/>
    </row>
    <row r="1550" spans="1:5" ht="15" customHeight="1" x14ac:dyDescent="0.2">
      <c r="A1550" s="192"/>
      <c r="B1550" s="192"/>
      <c r="C1550" s="192"/>
      <c r="D1550" s="192"/>
      <c r="E1550" s="192"/>
    </row>
    <row r="1551" spans="1:5" ht="15" customHeight="1" x14ac:dyDescent="0.2">
      <c r="A1551" s="192"/>
      <c r="B1551" s="192"/>
      <c r="C1551" s="192"/>
      <c r="D1551" s="192"/>
      <c r="E1551" s="192"/>
    </row>
    <row r="1552" spans="1:5" ht="15" customHeight="1" x14ac:dyDescent="0.2">
      <c r="A1552" s="56"/>
      <c r="B1552" s="112"/>
      <c r="C1552" s="113"/>
      <c r="D1552" s="56"/>
      <c r="E1552" s="114"/>
    </row>
    <row r="1553" spans="1:5" ht="15" customHeight="1" x14ac:dyDescent="0.25">
      <c r="A1553" s="55" t="s">
        <v>17</v>
      </c>
      <c r="B1553" s="56"/>
      <c r="C1553" s="56"/>
      <c r="D1553" s="56"/>
      <c r="E1553" s="57"/>
    </row>
    <row r="1554" spans="1:5" ht="15" customHeight="1" x14ac:dyDescent="0.2">
      <c r="A1554" s="82" t="s">
        <v>112</v>
      </c>
      <c r="B1554" s="56"/>
      <c r="C1554" s="56"/>
      <c r="D1554" s="56"/>
      <c r="E1554" s="58" t="s">
        <v>113</v>
      </c>
    </row>
    <row r="1555" spans="1:5" ht="15" customHeight="1" x14ac:dyDescent="0.2">
      <c r="A1555" s="82"/>
      <c r="B1555" s="57"/>
      <c r="C1555" s="56"/>
      <c r="D1555" s="56"/>
      <c r="E1555" s="71"/>
    </row>
    <row r="1556" spans="1:5" ht="15" customHeight="1" x14ac:dyDescent="0.2">
      <c r="A1556" s="92"/>
      <c r="B1556" s="92"/>
      <c r="C1556" s="72" t="s">
        <v>40</v>
      </c>
      <c r="D1556" s="84" t="s">
        <v>57</v>
      </c>
      <c r="E1556" s="43" t="s">
        <v>42</v>
      </c>
    </row>
    <row r="1557" spans="1:5" ht="15" customHeight="1" x14ac:dyDescent="0.2">
      <c r="A1557" s="122"/>
      <c r="B1557" s="120"/>
      <c r="C1557" s="87">
        <v>5273</v>
      </c>
      <c r="D1557" s="88" t="s">
        <v>78</v>
      </c>
      <c r="E1557" s="89">
        <v>-40000</v>
      </c>
    </row>
    <row r="1558" spans="1:5" ht="15" customHeight="1" x14ac:dyDescent="0.2">
      <c r="A1558" s="122"/>
      <c r="B1558" s="120"/>
      <c r="C1558" s="87">
        <v>5512</v>
      </c>
      <c r="D1558" s="88" t="s">
        <v>165</v>
      </c>
      <c r="E1558" s="89">
        <v>40000</v>
      </c>
    </row>
    <row r="1559" spans="1:5" ht="15" customHeight="1" x14ac:dyDescent="0.2">
      <c r="A1559" s="104"/>
      <c r="B1559" s="104"/>
      <c r="C1559" s="79" t="s">
        <v>44</v>
      </c>
      <c r="D1559" s="108"/>
      <c r="E1559" s="81">
        <f>SUM(E1557:E1558)</f>
        <v>0</v>
      </c>
    </row>
    <row r="1560" spans="1:5" ht="15" customHeight="1" x14ac:dyDescent="0.2"/>
    <row r="1561" spans="1:5" ht="15" customHeight="1" x14ac:dyDescent="0.2"/>
    <row r="1562" spans="1:5" ht="15" customHeight="1" x14ac:dyDescent="0.25">
      <c r="A1562" s="35" t="s">
        <v>472</v>
      </c>
    </row>
    <row r="1563" spans="1:5" ht="15" customHeight="1" x14ac:dyDescent="0.2">
      <c r="A1563" s="194" t="s">
        <v>258</v>
      </c>
      <c r="B1563" s="194"/>
      <c r="C1563" s="194"/>
      <c r="D1563" s="194"/>
      <c r="E1563" s="194"/>
    </row>
    <row r="1564" spans="1:5" ht="15" customHeight="1" x14ac:dyDescent="0.2">
      <c r="A1564" s="194"/>
      <c r="B1564" s="194"/>
      <c r="C1564" s="194"/>
      <c r="D1564" s="194"/>
      <c r="E1564" s="194"/>
    </row>
    <row r="1565" spans="1:5" ht="15" customHeight="1" x14ac:dyDescent="0.2">
      <c r="A1565" s="192" t="s">
        <v>565</v>
      </c>
      <c r="B1565" s="192"/>
      <c r="C1565" s="192"/>
      <c r="D1565" s="192"/>
      <c r="E1565" s="192"/>
    </row>
    <row r="1566" spans="1:5" ht="15" customHeight="1" x14ac:dyDescent="0.2">
      <c r="A1566" s="192"/>
      <c r="B1566" s="192"/>
      <c r="C1566" s="192"/>
      <c r="D1566" s="192"/>
      <c r="E1566" s="192"/>
    </row>
    <row r="1567" spans="1:5" ht="15" customHeight="1" x14ac:dyDescent="0.2">
      <c r="A1567" s="192"/>
      <c r="B1567" s="192"/>
      <c r="C1567" s="192"/>
      <c r="D1567" s="192"/>
      <c r="E1567" s="192"/>
    </row>
    <row r="1568" spans="1:5" ht="15" customHeight="1" x14ac:dyDescent="0.2">
      <c r="A1568" s="192"/>
      <c r="B1568" s="192"/>
      <c r="C1568" s="192"/>
      <c r="D1568" s="192"/>
      <c r="E1568" s="192"/>
    </row>
    <row r="1569" spans="1:5" ht="15" customHeight="1" x14ac:dyDescent="0.2">
      <c r="A1569" s="192"/>
      <c r="B1569" s="192"/>
      <c r="C1569" s="192"/>
      <c r="D1569" s="192"/>
      <c r="E1569" s="192"/>
    </row>
    <row r="1570" spans="1:5" ht="15" customHeight="1" x14ac:dyDescent="0.2">
      <c r="A1570" s="192"/>
      <c r="B1570" s="192"/>
      <c r="C1570" s="192"/>
      <c r="D1570" s="192"/>
      <c r="E1570" s="192"/>
    </row>
    <row r="1571" spans="1:5" ht="15" customHeight="1" x14ac:dyDescent="0.2">
      <c r="A1571" s="56"/>
      <c r="B1571" s="112"/>
      <c r="C1571" s="113"/>
      <c r="D1571" s="56"/>
      <c r="E1571" s="114"/>
    </row>
    <row r="1572" spans="1:5" ht="15" customHeight="1" x14ac:dyDescent="0.25">
      <c r="A1572" s="55" t="s">
        <v>17</v>
      </c>
      <c r="B1572" s="56"/>
      <c r="C1572" s="56"/>
      <c r="D1572" s="56"/>
      <c r="E1572" s="57"/>
    </row>
    <row r="1573" spans="1:5" ht="15" customHeight="1" x14ac:dyDescent="0.2">
      <c r="A1573" s="82" t="s">
        <v>112</v>
      </c>
      <c r="B1573" s="56"/>
      <c r="C1573" s="56"/>
      <c r="D1573" s="56"/>
      <c r="E1573" s="58" t="s">
        <v>113</v>
      </c>
    </row>
    <row r="1574" spans="1:5" ht="15" customHeight="1" x14ac:dyDescent="0.2">
      <c r="A1574" s="82"/>
      <c r="B1574" s="57"/>
      <c r="C1574" s="56"/>
      <c r="D1574" s="56"/>
      <c r="E1574" s="71"/>
    </row>
    <row r="1575" spans="1:5" ht="15" customHeight="1" x14ac:dyDescent="0.2">
      <c r="A1575" s="92"/>
      <c r="B1575" s="92"/>
      <c r="C1575" s="72" t="s">
        <v>40</v>
      </c>
      <c r="D1575" s="84" t="s">
        <v>57</v>
      </c>
      <c r="E1575" s="43" t="s">
        <v>42</v>
      </c>
    </row>
    <row r="1576" spans="1:5" ht="15" customHeight="1" x14ac:dyDescent="0.2">
      <c r="A1576" s="122"/>
      <c r="B1576" s="120"/>
      <c r="C1576" s="87">
        <v>5273</v>
      </c>
      <c r="D1576" s="88" t="s">
        <v>78</v>
      </c>
      <c r="E1576" s="89">
        <v>-2179000</v>
      </c>
    </row>
    <row r="1577" spans="1:5" ht="15" customHeight="1" x14ac:dyDescent="0.2">
      <c r="A1577" s="122"/>
      <c r="B1577" s="120"/>
      <c r="C1577" s="87">
        <v>5512</v>
      </c>
      <c r="D1577" s="88" t="s">
        <v>242</v>
      </c>
      <c r="E1577" s="89">
        <f>179000+1300000+100000+150000+450000</f>
        <v>2179000</v>
      </c>
    </row>
    <row r="1578" spans="1:5" ht="15" customHeight="1" x14ac:dyDescent="0.2">
      <c r="A1578" s="104"/>
      <c r="B1578" s="104"/>
      <c r="C1578" s="79" t="s">
        <v>44</v>
      </c>
      <c r="D1578" s="108"/>
      <c r="E1578" s="81">
        <f>SUM(E1576:E1577)</f>
        <v>0</v>
      </c>
    </row>
    <row r="1579" spans="1:5" ht="15" customHeight="1" x14ac:dyDescent="0.2"/>
    <row r="1580" spans="1:5" ht="15" customHeight="1" x14ac:dyDescent="0.2"/>
    <row r="1581" spans="1:5" ht="15" customHeight="1" x14ac:dyDescent="0.25">
      <c r="A1581" s="35" t="s">
        <v>473</v>
      </c>
    </row>
    <row r="1582" spans="1:5" ht="15" customHeight="1" x14ac:dyDescent="0.2">
      <c r="A1582" s="194" t="s">
        <v>258</v>
      </c>
      <c r="B1582" s="194"/>
      <c r="C1582" s="194"/>
      <c r="D1582" s="194"/>
      <c r="E1582" s="194"/>
    </row>
    <row r="1583" spans="1:5" ht="15" customHeight="1" x14ac:dyDescent="0.2">
      <c r="A1583" s="194"/>
      <c r="B1583" s="194"/>
      <c r="C1583" s="194"/>
      <c r="D1583" s="194"/>
      <c r="E1583" s="194"/>
    </row>
    <row r="1584" spans="1:5" ht="15" customHeight="1" x14ac:dyDescent="0.2">
      <c r="A1584" s="192" t="s">
        <v>474</v>
      </c>
      <c r="B1584" s="192"/>
      <c r="C1584" s="192"/>
      <c r="D1584" s="192"/>
      <c r="E1584" s="192"/>
    </row>
    <row r="1585" spans="1:5" ht="15" customHeight="1" x14ac:dyDescent="0.2">
      <c r="A1585" s="192"/>
      <c r="B1585" s="192"/>
      <c r="C1585" s="192"/>
      <c r="D1585" s="192"/>
      <c r="E1585" s="192"/>
    </row>
    <row r="1586" spans="1:5" ht="15" customHeight="1" x14ac:dyDescent="0.2">
      <c r="A1586" s="192"/>
      <c r="B1586" s="192"/>
      <c r="C1586" s="192"/>
      <c r="D1586" s="192"/>
      <c r="E1586" s="192"/>
    </row>
    <row r="1587" spans="1:5" ht="15" customHeight="1" x14ac:dyDescent="0.2">
      <c r="A1587" s="192"/>
      <c r="B1587" s="192"/>
      <c r="C1587" s="192"/>
      <c r="D1587" s="192"/>
      <c r="E1587" s="192"/>
    </row>
    <row r="1588" spans="1:5" ht="15" customHeight="1" x14ac:dyDescent="0.2">
      <c r="A1588" s="192"/>
      <c r="B1588" s="192"/>
      <c r="C1588" s="192"/>
      <c r="D1588" s="192"/>
      <c r="E1588" s="192"/>
    </row>
    <row r="1589" spans="1:5" ht="15" customHeight="1" x14ac:dyDescent="0.2">
      <c r="A1589" s="192"/>
      <c r="B1589" s="192"/>
      <c r="C1589" s="192"/>
      <c r="D1589" s="192"/>
      <c r="E1589" s="192"/>
    </row>
    <row r="1590" spans="1:5" ht="15" customHeight="1" x14ac:dyDescent="0.2">
      <c r="A1590" s="56"/>
      <c r="B1590" s="112"/>
      <c r="C1590" s="113"/>
      <c r="D1590" s="56"/>
      <c r="E1590" s="114"/>
    </row>
    <row r="1591" spans="1:5" ht="15" customHeight="1" x14ac:dyDescent="0.25">
      <c r="A1591" s="55" t="s">
        <v>17</v>
      </c>
      <c r="B1591" s="56"/>
      <c r="C1591" s="56"/>
      <c r="D1591" s="56"/>
      <c r="E1591" s="57"/>
    </row>
    <row r="1592" spans="1:5" ht="15" customHeight="1" x14ac:dyDescent="0.2">
      <c r="A1592" s="82" t="s">
        <v>112</v>
      </c>
      <c r="B1592" s="56"/>
      <c r="C1592" s="56"/>
      <c r="D1592" s="56"/>
      <c r="E1592" s="58" t="s">
        <v>113</v>
      </c>
    </row>
    <row r="1593" spans="1:5" ht="15" customHeight="1" x14ac:dyDescent="0.2">
      <c r="A1593" s="82"/>
      <c r="B1593" s="57"/>
      <c r="C1593" s="56"/>
      <c r="D1593" s="56"/>
      <c r="E1593" s="71"/>
    </row>
    <row r="1594" spans="1:5" ht="15" customHeight="1" x14ac:dyDescent="0.2">
      <c r="A1594" s="92"/>
      <c r="B1594" s="92"/>
      <c r="C1594" s="72" t="s">
        <v>40</v>
      </c>
      <c r="D1594" s="84" t="s">
        <v>57</v>
      </c>
      <c r="E1594" s="43" t="s">
        <v>42</v>
      </c>
    </row>
    <row r="1595" spans="1:5" ht="15" customHeight="1" x14ac:dyDescent="0.2">
      <c r="A1595" s="122"/>
      <c r="B1595" s="120"/>
      <c r="C1595" s="87">
        <v>5273</v>
      </c>
      <c r="D1595" s="88" t="s">
        <v>78</v>
      </c>
      <c r="E1595" s="89">
        <v>-57400</v>
      </c>
    </row>
    <row r="1596" spans="1:5" ht="15" customHeight="1" x14ac:dyDescent="0.2">
      <c r="A1596" s="122"/>
      <c r="B1596" s="120"/>
      <c r="C1596" s="87">
        <v>5273</v>
      </c>
      <c r="D1596" s="88" t="s">
        <v>59</v>
      </c>
      <c r="E1596" s="89">
        <v>57400</v>
      </c>
    </row>
    <row r="1597" spans="1:5" ht="15" customHeight="1" x14ac:dyDescent="0.2">
      <c r="A1597" s="104"/>
      <c r="B1597" s="104"/>
      <c r="C1597" s="79" t="s">
        <v>44</v>
      </c>
      <c r="D1597" s="108"/>
      <c r="E1597" s="81">
        <f>SUM(E1595:E1596)</f>
        <v>0</v>
      </c>
    </row>
    <row r="1598" spans="1:5" ht="15" customHeight="1" x14ac:dyDescent="0.2"/>
    <row r="1599" spans="1:5" ht="15" customHeight="1" x14ac:dyDescent="0.2"/>
    <row r="1600" spans="1:5" ht="15" customHeight="1" x14ac:dyDescent="0.25">
      <c r="A1600" s="35" t="s">
        <v>475</v>
      </c>
    </row>
    <row r="1601" spans="1:5" ht="15" customHeight="1" x14ac:dyDescent="0.2">
      <c r="A1601" s="194" t="s">
        <v>258</v>
      </c>
      <c r="B1601" s="194"/>
      <c r="C1601" s="194"/>
      <c r="D1601" s="194"/>
      <c r="E1601" s="194"/>
    </row>
    <row r="1602" spans="1:5" ht="15" customHeight="1" x14ac:dyDescent="0.2">
      <c r="A1602" s="194"/>
      <c r="B1602" s="194"/>
      <c r="C1602" s="194"/>
      <c r="D1602" s="194"/>
      <c r="E1602" s="194"/>
    </row>
    <row r="1603" spans="1:5" ht="15" customHeight="1" x14ac:dyDescent="0.2">
      <c r="A1603" s="192" t="s">
        <v>476</v>
      </c>
      <c r="B1603" s="192"/>
      <c r="C1603" s="192"/>
      <c r="D1603" s="192"/>
      <c r="E1603" s="192"/>
    </row>
    <row r="1604" spans="1:5" ht="15" customHeight="1" x14ac:dyDescent="0.2">
      <c r="A1604" s="192"/>
      <c r="B1604" s="192"/>
      <c r="C1604" s="192"/>
      <c r="D1604" s="192"/>
      <c r="E1604" s="192"/>
    </row>
    <row r="1605" spans="1:5" ht="15" customHeight="1" x14ac:dyDescent="0.2">
      <c r="A1605" s="192"/>
      <c r="B1605" s="192"/>
      <c r="C1605" s="192"/>
      <c r="D1605" s="192"/>
      <c r="E1605" s="192"/>
    </row>
    <row r="1606" spans="1:5" ht="15" customHeight="1" x14ac:dyDescent="0.2">
      <c r="A1606" s="192"/>
      <c r="B1606" s="192"/>
      <c r="C1606" s="192"/>
      <c r="D1606" s="192"/>
      <c r="E1606" s="192"/>
    </row>
    <row r="1607" spans="1:5" ht="15" customHeight="1" x14ac:dyDescent="0.2">
      <c r="A1607" s="192"/>
      <c r="B1607" s="192"/>
      <c r="C1607" s="192"/>
      <c r="D1607" s="192"/>
      <c r="E1607" s="192"/>
    </row>
    <row r="1608" spans="1:5" ht="15" customHeight="1" x14ac:dyDescent="0.2">
      <c r="A1608" s="56"/>
      <c r="B1608" s="112"/>
      <c r="C1608" s="113"/>
      <c r="D1608" s="56"/>
      <c r="E1608" s="114"/>
    </row>
    <row r="1609" spans="1:5" ht="15" customHeight="1" x14ac:dyDescent="0.2">
      <c r="A1609" s="56"/>
      <c r="B1609" s="112"/>
      <c r="C1609" s="113"/>
      <c r="D1609" s="56"/>
      <c r="E1609" s="114"/>
    </row>
    <row r="1610" spans="1:5" ht="15" customHeight="1" x14ac:dyDescent="0.2">
      <c r="A1610" s="56"/>
      <c r="B1610" s="112"/>
      <c r="C1610" s="113"/>
      <c r="D1610" s="56"/>
      <c r="E1610" s="114"/>
    </row>
    <row r="1611" spans="1:5" ht="15" customHeight="1" x14ac:dyDescent="0.2">
      <c r="A1611" s="56"/>
      <c r="B1611" s="112"/>
      <c r="C1611" s="113"/>
      <c r="D1611" s="56"/>
      <c r="E1611" s="114"/>
    </row>
    <row r="1612" spans="1:5" ht="15" customHeight="1" x14ac:dyDescent="0.2">
      <c r="A1612" s="56"/>
      <c r="B1612" s="112"/>
      <c r="C1612" s="113"/>
      <c r="D1612" s="56"/>
      <c r="E1612" s="114"/>
    </row>
    <row r="1613" spans="1:5" ht="15" customHeight="1" x14ac:dyDescent="0.2">
      <c r="A1613" s="56"/>
      <c r="B1613" s="112"/>
      <c r="C1613" s="113"/>
      <c r="D1613" s="56"/>
      <c r="E1613" s="114"/>
    </row>
    <row r="1614" spans="1:5" ht="15" customHeight="1" x14ac:dyDescent="0.25">
      <c r="A1614" s="55" t="s">
        <v>17</v>
      </c>
      <c r="B1614" s="56"/>
      <c r="C1614" s="56"/>
      <c r="D1614" s="56"/>
      <c r="E1614" s="57"/>
    </row>
    <row r="1615" spans="1:5" ht="15" customHeight="1" x14ac:dyDescent="0.2">
      <c r="A1615" s="82" t="s">
        <v>112</v>
      </c>
      <c r="B1615" s="56"/>
      <c r="C1615" s="56"/>
      <c r="D1615" s="56"/>
      <c r="E1615" s="58" t="s">
        <v>113</v>
      </c>
    </row>
    <row r="1616" spans="1:5" ht="15" customHeight="1" x14ac:dyDescent="0.2">
      <c r="A1616" s="82"/>
      <c r="B1616" s="57"/>
      <c r="C1616" s="56"/>
      <c r="D1616" s="56"/>
      <c r="E1616" s="71"/>
    </row>
    <row r="1617" spans="1:5" ht="15" customHeight="1" x14ac:dyDescent="0.2">
      <c r="A1617" s="92"/>
      <c r="B1617" s="92"/>
      <c r="C1617" s="72" t="s">
        <v>40</v>
      </c>
      <c r="D1617" s="84" t="s">
        <v>57</v>
      </c>
      <c r="E1617" s="43" t="s">
        <v>42</v>
      </c>
    </row>
    <row r="1618" spans="1:5" ht="15" customHeight="1" x14ac:dyDescent="0.2">
      <c r="A1618" s="122"/>
      <c r="B1618" s="120"/>
      <c r="C1618" s="87">
        <v>5273</v>
      </c>
      <c r="D1618" s="88" t="s">
        <v>78</v>
      </c>
      <c r="E1618" s="89">
        <v>-112000</v>
      </c>
    </row>
    <row r="1619" spans="1:5" ht="15" customHeight="1" x14ac:dyDescent="0.2">
      <c r="A1619" s="122"/>
      <c r="B1619" s="120"/>
      <c r="C1619" s="87">
        <v>5273</v>
      </c>
      <c r="D1619" s="88" t="s">
        <v>59</v>
      </c>
      <c r="E1619" s="89">
        <v>112000</v>
      </c>
    </row>
    <row r="1620" spans="1:5" ht="15" customHeight="1" x14ac:dyDescent="0.2">
      <c r="A1620" s="104"/>
      <c r="B1620" s="104"/>
      <c r="C1620" s="79" t="s">
        <v>44</v>
      </c>
      <c r="D1620" s="108"/>
      <c r="E1620" s="81">
        <f>SUM(E1618:E1619)</f>
        <v>0</v>
      </c>
    </row>
    <row r="1621" spans="1:5" ht="15" customHeight="1" x14ac:dyDescent="0.2"/>
    <row r="1622" spans="1:5" ht="15" customHeight="1" x14ac:dyDescent="0.2"/>
    <row r="1623" spans="1:5" ht="15" customHeight="1" x14ac:dyDescent="0.25">
      <c r="A1623" s="35" t="s">
        <v>477</v>
      </c>
    </row>
    <row r="1624" spans="1:5" ht="15" customHeight="1" x14ac:dyDescent="0.2">
      <c r="A1624" s="194" t="s">
        <v>96</v>
      </c>
      <c r="B1624" s="194"/>
      <c r="C1624" s="194"/>
      <c r="D1624" s="194"/>
      <c r="E1624" s="194"/>
    </row>
    <row r="1625" spans="1:5" ht="15" customHeight="1" x14ac:dyDescent="0.2">
      <c r="A1625" s="194"/>
      <c r="B1625" s="194"/>
      <c r="C1625" s="194"/>
      <c r="D1625" s="194"/>
      <c r="E1625" s="194"/>
    </row>
    <row r="1626" spans="1:5" ht="15" customHeight="1" x14ac:dyDescent="0.2">
      <c r="A1626" s="193" t="s">
        <v>478</v>
      </c>
      <c r="B1626" s="193"/>
      <c r="C1626" s="193"/>
      <c r="D1626" s="193"/>
      <c r="E1626" s="193"/>
    </row>
    <row r="1627" spans="1:5" ht="15" customHeight="1" x14ac:dyDescent="0.2">
      <c r="A1627" s="193"/>
      <c r="B1627" s="193"/>
      <c r="C1627" s="193"/>
      <c r="D1627" s="193"/>
      <c r="E1627" s="193"/>
    </row>
    <row r="1628" spans="1:5" ht="15" customHeight="1" x14ac:dyDescent="0.2">
      <c r="A1628" s="193"/>
      <c r="B1628" s="193"/>
      <c r="C1628" s="193"/>
      <c r="D1628" s="193"/>
      <c r="E1628" s="193"/>
    </row>
    <row r="1629" spans="1:5" ht="15" customHeight="1" x14ac:dyDescent="0.2">
      <c r="A1629" s="193"/>
      <c r="B1629" s="193"/>
      <c r="C1629" s="193"/>
      <c r="D1629" s="193"/>
      <c r="E1629" s="193"/>
    </row>
    <row r="1630" spans="1:5" ht="15" customHeight="1" x14ac:dyDescent="0.2">
      <c r="A1630" s="193"/>
      <c r="B1630" s="193"/>
      <c r="C1630" s="193"/>
      <c r="D1630" s="193"/>
      <c r="E1630" s="193"/>
    </row>
    <row r="1631" spans="1:5" ht="15" customHeight="1" x14ac:dyDescent="0.2">
      <c r="A1631" s="193"/>
      <c r="B1631" s="193"/>
      <c r="C1631" s="193"/>
      <c r="D1631" s="193"/>
      <c r="E1631" s="193"/>
    </row>
    <row r="1632" spans="1:5" ht="15" customHeight="1" x14ac:dyDescent="0.2">
      <c r="A1632" s="193"/>
      <c r="B1632" s="193"/>
      <c r="C1632" s="193"/>
      <c r="D1632" s="193"/>
      <c r="E1632" s="193"/>
    </row>
    <row r="1633" spans="1:7" ht="15" customHeight="1" x14ac:dyDescent="0.2">
      <c r="A1633" s="193"/>
      <c r="B1633" s="193"/>
      <c r="C1633" s="193"/>
      <c r="D1633" s="193"/>
      <c r="E1633" s="193"/>
    </row>
    <row r="1634" spans="1:7" ht="15" customHeight="1" x14ac:dyDescent="0.2"/>
    <row r="1635" spans="1:7" ht="15" customHeight="1" x14ac:dyDescent="0.25">
      <c r="A1635" s="55" t="s">
        <v>17</v>
      </c>
      <c r="B1635" s="56"/>
      <c r="C1635" s="56"/>
      <c r="D1635" s="56"/>
      <c r="E1635" s="56"/>
    </row>
    <row r="1636" spans="1:7" ht="15" customHeight="1" x14ac:dyDescent="0.2">
      <c r="A1636" s="69" t="s">
        <v>52</v>
      </c>
      <c r="B1636" s="56"/>
      <c r="C1636" s="56"/>
      <c r="D1636" s="56"/>
      <c r="E1636" s="58" t="s">
        <v>145</v>
      </c>
    </row>
    <row r="1637" spans="1:7" ht="15" customHeight="1" x14ac:dyDescent="0.2">
      <c r="A1637" s="112"/>
      <c r="B1637" s="117"/>
      <c r="C1637" s="56"/>
      <c r="D1637" s="56"/>
      <c r="E1637" s="71"/>
    </row>
    <row r="1638" spans="1:7" ht="15" customHeight="1" x14ac:dyDescent="0.2">
      <c r="A1638" s="92"/>
      <c r="B1638" s="92"/>
      <c r="C1638" s="72" t="s">
        <v>40</v>
      </c>
      <c r="D1638" s="73" t="s">
        <v>57</v>
      </c>
      <c r="E1638" s="43" t="s">
        <v>42</v>
      </c>
    </row>
    <row r="1639" spans="1:7" ht="15" customHeight="1" x14ac:dyDescent="0.2">
      <c r="A1639" s="90"/>
      <c r="B1639" s="125"/>
      <c r="C1639" s="93">
        <v>3412</v>
      </c>
      <c r="D1639" s="108" t="s">
        <v>86</v>
      </c>
      <c r="E1639" s="48">
        <f>-130000-20000</f>
        <v>-150000</v>
      </c>
    </row>
    <row r="1640" spans="1:7" ht="15" customHeight="1" x14ac:dyDescent="0.2">
      <c r="A1640" s="90"/>
      <c r="B1640" s="125"/>
      <c r="C1640" s="93">
        <v>3639</v>
      </c>
      <c r="D1640" s="108" t="s">
        <v>86</v>
      </c>
      <c r="E1640" s="48">
        <v>-52479</v>
      </c>
    </row>
    <row r="1641" spans="1:7" ht="15" customHeight="1" x14ac:dyDescent="0.2">
      <c r="A1641" s="90"/>
      <c r="B1641" s="125"/>
      <c r="C1641" s="93">
        <v>3612</v>
      </c>
      <c r="D1641" s="88" t="s">
        <v>242</v>
      </c>
      <c r="E1641" s="48">
        <v>-300000</v>
      </c>
      <c r="G1641" s="130">
        <f>SUM(E1639:E1641)</f>
        <v>-502479</v>
      </c>
    </row>
    <row r="1642" spans="1:7" ht="15" customHeight="1" x14ac:dyDescent="0.2">
      <c r="A1642" s="90"/>
      <c r="B1642" s="125"/>
      <c r="C1642" s="93">
        <v>5519</v>
      </c>
      <c r="D1642" s="88" t="s">
        <v>242</v>
      </c>
      <c r="E1642" s="48">
        <v>130000</v>
      </c>
    </row>
    <row r="1643" spans="1:7" ht="15" customHeight="1" x14ac:dyDescent="0.2">
      <c r="A1643" s="90"/>
      <c r="B1643" s="125"/>
      <c r="C1643" s="93">
        <v>2219</v>
      </c>
      <c r="D1643" s="88" t="s">
        <v>242</v>
      </c>
      <c r="E1643" s="48">
        <v>72479</v>
      </c>
    </row>
    <row r="1644" spans="1:7" ht="15" customHeight="1" x14ac:dyDescent="0.2">
      <c r="A1644" s="90"/>
      <c r="B1644" s="125"/>
      <c r="C1644" s="93">
        <v>3412</v>
      </c>
      <c r="D1644" s="88" t="s">
        <v>242</v>
      </c>
      <c r="E1644" s="48">
        <v>250000</v>
      </c>
    </row>
    <row r="1645" spans="1:7" ht="15" customHeight="1" x14ac:dyDescent="0.2">
      <c r="A1645" s="90"/>
      <c r="B1645" s="125"/>
      <c r="C1645" s="93">
        <v>3639</v>
      </c>
      <c r="D1645" s="108" t="s">
        <v>86</v>
      </c>
      <c r="E1645" s="48">
        <v>50000</v>
      </c>
    </row>
    <row r="1646" spans="1:7" ht="15" customHeight="1" x14ac:dyDescent="0.2">
      <c r="C1646" s="79" t="s">
        <v>44</v>
      </c>
      <c r="D1646" s="80"/>
      <c r="E1646" s="81">
        <f>SUM(E1639:E1645)</f>
        <v>0</v>
      </c>
    </row>
    <row r="1647" spans="1:7" ht="15" customHeight="1" x14ac:dyDescent="0.2"/>
    <row r="1648" spans="1:7" ht="15" customHeight="1" x14ac:dyDescent="0.2"/>
    <row r="1649" spans="1:5" ht="15" customHeight="1" x14ac:dyDescent="0.25">
      <c r="A1649" s="35" t="s">
        <v>479</v>
      </c>
    </row>
    <row r="1650" spans="1:5" ht="15" customHeight="1" x14ac:dyDescent="0.2">
      <c r="A1650" s="194" t="s">
        <v>480</v>
      </c>
      <c r="B1650" s="194"/>
      <c r="C1650" s="194"/>
      <c r="D1650" s="194"/>
      <c r="E1650" s="194"/>
    </row>
    <row r="1651" spans="1:5" ht="15" customHeight="1" x14ac:dyDescent="0.2">
      <c r="A1651" s="194"/>
      <c r="B1651" s="194"/>
      <c r="C1651" s="194"/>
      <c r="D1651" s="194"/>
      <c r="E1651" s="194"/>
    </row>
    <row r="1652" spans="1:5" ht="15" customHeight="1" x14ac:dyDescent="0.2">
      <c r="A1652" s="192" t="s">
        <v>481</v>
      </c>
      <c r="B1652" s="192"/>
      <c r="C1652" s="192"/>
      <c r="D1652" s="192"/>
      <c r="E1652" s="192"/>
    </row>
    <row r="1653" spans="1:5" ht="15" customHeight="1" x14ac:dyDescent="0.2">
      <c r="A1653" s="192"/>
      <c r="B1653" s="192"/>
      <c r="C1653" s="192"/>
      <c r="D1653" s="192"/>
      <c r="E1653" s="192"/>
    </row>
    <row r="1654" spans="1:5" ht="15" customHeight="1" x14ac:dyDescent="0.2">
      <c r="A1654" s="192"/>
      <c r="B1654" s="192"/>
      <c r="C1654" s="192"/>
      <c r="D1654" s="192"/>
      <c r="E1654" s="192"/>
    </row>
    <row r="1655" spans="1:5" ht="15" customHeight="1" x14ac:dyDescent="0.2">
      <c r="A1655" s="192"/>
      <c r="B1655" s="192"/>
      <c r="C1655" s="192"/>
      <c r="D1655" s="192"/>
      <c r="E1655" s="192"/>
    </row>
    <row r="1656" spans="1:5" ht="15" customHeight="1" x14ac:dyDescent="0.2">
      <c r="A1656" s="192"/>
      <c r="B1656" s="192"/>
      <c r="C1656" s="192"/>
      <c r="D1656" s="192"/>
      <c r="E1656" s="192"/>
    </row>
    <row r="1657" spans="1:5" ht="15" customHeight="1" x14ac:dyDescent="0.2">
      <c r="A1657" s="192"/>
      <c r="B1657" s="192"/>
      <c r="C1657" s="192"/>
      <c r="D1657" s="192"/>
      <c r="E1657" s="192"/>
    </row>
    <row r="1658" spans="1:5" ht="15" customHeight="1" x14ac:dyDescent="0.2">
      <c r="A1658" s="192"/>
      <c r="B1658" s="192"/>
      <c r="C1658" s="192"/>
      <c r="D1658" s="192"/>
      <c r="E1658" s="192"/>
    </row>
    <row r="1659" spans="1:5" ht="15" customHeight="1" x14ac:dyDescent="0.2">
      <c r="A1659" s="192"/>
      <c r="B1659" s="192"/>
      <c r="C1659" s="192"/>
      <c r="D1659" s="192"/>
      <c r="E1659" s="192"/>
    </row>
    <row r="1660" spans="1:5" ht="15" customHeight="1" x14ac:dyDescent="0.2"/>
    <row r="1661" spans="1:5" ht="15" customHeight="1" x14ac:dyDescent="0.2"/>
    <row r="1662" spans="1:5" ht="15" customHeight="1" x14ac:dyDescent="0.2"/>
    <row r="1663" spans="1:5" ht="15" customHeight="1" x14ac:dyDescent="0.2"/>
    <row r="1664" spans="1:5" ht="15" customHeight="1" x14ac:dyDescent="0.2"/>
    <row r="1665" spans="1:5" ht="15" customHeight="1" x14ac:dyDescent="0.2"/>
    <row r="1666" spans="1:5" ht="15" customHeight="1" x14ac:dyDescent="0.25">
      <c r="A1666" s="55" t="s">
        <v>17</v>
      </c>
      <c r="B1666" s="56"/>
      <c r="C1666" s="56"/>
      <c r="D1666" s="56"/>
      <c r="E1666" s="57"/>
    </row>
    <row r="1667" spans="1:5" ht="15" customHeight="1" x14ac:dyDescent="0.2">
      <c r="A1667" s="39" t="s">
        <v>79</v>
      </c>
      <c r="B1667" s="38"/>
      <c r="C1667" s="38"/>
      <c r="D1667" s="38"/>
      <c r="E1667" s="40" t="s">
        <v>80</v>
      </c>
    </row>
    <row r="1668" spans="1:5" ht="15" customHeight="1" x14ac:dyDescent="0.2"/>
    <row r="1669" spans="1:5" ht="15" customHeight="1" x14ac:dyDescent="0.2">
      <c r="B1669" s="43" t="s">
        <v>39</v>
      </c>
      <c r="C1669" s="72" t="s">
        <v>40</v>
      </c>
      <c r="D1669" s="126" t="s">
        <v>41</v>
      </c>
      <c r="E1669" s="74" t="s">
        <v>42</v>
      </c>
    </row>
    <row r="1670" spans="1:5" ht="15" customHeight="1" x14ac:dyDescent="0.2">
      <c r="B1670" s="45">
        <v>898</v>
      </c>
      <c r="C1670" s="93"/>
      <c r="D1670" s="88" t="s">
        <v>117</v>
      </c>
      <c r="E1670" s="48">
        <v>-4176000</v>
      </c>
    </row>
    <row r="1671" spans="1:5" ht="15" customHeight="1" x14ac:dyDescent="0.2">
      <c r="B1671" s="45">
        <v>898</v>
      </c>
      <c r="C1671" s="93"/>
      <c r="D1671" s="65" t="s">
        <v>81</v>
      </c>
      <c r="E1671" s="48">
        <v>4176000</v>
      </c>
    </row>
    <row r="1672" spans="1:5" ht="15" customHeight="1" x14ac:dyDescent="0.2">
      <c r="B1672" s="127"/>
      <c r="C1672" s="79" t="s">
        <v>44</v>
      </c>
      <c r="D1672" s="128"/>
      <c r="E1672" s="129">
        <f>SUM(E1670:E1671)</f>
        <v>0</v>
      </c>
    </row>
    <row r="1673" spans="1:5" ht="15" customHeight="1" x14ac:dyDescent="0.2"/>
    <row r="1674" spans="1:5" ht="15" customHeight="1" x14ac:dyDescent="0.2"/>
    <row r="1675" spans="1:5" ht="15" customHeight="1" x14ac:dyDescent="0.25">
      <c r="A1675" s="35" t="s">
        <v>482</v>
      </c>
    </row>
    <row r="1676" spans="1:5" ht="15" customHeight="1" x14ac:dyDescent="0.2">
      <c r="A1676" s="194" t="s">
        <v>483</v>
      </c>
      <c r="B1676" s="194"/>
      <c r="C1676" s="194"/>
      <c r="D1676" s="194"/>
      <c r="E1676" s="194"/>
    </row>
    <row r="1677" spans="1:5" ht="15" customHeight="1" x14ac:dyDescent="0.2">
      <c r="A1677" s="194"/>
      <c r="B1677" s="194"/>
      <c r="C1677" s="194"/>
      <c r="D1677" s="194"/>
      <c r="E1677" s="194"/>
    </row>
    <row r="1678" spans="1:5" ht="15" customHeight="1" x14ac:dyDescent="0.2">
      <c r="A1678" s="192" t="s">
        <v>566</v>
      </c>
      <c r="B1678" s="192"/>
      <c r="C1678" s="192"/>
      <c r="D1678" s="192"/>
      <c r="E1678" s="192"/>
    </row>
    <row r="1679" spans="1:5" ht="15" customHeight="1" x14ac:dyDescent="0.2">
      <c r="A1679" s="192"/>
      <c r="B1679" s="192"/>
      <c r="C1679" s="192"/>
      <c r="D1679" s="192"/>
      <c r="E1679" s="192"/>
    </row>
    <row r="1680" spans="1:5" ht="15" customHeight="1" x14ac:dyDescent="0.2">
      <c r="A1680" s="192"/>
      <c r="B1680" s="192"/>
      <c r="C1680" s="192"/>
      <c r="D1680" s="192"/>
      <c r="E1680" s="192"/>
    </row>
    <row r="1681" spans="1:7" ht="15" customHeight="1" x14ac:dyDescent="0.2">
      <c r="A1681" s="192"/>
      <c r="B1681" s="192"/>
      <c r="C1681" s="192"/>
      <c r="D1681" s="192"/>
      <c r="E1681" s="192"/>
    </row>
    <row r="1682" spans="1:7" ht="15" customHeight="1" x14ac:dyDescent="0.2">
      <c r="A1682" s="192"/>
      <c r="B1682" s="192"/>
      <c r="C1682" s="192"/>
      <c r="D1682" s="192"/>
      <c r="E1682" s="192"/>
    </row>
    <row r="1683" spans="1:7" ht="15" customHeight="1" x14ac:dyDescent="0.2">
      <c r="A1683" s="192"/>
      <c r="B1683" s="192"/>
      <c r="C1683" s="192"/>
      <c r="D1683" s="192"/>
      <c r="E1683" s="192"/>
    </row>
    <row r="1684" spans="1:7" ht="15" customHeight="1" x14ac:dyDescent="0.2">
      <c r="A1684" s="192"/>
      <c r="B1684" s="192"/>
      <c r="C1684" s="192"/>
      <c r="D1684" s="192"/>
      <c r="E1684" s="192"/>
    </row>
    <row r="1685" spans="1:7" ht="15" customHeight="1" x14ac:dyDescent="0.2"/>
    <row r="1686" spans="1:7" ht="15" customHeight="1" x14ac:dyDescent="0.25">
      <c r="A1686" s="55" t="s">
        <v>17</v>
      </c>
      <c r="B1686" s="56"/>
      <c r="C1686" s="56"/>
      <c r="D1686" s="56"/>
      <c r="E1686" s="57"/>
    </row>
    <row r="1687" spans="1:7" ht="15" customHeight="1" x14ac:dyDescent="0.2">
      <c r="A1687" s="39" t="s">
        <v>106</v>
      </c>
      <c r="B1687" s="56"/>
      <c r="C1687" s="56"/>
      <c r="D1687" s="56"/>
      <c r="E1687" s="58" t="s">
        <v>107</v>
      </c>
    </row>
    <row r="1688" spans="1:7" ht="15" customHeight="1" x14ac:dyDescent="0.2">
      <c r="A1688" s="82"/>
      <c r="B1688" s="57"/>
      <c r="C1688" s="56"/>
      <c r="D1688" s="56"/>
      <c r="E1688" s="71"/>
    </row>
    <row r="1689" spans="1:7" ht="15" customHeight="1" x14ac:dyDescent="0.2">
      <c r="A1689" s="92"/>
      <c r="B1689" s="92"/>
      <c r="C1689" s="72" t="s">
        <v>40</v>
      </c>
      <c r="D1689" s="84" t="s">
        <v>57</v>
      </c>
      <c r="E1689" s="74" t="s">
        <v>42</v>
      </c>
    </row>
    <row r="1690" spans="1:7" ht="15" customHeight="1" x14ac:dyDescent="0.2">
      <c r="A1690" s="92"/>
      <c r="B1690" s="92"/>
      <c r="C1690" s="93">
        <v>3319</v>
      </c>
      <c r="D1690" s="94" t="s">
        <v>111</v>
      </c>
      <c r="E1690" s="48">
        <f>-332000-695000-405000-1781000-245000-30000-1272000-190000</f>
        <v>-4950000</v>
      </c>
    </row>
    <row r="1691" spans="1:7" ht="15" customHeight="1" x14ac:dyDescent="0.2">
      <c r="A1691" s="92"/>
      <c r="B1691" s="92"/>
      <c r="C1691" s="93">
        <v>3311</v>
      </c>
      <c r="D1691" s="88" t="s">
        <v>165</v>
      </c>
      <c r="E1691" s="48">
        <v>45000</v>
      </c>
    </row>
    <row r="1692" spans="1:7" ht="15" customHeight="1" x14ac:dyDescent="0.2">
      <c r="A1692" s="92"/>
      <c r="B1692" s="92"/>
      <c r="C1692" s="93">
        <v>3312</v>
      </c>
      <c r="D1692" s="88" t="s">
        <v>165</v>
      </c>
      <c r="E1692" s="48">
        <v>15000</v>
      </c>
    </row>
    <row r="1693" spans="1:7" ht="15" customHeight="1" x14ac:dyDescent="0.2">
      <c r="A1693" s="92"/>
      <c r="B1693" s="92"/>
      <c r="C1693" s="93">
        <v>3316</v>
      </c>
      <c r="D1693" s="88" t="s">
        <v>165</v>
      </c>
      <c r="E1693" s="48">
        <f>15000+30000+30000+10000+50000+15000</f>
        <v>150000</v>
      </c>
    </row>
    <row r="1694" spans="1:7" ht="15" customHeight="1" x14ac:dyDescent="0.2">
      <c r="A1694" s="92"/>
      <c r="B1694" s="92"/>
      <c r="C1694" s="93">
        <v>3319</v>
      </c>
      <c r="D1694" s="88" t="s">
        <v>165</v>
      </c>
      <c r="E1694" s="48">
        <f>20000+17000+45000+40000</f>
        <v>122000</v>
      </c>
      <c r="G1694" s="130">
        <f>SUM(E1691:E1694)</f>
        <v>332000</v>
      </c>
    </row>
    <row r="1695" spans="1:7" ht="15" customHeight="1" x14ac:dyDescent="0.2">
      <c r="A1695" s="92"/>
      <c r="B1695" s="92"/>
      <c r="C1695" s="93">
        <v>3311</v>
      </c>
      <c r="D1695" s="94" t="s">
        <v>111</v>
      </c>
      <c r="E1695" s="48">
        <f>400000+30000</f>
        <v>430000</v>
      </c>
      <c r="G1695" s="130"/>
    </row>
    <row r="1696" spans="1:7" ht="15" customHeight="1" x14ac:dyDescent="0.2">
      <c r="A1696" s="92"/>
      <c r="B1696" s="92"/>
      <c r="C1696" s="93">
        <v>3312</v>
      </c>
      <c r="D1696" s="94" t="s">
        <v>111</v>
      </c>
      <c r="E1696" s="48">
        <f>135000+130000+200000+61000+160000+25000</f>
        <v>711000</v>
      </c>
    </row>
    <row r="1697" spans="1:7" ht="15" customHeight="1" x14ac:dyDescent="0.2">
      <c r="A1697" s="92"/>
      <c r="B1697" s="92"/>
      <c r="C1697" s="93">
        <v>3313</v>
      </c>
      <c r="D1697" s="94" t="s">
        <v>111</v>
      </c>
      <c r="E1697" s="48">
        <f>80000+90000</f>
        <v>170000</v>
      </c>
    </row>
    <row r="1698" spans="1:7" ht="15" customHeight="1" x14ac:dyDescent="0.2">
      <c r="A1698" s="92"/>
      <c r="B1698" s="92"/>
      <c r="C1698" s="93">
        <v>3316</v>
      </c>
      <c r="D1698" s="94" t="s">
        <v>111</v>
      </c>
      <c r="E1698" s="48">
        <f>100000+50000</f>
        <v>150000</v>
      </c>
    </row>
    <row r="1699" spans="1:7" ht="15" customHeight="1" x14ac:dyDescent="0.2">
      <c r="A1699" s="92"/>
      <c r="B1699" s="92"/>
      <c r="C1699" s="93">
        <v>3317</v>
      </c>
      <c r="D1699" s="94" t="s">
        <v>111</v>
      </c>
      <c r="E1699" s="48">
        <f>30000+190000</f>
        <v>220000</v>
      </c>
    </row>
    <row r="1700" spans="1:7" ht="15" customHeight="1" x14ac:dyDescent="0.2">
      <c r="A1700" s="92"/>
      <c r="B1700" s="92"/>
      <c r="C1700" s="93">
        <v>3319</v>
      </c>
      <c r="D1700" s="94" t="s">
        <v>111</v>
      </c>
      <c r="E1700" s="48">
        <f>80000+90000+10000+10000+45000+200000+150000+65000+100000+30000</f>
        <v>780000</v>
      </c>
      <c r="G1700" s="130">
        <f>SUM(E1696:E1700)</f>
        <v>2031000</v>
      </c>
    </row>
    <row r="1701" spans="1:7" ht="15" customHeight="1" x14ac:dyDescent="0.2">
      <c r="A1701" s="92"/>
      <c r="B1701" s="92"/>
      <c r="C1701" s="93">
        <v>3316</v>
      </c>
      <c r="D1701" s="108" t="s">
        <v>86</v>
      </c>
      <c r="E1701" s="48">
        <f>20000+80000+70000+35000+190000</f>
        <v>395000</v>
      </c>
    </row>
    <row r="1702" spans="1:7" ht="15" customHeight="1" x14ac:dyDescent="0.2">
      <c r="A1702" s="92"/>
      <c r="B1702" s="92"/>
      <c r="C1702" s="93">
        <v>3319</v>
      </c>
      <c r="D1702" s="108" t="s">
        <v>86</v>
      </c>
      <c r="E1702" s="48">
        <f>50000+150000+100000+15000+100000+150000+17000+100000+90000+80000+35000+90000+30000+30000+30000</f>
        <v>1067000</v>
      </c>
    </row>
    <row r="1703" spans="1:7" ht="15" customHeight="1" x14ac:dyDescent="0.2">
      <c r="A1703" s="104"/>
      <c r="B1703" s="104"/>
      <c r="C1703" s="79" t="s">
        <v>44</v>
      </c>
      <c r="D1703" s="80"/>
      <c r="E1703" s="81">
        <f>SUM(E1690:E1702)</f>
        <v>-695000</v>
      </c>
    </row>
    <row r="1704" spans="1:7" ht="15" customHeight="1" x14ac:dyDescent="0.2"/>
    <row r="1705" spans="1:7" ht="15" customHeight="1" x14ac:dyDescent="0.2">
      <c r="B1705" s="43" t="s">
        <v>39</v>
      </c>
      <c r="C1705" s="72" t="s">
        <v>40</v>
      </c>
      <c r="D1705" s="126" t="s">
        <v>41</v>
      </c>
      <c r="E1705" s="74" t="s">
        <v>42</v>
      </c>
    </row>
    <row r="1706" spans="1:7" ht="15" customHeight="1" x14ac:dyDescent="0.2">
      <c r="B1706" s="45">
        <v>555</v>
      </c>
      <c r="C1706" s="93"/>
      <c r="D1706" s="65" t="s">
        <v>81</v>
      </c>
      <c r="E1706" s="48">
        <v>695000</v>
      </c>
    </row>
    <row r="1707" spans="1:7" ht="15" customHeight="1" x14ac:dyDescent="0.2">
      <c r="B1707" s="127"/>
      <c r="C1707" s="79" t="s">
        <v>44</v>
      </c>
      <c r="D1707" s="128"/>
      <c r="E1707" s="129">
        <f>SUM(E1706:E1706)</f>
        <v>695000</v>
      </c>
    </row>
    <row r="1708" spans="1:7" ht="15" customHeight="1" x14ac:dyDescent="0.2"/>
    <row r="1709" spans="1:7" ht="15" customHeight="1" x14ac:dyDescent="0.2"/>
    <row r="1710" spans="1:7" ht="15" customHeight="1" x14ac:dyDescent="0.2"/>
    <row r="1711" spans="1:7" ht="15" customHeight="1" x14ac:dyDescent="0.2"/>
    <row r="1712" spans="1:7" ht="15" customHeight="1" x14ac:dyDescent="0.2"/>
    <row r="1713" spans="1:5" ht="15" customHeight="1" x14ac:dyDescent="0.2"/>
    <row r="1714" spans="1:5" ht="15" customHeight="1" x14ac:dyDescent="0.2"/>
    <row r="1715" spans="1:5" ht="15" customHeight="1" x14ac:dyDescent="0.2"/>
    <row r="1716" spans="1:5" ht="15" customHeight="1" x14ac:dyDescent="0.2"/>
    <row r="1717" spans="1:5" ht="15" customHeight="1" x14ac:dyDescent="0.2"/>
    <row r="1718" spans="1:5" ht="15" customHeight="1" x14ac:dyDescent="0.25">
      <c r="A1718" s="35" t="s">
        <v>484</v>
      </c>
    </row>
    <row r="1719" spans="1:5" ht="15" customHeight="1" x14ac:dyDescent="0.2">
      <c r="A1719" s="194" t="s">
        <v>483</v>
      </c>
      <c r="B1719" s="194"/>
      <c r="C1719" s="194"/>
      <c r="D1719" s="194"/>
      <c r="E1719" s="194"/>
    </row>
    <row r="1720" spans="1:5" ht="15" customHeight="1" x14ac:dyDescent="0.2">
      <c r="A1720" s="194"/>
      <c r="B1720" s="194"/>
      <c r="C1720" s="194"/>
      <c r="D1720" s="194"/>
      <c r="E1720" s="194"/>
    </row>
    <row r="1721" spans="1:5" ht="15" customHeight="1" x14ac:dyDescent="0.2">
      <c r="A1721" s="192" t="s">
        <v>567</v>
      </c>
      <c r="B1721" s="192"/>
      <c r="C1721" s="192"/>
      <c r="D1721" s="192"/>
      <c r="E1721" s="192"/>
    </row>
    <row r="1722" spans="1:5" ht="15" customHeight="1" x14ac:dyDescent="0.2">
      <c r="A1722" s="192"/>
      <c r="B1722" s="192"/>
      <c r="C1722" s="192"/>
      <c r="D1722" s="192"/>
      <c r="E1722" s="192"/>
    </row>
    <row r="1723" spans="1:5" ht="15" customHeight="1" x14ac:dyDescent="0.2">
      <c r="A1723" s="192"/>
      <c r="B1723" s="192"/>
      <c r="C1723" s="192"/>
      <c r="D1723" s="192"/>
      <c r="E1723" s="192"/>
    </row>
    <row r="1724" spans="1:5" ht="15" customHeight="1" x14ac:dyDescent="0.2">
      <c r="A1724" s="192"/>
      <c r="B1724" s="192"/>
      <c r="C1724" s="192"/>
      <c r="D1724" s="192"/>
      <c r="E1724" s="192"/>
    </row>
    <row r="1725" spans="1:5" ht="15" customHeight="1" x14ac:dyDescent="0.2">
      <c r="A1725" s="192"/>
      <c r="B1725" s="192"/>
      <c r="C1725" s="192"/>
      <c r="D1725" s="192"/>
      <c r="E1725" s="192"/>
    </row>
    <row r="1726" spans="1:5" ht="15" customHeight="1" x14ac:dyDescent="0.2">
      <c r="A1726" s="192"/>
      <c r="B1726" s="192"/>
      <c r="C1726" s="192"/>
      <c r="D1726" s="192"/>
      <c r="E1726" s="192"/>
    </row>
    <row r="1727" spans="1:5" ht="15" customHeight="1" x14ac:dyDescent="0.2">
      <c r="A1727" s="192"/>
      <c r="B1727" s="192"/>
      <c r="C1727" s="192"/>
      <c r="D1727" s="192"/>
      <c r="E1727" s="192"/>
    </row>
    <row r="1728" spans="1:5" ht="15" customHeight="1" x14ac:dyDescent="0.2">
      <c r="A1728" s="192"/>
      <c r="B1728" s="192"/>
      <c r="C1728" s="192"/>
      <c r="D1728" s="192"/>
      <c r="E1728" s="192"/>
    </row>
    <row r="1729" spans="1:5" ht="15" customHeight="1" x14ac:dyDescent="0.2"/>
    <row r="1730" spans="1:5" ht="15" customHeight="1" x14ac:dyDescent="0.25">
      <c r="A1730" s="55" t="s">
        <v>17</v>
      </c>
      <c r="B1730" s="56"/>
      <c r="C1730" s="56"/>
      <c r="D1730" s="56"/>
      <c r="E1730" s="57"/>
    </row>
    <row r="1731" spans="1:5" ht="15" customHeight="1" x14ac:dyDescent="0.2">
      <c r="A1731" s="39" t="s">
        <v>106</v>
      </c>
      <c r="B1731" s="56"/>
      <c r="C1731" s="56"/>
      <c r="D1731" s="56"/>
      <c r="E1731" s="58" t="s">
        <v>107</v>
      </c>
    </row>
    <row r="1732" spans="1:5" ht="15" customHeight="1" x14ac:dyDescent="0.2">
      <c r="A1732" s="82"/>
      <c r="B1732" s="57"/>
      <c r="C1732" s="56"/>
      <c r="D1732" s="56"/>
      <c r="E1732" s="71"/>
    </row>
    <row r="1733" spans="1:5" ht="15" customHeight="1" x14ac:dyDescent="0.2">
      <c r="A1733" s="92"/>
      <c r="B1733" s="92"/>
      <c r="C1733" s="72" t="s">
        <v>40</v>
      </c>
      <c r="D1733" s="84" t="s">
        <v>57</v>
      </c>
      <c r="E1733" s="74" t="s">
        <v>42</v>
      </c>
    </row>
    <row r="1734" spans="1:5" ht="15" customHeight="1" x14ac:dyDescent="0.2">
      <c r="A1734" s="92"/>
      <c r="B1734" s="92"/>
      <c r="C1734" s="93">
        <v>3319</v>
      </c>
      <c r="D1734" s="94" t="s">
        <v>111</v>
      </c>
      <c r="E1734" s="48">
        <v>-4000000</v>
      </c>
    </row>
    <row r="1735" spans="1:5" ht="15" customHeight="1" x14ac:dyDescent="0.2">
      <c r="A1735" s="92"/>
      <c r="B1735" s="92"/>
      <c r="C1735" s="93">
        <v>3311</v>
      </c>
      <c r="D1735" s="88" t="s">
        <v>242</v>
      </c>
      <c r="E1735" s="48">
        <v>80000</v>
      </c>
    </row>
    <row r="1736" spans="1:5" ht="15" customHeight="1" x14ac:dyDescent="0.2">
      <c r="A1736" s="92"/>
      <c r="B1736" s="92"/>
      <c r="C1736" s="93">
        <v>3119</v>
      </c>
      <c r="D1736" s="88" t="s">
        <v>242</v>
      </c>
      <c r="E1736" s="48">
        <v>165000</v>
      </c>
    </row>
    <row r="1737" spans="1:5" ht="15" customHeight="1" x14ac:dyDescent="0.2">
      <c r="A1737" s="92"/>
      <c r="B1737" s="92"/>
      <c r="C1737" s="93">
        <v>3319</v>
      </c>
      <c r="D1737" s="88" t="s">
        <v>242</v>
      </c>
      <c r="E1737" s="48">
        <f>40000+95000+145000+65000+2990000</f>
        <v>3335000</v>
      </c>
    </row>
    <row r="1738" spans="1:5" ht="15" customHeight="1" x14ac:dyDescent="0.2">
      <c r="A1738" s="92"/>
      <c r="B1738" s="92"/>
      <c r="C1738" s="93">
        <v>3330</v>
      </c>
      <c r="D1738" s="88" t="s">
        <v>242</v>
      </c>
      <c r="E1738" s="48">
        <f>170000+145000+105000</f>
        <v>420000</v>
      </c>
    </row>
    <row r="1739" spans="1:5" ht="15" customHeight="1" x14ac:dyDescent="0.2">
      <c r="A1739" s="104"/>
      <c r="B1739" s="104"/>
      <c r="C1739" s="79" t="s">
        <v>44</v>
      </c>
      <c r="D1739" s="80"/>
      <c r="E1739" s="81">
        <f>SUM(E1734:E1738)</f>
        <v>0</v>
      </c>
    </row>
    <row r="1740" spans="1:5" ht="15" customHeight="1" x14ac:dyDescent="0.2"/>
    <row r="1741" spans="1:5" ht="15" customHeight="1" x14ac:dyDescent="0.2"/>
    <row r="1742" spans="1:5" ht="15" customHeight="1" x14ac:dyDescent="0.25">
      <c r="A1742" s="35" t="s">
        <v>485</v>
      </c>
    </row>
    <row r="1743" spans="1:5" ht="15" customHeight="1" x14ac:dyDescent="0.2">
      <c r="A1743" s="194" t="s">
        <v>88</v>
      </c>
      <c r="B1743" s="194"/>
      <c r="C1743" s="194"/>
      <c r="D1743" s="194"/>
      <c r="E1743" s="194"/>
    </row>
    <row r="1744" spans="1:5" ht="15" customHeight="1" x14ac:dyDescent="0.2">
      <c r="A1744" s="194"/>
      <c r="B1744" s="194"/>
      <c r="C1744" s="194"/>
      <c r="D1744" s="194"/>
      <c r="E1744" s="194"/>
    </row>
    <row r="1745" spans="1:5" ht="15" customHeight="1" x14ac:dyDescent="0.2">
      <c r="A1745" s="193" t="s">
        <v>486</v>
      </c>
      <c r="B1745" s="193"/>
      <c r="C1745" s="193"/>
      <c r="D1745" s="193"/>
      <c r="E1745" s="193"/>
    </row>
    <row r="1746" spans="1:5" ht="15" customHeight="1" x14ac:dyDescent="0.2">
      <c r="A1746" s="193"/>
      <c r="B1746" s="193"/>
      <c r="C1746" s="193"/>
      <c r="D1746" s="193"/>
      <c r="E1746" s="193"/>
    </row>
    <row r="1747" spans="1:5" ht="15" customHeight="1" x14ac:dyDescent="0.2">
      <c r="A1747" s="193"/>
      <c r="B1747" s="193"/>
      <c r="C1747" s="193"/>
      <c r="D1747" s="193"/>
      <c r="E1747" s="193"/>
    </row>
    <row r="1748" spans="1:5" ht="15" customHeight="1" x14ac:dyDescent="0.2">
      <c r="A1748" s="193"/>
      <c r="B1748" s="193"/>
      <c r="C1748" s="193"/>
      <c r="D1748" s="193"/>
      <c r="E1748" s="193"/>
    </row>
    <row r="1749" spans="1:5" ht="15" customHeight="1" x14ac:dyDescent="0.2">
      <c r="A1749" s="193"/>
      <c r="B1749" s="193"/>
      <c r="C1749" s="193"/>
      <c r="D1749" s="193"/>
      <c r="E1749" s="193"/>
    </row>
    <row r="1750" spans="1:5" ht="15" customHeight="1" x14ac:dyDescent="0.2">
      <c r="A1750" s="193"/>
      <c r="B1750" s="193"/>
      <c r="C1750" s="193"/>
      <c r="D1750" s="193"/>
      <c r="E1750" s="193"/>
    </row>
    <row r="1751" spans="1:5" ht="15" customHeight="1" x14ac:dyDescent="0.2">
      <c r="A1751" s="193"/>
      <c r="B1751" s="193"/>
      <c r="C1751" s="193"/>
      <c r="D1751" s="193"/>
      <c r="E1751" s="193"/>
    </row>
    <row r="1752" spans="1:5" ht="15" customHeight="1" x14ac:dyDescent="0.2">
      <c r="A1752" s="66"/>
      <c r="B1752" s="66"/>
      <c r="C1752" s="66"/>
      <c r="D1752" s="66"/>
      <c r="E1752" s="66"/>
    </row>
    <row r="1753" spans="1:5" ht="15" customHeight="1" x14ac:dyDescent="0.25">
      <c r="A1753" s="55" t="s">
        <v>17</v>
      </c>
      <c r="B1753" s="56"/>
      <c r="C1753" s="56"/>
      <c r="D1753" s="56"/>
      <c r="E1753" s="56"/>
    </row>
    <row r="1754" spans="1:5" ht="15" customHeight="1" x14ac:dyDescent="0.2">
      <c r="A1754" s="39" t="s">
        <v>68</v>
      </c>
      <c r="B1754" s="56"/>
      <c r="C1754" s="56"/>
      <c r="D1754" s="56"/>
      <c r="E1754" s="58" t="s">
        <v>85</v>
      </c>
    </row>
    <row r="1755" spans="1:5" ht="15" customHeight="1" x14ac:dyDescent="0.2">
      <c r="A1755" s="112"/>
      <c r="B1755" s="117"/>
      <c r="C1755" s="56"/>
      <c r="D1755" s="56"/>
      <c r="E1755" s="71"/>
    </row>
    <row r="1756" spans="1:5" ht="15" customHeight="1" x14ac:dyDescent="0.25">
      <c r="A1756" s="35"/>
      <c r="B1756" s="72" t="s">
        <v>94</v>
      </c>
      <c r="C1756" s="72" t="s">
        <v>40</v>
      </c>
      <c r="D1756" s="73" t="s">
        <v>57</v>
      </c>
      <c r="E1756" s="43" t="s">
        <v>42</v>
      </c>
    </row>
    <row r="1757" spans="1:5" ht="15" customHeight="1" x14ac:dyDescent="0.25">
      <c r="A1757" s="35"/>
      <c r="B1757" s="45">
        <v>10</v>
      </c>
      <c r="C1757" s="93"/>
      <c r="D1757" s="88" t="s">
        <v>59</v>
      </c>
      <c r="E1757" s="48">
        <v>-3363470.52</v>
      </c>
    </row>
    <row r="1758" spans="1:5" ht="15" customHeight="1" x14ac:dyDescent="0.25">
      <c r="A1758" s="35"/>
      <c r="B1758" s="45">
        <v>10</v>
      </c>
      <c r="C1758" s="93"/>
      <c r="D1758" s="88" t="s">
        <v>65</v>
      </c>
      <c r="E1758" s="118">
        <v>3363470.52</v>
      </c>
    </row>
    <row r="1759" spans="1:5" ht="15" customHeight="1" x14ac:dyDescent="0.25">
      <c r="A1759" s="35"/>
      <c r="B1759" s="106"/>
      <c r="C1759" s="79" t="s">
        <v>44</v>
      </c>
      <c r="D1759" s="80"/>
      <c r="E1759" s="81">
        <f>SUM(E1757:E1758)</f>
        <v>0</v>
      </c>
    </row>
    <row r="1760" spans="1:5" ht="15" customHeight="1" x14ac:dyDescent="0.2"/>
    <row r="1761" spans="1:5" ht="15" customHeight="1" x14ac:dyDescent="0.2"/>
    <row r="1762" spans="1:5" ht="15" customHeight="1" x14ac:dyDescent="0.2"/>
    <row r="1763" spans="1:5" ht="15" customHeight="1" x14ac:dyDescent="0.2"/>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5">
      <c r="A1770" s="35" t="s">
        <v>487</v>
      </c>
    </row>
    <row r="1771" spans="1:5" ht="15" customHeight="1" x14ac:dyDescent="0.2">
      <c r="A1771" s="194" t="s">
        <v>88</v>
      </c>
      <c r="B1771" s="194"/>
      <c r="C1771" s="194"/>
      <c r="D1771" s="194"/>
      <c r="E1771" s="194"/>
    </row>
    <row r="1772" spans="1:5" ht="15" customHeight="1" x14ac:dyDescent="0.2">
      <c r="A1772" s="194"/>
      <c r="B1772" s="194"/>
      <c r="C1772" s="194"/>
      <c r="D1772" s="194"/>
      <c r="E1772" s="194"/>
    </row>
    <row r="1773" spans="1:5" ht="15" customHeight="1" x14ac:dyDescent="0.2">
      <c r="A1773" s="193" t="s">
        <v>488</v>
      </c>
      <c r="B1773" s="193"/>
      <c r="C1773" s="193"/>
      <c r="D1773" s="193"/>
      <c r="E1773" s="193"/>
    </row>
    <row r="1774" spans="1:5" ht="15" customHeight="1" x14ac:dyDescent="0.2">
      <c r="A1774" s="193"/>
      <c r="B1774" s="193"/>
      <c r="C1774" s="193"/>
      <c r="D1774" s="193"/>
      <c r="E1774" s="193"/>
    </row>
    <row r="1775" spans="1:5" ht="15" customHeight="1" x14ac:dyDescent="0.2">
      <c r="A1775" s="193"/>
      <c r="B1775" s="193"/>
      <c r="C1775" s="193"/>
      <c r="D1775" s="193"/>
      <c r="E1775" s="193"/>
    </row>
    <row r="1776" spans="1:5" ht="15" customHeight="1" x14ac:dyDescent="0.2">
      <c r="A1776" s="193"/>
      <c r="B1776" s="193"/>
      <c r="C1776" s="193"/>
      <c r="D1776" s="193"/>
      <c r="E1776" s="193"/>
    </row>
    <row r="1777" spans="1:5" ht="15" customHeight="1" x14ac:dyDescent="0.2">
      <c r="A1777" s="193"/>
      <c r="B1777" s="193"/>
      <c r="C1777" s="193"/>
      <c r="D1777" s="193"/>
      <c r="E1777" s="193"/>
    </row>
    <row r="1778" spans="1:5" ht="15" customHeight="1" x14ac:dyDescent="0.2">
      <c r="A1778" s="193"/>
      <c r="B1778" s="193"/>
      <c r="C1778" s="193"/>
      <c r="D1778" s="193"/>
      <c r="E1778" s="193"/>
    </row>
    <row r="1779" spans="1:5" ht="15" customHeight="1" x14ac:dyDescent="0.2">
      <c r="A1779" s="66"/>
      <c r="B1779" s="66"/>
      <c r="C1779" s="66"/>
      <c r="D1779" s="66"/>
      <c r="E1779" s="66"/>
    </row>
    <row r="1780" spans="1:5" ht="15" customHeight="1" x14ac:dyDescent="0.25">
      <c r="A1780" s="55" t="s">
        <v>17</v>
      </c>
      <c r="B1780" s="56"/>
      <c r="C1780" s="56"/>
      <c r="D1780" s="56"/>
      <c r="E1780" s="56"/>
    </row>
    <row r="1781" spans="1:5" ht="15" customHeight="1" x14ac:dyDescent="0.2">
      <c r="A1781" s="39" t="s">
        <v>68</v>
      </c>
      <c r="B1781" s="56"/>
      <c r="C1781" s="56"/>
      <c r="D1781" s="56"/>
      <c r="E1781" s="58" t="s">
        <v>85</v>
      </c>
    </row>
    <row r="1782" spans="1:5" ht="15" customHeight="1" x14ac:dyDescent="0.2">
      <c r="A1782" s="112"/>
      <c r="B1782" s="117"/>
      <c r="C1782" s="56"/>
      <c r="D1782" s="56"/>
      <c r="E1782" s="71"/>
    </row>
    <row r="1783" spans="1:5" ht="15" customHeight="1" x14ac:dyDescent="0.25">
      <c r="A1783" s="35"/>
      <c r="B1783" s="72" t="s">
        <v>94</v>
      </c>
      <c r="C1783" s="72" t="s">
        <v>40</v>
      </c>
      <c r="D1783" s="73" t="s">
        <v>57</v>
      </c>
      <c r="E1783" s="43" t="s">
        <v>42</v>
      </c>
    </row>
    <row r="1784" spans="1:5" ht="15" customHeight="1" x14ac:dyDescent="0.25">
      <c r="A1784" s="35"/>
      <c r="B1784" s="45">
        <v>898</v>
      </c>
      <c r="C1784" s="93"/>
      <c r="D1784" s="88" t="s">
        <v>65</v>
      </c>
      <c r="E1784" s="118">
        <v>-332850.43</v>
      </c>
    </row>
    <row r="1785" spans="1:5" ht="15" customHeight="1" x14ac:dyDescent="0.25">
      <c r="A1785" s="35"/>
      <c r="B1785" s="45">
        <v>898</v>
      </c>
      <c r="C1785" s="93"/>
      <c r="D1785" s="88" t="s">
        <v>59</v>
      </c>
      <c r="E1785" s="118">
        <v>332850.43</v>
      </c>
    </row>
    <row r="1786" spans="1:5" ht="15" customHeight="1" x14ac:dyDescent="0.25">
      <c r="A1786" s="35"/>
      <c r="B1786" s="106"/>
      <c r="C1786" s="79" t="s">
        <v>44</v>
      </c>
      <c r="D1786" s="80"/>
      <c r="E1786" s="81">
        <f>SUM(E1784:E1785)</f>
        <v>0</v>
      </c>
    </row>
    <row r="1787" spans="1:5" ht="15" customHeight="1" x14ac:dyDescent="0.2"/>
    <row r="1788" spans="1:5" ht="15" customHeight="1" x14ac:dyDescent="0.2"/>
    <row r="1789" spans="1:5" ht="15" customHeight="1" x14ac:dyDescent="0.25">
      <c r="A1789" s="35" t="s">
        <v>489</v>
      </c>
    </row>
    <row r="1790" spans="1:5" ht="15" customHeight="1" x14ac:dyDescent="0.2">
      <c r="A1790" s="194" t="s">
        <v>88</v>
      </c>
      <c r="B1790" s="194"/>
      <c r="C1790" s="194"/>
      <c r="D1790" s="194"/>
      <c r="E1790" s="194"/>
    </row>
    <row r="1791" spans="1:5" ht="15" customHeight="1" x14ac:dyDescent="0.2">
      <c r="A1791" s="194"/>
      <c r="B1791" s="194"/>
      <c r="C1791" s="194"/>
      <c r="D1791" s="194"/>
      <c r="E1791" s="194"/>
    </row>
    <row r="1792" spans="1:5" ht="15" customHeight="1" x14ac:dyDescent="0.2">
      <c r="A1792" s="193" t="s">
        <v>490</v>
      </c>
      <c r="B1792" s="193"/>
      <c r="C1792" s="193"/>
      <c r="D1792" s="193"/>
      <c r="E1792" s="193"/>
    </row>
    <row r="1793" spans="1:5" ht="15" customHeight="1" x14ac:dyDescent="0.2">
      <c r="A1793" s="193"/>
      <c r="B1793" s="193"/>
      <c r="C1793" s="193"/>
      <c r="D1793" s="193"/>
      <c r="E1793" s="193"/>
    </row>
    <row r="1794" spans="1:5" ht="15" customHeight="1" x14ac:dyDescent="0.2">
      <c r="A1794" s="193"/>
      <c r="B1794" s="193"/>
      <c r="C1794" s="193"/>
      <c r="D1794" s="193"/>
      <c r="E1794" s="193"/>
    </row>
    <row r="1795" spans="1:5" ht="15" customHeight="1" x14ac:dyDescent="0.2">
      <c r="A1795" s="193"/>
      <c r="B1795" s="193"/>
      <c r="C1795" s="193"/>
      <c r="D1795" s="193"/>
      <c r="E1795" s="193"/>
    </row>
    <row r="1796" spans="1:5" ht="15" customHeight="1" x14ac:dyDescent="0.2">
      <c r="A1796" s="193"/>
      <c r="B1796" s="193"/>
      <c r="C1796" s="193"/>
      <c r="D1796" s="193"/>
      <c r="E1796" s="193"/>
    </row>
    <row r="1797" spans="1:5" ht="15" customHeight="1" x14ac:dyDescent="0.2">
      <c r="A1797" s="193"/>
      <c r="B1797" s="193"/>
      <c r="C1797" s="193"/>
      <c r="D1797" s="193"/>
      <c r="E1797" s="193"/>
    </row>
    <row r="1798" spans="1:5" ht="15" customHeight="1" x14ac:dyDescent="0.2">
      <c r="A1798" s="66"/>
      <c r="B1798" s="66"/>
      <c r="C1798" s="66"/>
      <c r="D1798" s="66"/>
      <c r="E1798" s="66"/>
    </row>
    <row r="1799" spans="1:5" ht="15" customHeight="1" x14ac:dyDescent="0.25">
      <c r="A1799" s="37" t="s">
        <v>17</v>
      </c>
      <c r="B1799" s="38"/>
      <c r="C1799" s="38"/>
      <c r="D1799" s="57"/>
      <c r="E1799" s="57"/>
    </row>
    <row r="1800" spans="1:5" ht="15" customHeight="1" x14ac:dyDescent="0.2">
      <c r="A1800" s="39" t="s">
        <v>68</v>
      </c>
      <c r="B1800" s="56"/>
      <c r="C1800" s="56"/>
      <c r="D1800" s="56"/>
      <c r="E1800" s="58" t="s">
        <v>69</v>
      </c>
    </row>
    <row r="1801" spans="1:5" ht="15" customHeight="1" x14ac:dyDescent="0.2">
      <c r="A1801" s="41"/>
      <c r="B1801" s="97"/>
      <c r="C1801" s="38"/>
      <c r="D1801" s="41"/>
      <c r="E1801" s="98"/>
    </row>
    <row r="1802" spans="1:5" ht="15" customHeight="1" x14ac:dyDescent="0.2">
      <c r="B1802" s="92"/>
      <c r="C1802" s="43" t="s">
        <v>40</v>
      </c>
      <c r="D1802" s="84" t="s">
        <v>57</v>
      </c>
      <c r="E1802" s="43" t="s">
        <v>42</v>
      </c>
    </row>
    <row r="1803" spans="1:5" ht="15" customHeight="1" x14ac:dyDescent="0.2">
      <c r="B1803" s="99"/>
      <c r="C1803" s="93">
        <v>3122</v>
      </c>
      <c r="D1803" s="88" t="s">
        <v>65</v>
      </c>
      <c r="E1803" s="48">
        <v>-500000</v>
      </c>
    </row>
    <row r="1804" spans="1:5" ht="15" customHeight="1" x14ac:dyDescent="0.2">
      <c r="B1804" s="100"/>
      <c r="C1804" s="50" t="s">
        <v>44</v>
      </c>
      <c r="D1804" s="101"/>
      <c r="E1804" s="102">
        <f>SUM(E1803:E1803)</f>
        <v>-500000</v>
      </c>
    </row>
    <row r="1805" spans="1:5" ht="15" customHeight="1" x14ac:dyDescent="0.2"/>
    <row r="1806" spans="1:5" ht="15" customHeight="1" x14ac:dyDescent="0.25">
      <c r="A1806" s="37" t="s">
        <v>17</v>
      </c>
      <c r="B1806" s="38"/>
      <c r="C1806" s="38"/>
      <c r="D1806" s="57"/>
      <c r="E1806" s="57"/>
    </row>
    <row r="1807" spans="1:5" ht="15" customHeight="1" x14ac:dyDescent="0.2">
      <c r="A1807" s="39" t="s">
        <v>68</v>
      </c>
      <c r="B1807" s="56"/>
      <c r="C1807" s="56"/>
      <c r="D1807" s="56"/>
      <c r="E1807" s="58" t="s">
        <v>71</v>
      </c>
    </row>
    <row r="1808" spans="1:5" ht="15" customHeight="1" x14ac:dyDescent="0.2">
      <c r="A1808" s="41"/>
      <c r="B1808" s="97"/>
      <c r="C1808" s="38"/>
      <c r="D1808" s="41"/>
      <c r="E1808" s="98"/>
    </row>
    <row r="1809" spans="1:5" ht="15" customHeight="1" x14ac:dyDescent="0.2">
      <c r="B1809" s="92"/>
      <c r="C1809" s="43" t="s">
        <v>40</v>
      </c>
      <c r="D1809" s="84" t="s">
        <v>57</v>
      </c>
      <c r="E1809" s="43" t="s">
        <v>42</v>
      </c>
    </row>
    <row r="1810" spans="1:5" ht="15" customHeight="1" x14ac:dyDescent="0.2">
      <c r="B1810" s="99"/>
      <c r="C1810" s="93">
        <v>3122</v>
      </c>
      <c r="D1810" s="88" t="s">
        <v>65</v>
      </c>
      <c r="E1810" s="48">
        <v>500000</v>
      </c>
    </row>
    <row r="1811" spans="1:5" ht="15" customHeight="1" x14ac:dyDescent="0.2">
      <c r="B1811" s="100"/>
      <c r="C1811" s="50" t="s">
        <v>44</v>
      </c>
      <c r="D1811" s="101"/>
      <c r="E1811" s="102">
        <f>SUM(E1810:E1810)</f>
        <v>500000</v>
      </c>
    </row>
    <row r="1812" spans="1:5" ht="15" customHeight="1" x14ac:dyDescent="0.2"/>
    <row r="1813" spans="1:5" ht="15" customHeight="1" x14ac:dyDescent="0.2"/>
    <row r="1814" spans="1:5" ht="15" customHeight="1" x14ac:dyDescent="0.2"/>
    <row r="1815" spans="1:5" ht="15" customHeight="1" x14ac:dyDescent="0.2"/>
    <row r="1816" spans="1:5" ht="15" customHeight="1" x14ac:dyDescent="0.2"/>
    <row r="1817" spans="1:5" ht="15" customHeight="1" x14ac:dyDescent="0.2"/>
    <row r="1818" spans="1:5" ht="15" customHeight="1" x14ac:dyDescent="0.2"/>
    <row r="1819" spans="1:5" ht="15" customHeight="1" x14ac:dyDescent="0.2"/>
    <row r="1820" spans="1:5" ht="15" customHeight="1" x14ac:dyDescent="0.2"/>
    <row r="1821" spans="1:5" ht="15" customHeight="1" x14ac:dyDescent="0.2"/>
    <row r="1822" spans="1:5" ht="15" customHeight="1" x14ac:dyDescent="0.25">
      <c r="A1822" s="35" t="s">
        <v>491</v>
      </c>
    </row>
    <row r="1823" spans="1:5" ht="15" customHeight="1" x14ac:dyDescent="0.2">
      <c r="A1823" s="194" t="s">
        <v>88</v>
      </c>
      <c r="B1823" s="194"/>
      <c r="C1823" s="194"/>
      <c r="D1823" s="194"/>
      <c r="E1823" s="194"/>
    </row>
    <row r="1824" spans="1:5" ht="15" customHeight="1" x14ac:dyDescent="0.2">
      <c r="A1824" s="194"/>
      <c r="B1824" s="194"/>
      <c r="C1824" s="194"/>
      <c r="D1824" s="194"/>
      <c r="E1824" s="194"/>
    </row>
    <row r="1825" spans="1:5" ht="15" customHeight="1" x14ac:dyDescent="0.2">
      <c r="A1825" s="192" t="s">
        <v>492</v>
      </c>
      <c r="B1825" s="192"/>
      <c r="C1825" s="192"/>
      <c r="D1825" s="192"/>
      <c r="E1825" s="192"/>
    </row>
    <row r="1826" spans="1:5" ht="15" customHeight="1" x14ac:dyDescent="0.2">
      <c r="A1826" s="192"/>
      <c r="B1826" s="192"/>
      <c r="C1826" s="192"/>
      <c r="D1826" s="192"/>
      <c r="E1826" s="192"/>
    </row>
    <row r="1827" spans="1:5" ht="15" customHeight="1" x14ac:dyDescent="0.2">
      <c r="A1827" s="192"/>
      <c r="B1827" s="192"/>
      <c r="C1827" s="192"/>
      <c r="D1827" s="192"/>
      <c r="E1827" s="192"/>
    </row>
    <row r="1828" spans="1:5" ht="15" customHeight="1" x14ac:dyDescent="0.2">
      <c r="A1828" s="192"/>
      <c r="B1828" s="192"/>
      <c r="C1828" s="192"/>
      <c r="D1828" s="192"/>
      <c r="E1828" s="192"/>
    </row>
    <row r="1829" spans="1:5" ht="15" customHeight="1" x14ac:dyDescent="0.2">
      <c r="A1829" s="192"/>
      <c r="B1829" s="192"/>
      <c r="C1829" s="192"/>
      <c r="D1829" s="192"/>
      <c r="E1829" s="192"/>
    </row>
    <row r="1830" spans="1:5" ht="15" customHeight="1" x14ac:dyDescent="0.2">
      <c r="A1830" s="192"/>
      <c r="B1830" s="192"/>
      <c r="C1830" s="192"/>
      <c r="D1830" s="192"/>
      <c r="E1830" s="192"/>
    </row>
    <row r="1831" spans="1:5" ht="15" customHeight="1" x14ac:dyDescent="0.2">
      <c r="A1831" s="56"/>
      <c r="B1831" s="112"/>
      <c r="C1831" s="113"/>
      <c r="D1831" s="56"/>
      <c r="E1831" s="114"/>
    </row>
    <row r="1832" spans="1:5" ht="15" customHeight="1" x14ac:dyDescent="0.25">
      <c r="A1832" s="37" t="s">
        <v>17</v>
      </c>
      <c r="B1832" s="38"/>
      <c r="C1832" s="38"/>
      <c r="D1832" s="57"/>
      <c r="E1832" s="57"/>
    </row>
    <row r="1833" spans="1:5" ht="15" customHeight="1" x14ac:dyDescent="0.2">
      <c r="A1833" s="39" t="s">
        <v>68</v>
      </c>
      <c r="B1833" s="38"/>
      <c r="C1833" s="38"/>
      <c r="D1833" s="38"/>
      <c r="E1833" s="40" t="s">
        <v>71</v>
      </c>
    </row>
    <row r="1834" spans="1:5" ht="15" customHeight="1" x14ac:dyDescent="0.25">
      <c r="A1834" s="147"/>
      <c r="B1834" s="148"/>
      <c r="C1834" s="38"/>
      <c r="D1834" s="41"/>
      <c r="E1834" s="98"/>
    </row>
    <row r="1835" spans="1:5" ht="15" customHeight="1" x14ac:dyDescent="0.2">
      <c r="A1835" s="83"/>
      <c r="B1835" s="92"/>
      <c r="C1835" s="43" t="s">
        <v>40</v>
      </c>
      <c r="D1835" s="84" t="s">
        <v>57</v>
      </c>
      <c r="E1835" s="74" t="s">
        <v>42</v>
      </c>
    </row>
    <row r="1836" spans="1:5" ht="15" customHeight="1" x14ac:dyDescent="0.2">
      <c r="A1836" s="90"/>
      <c r="B1836" s="90"/>
      <c r="C1836" s="93">
        <v>4357</v>
      </c>
      <c r="D1836" s="88" t="s">
        <v>59</v>
      </c>
      <c r="E1836" s="48">
        <f>-1030820.87-60636.52</f>
        <v>-1091457.3899999999</v>
      </c>
    </row>
    <row r="1837" spans="1:5" ht="15" customHeight="1" x14ac:dyDescent="0.2">
      <c r="A1837" s="90"/>
      <c r="B1837" s="90"/>
      <c r="C1837" s="93">
        <v>4357</v>
      </c>
      <c r="D1837" s="88" t="s">
        <v>65</v>
      </c>
      <c r="E1837" s="48">
        <f>1030820.87+60636.52</f>
        <v>1091457.3899999999</v>
      </c>
    </row>
    <row r="1838" spans="1:5" ht="15" customHeight="1" x14ac:dyDescent="0.2">
      <c r="A1838" s="111"/>
      <c r="B1838" s="121"/>
      <c r="C1838" s="50" t="s">
        <v>44</v>
      </c>
      <c r="D1838" s="101"/>
      <c r="E1838" s="102">
        <f>SUM(E1836:E1837)</f>
        <v>0</v>
      </c>
    </row>
    <row r="1839" spans="1:5" ht="15" customHeight="1" x14ac:dyDescent="0.2"/>
    <row r="1840" spans="1:5" ht="15" customHeight="1" x14ac:dyDescent="0.2"/>
    <row r="1841" spans="1:5" ht="15" customHeight="1" x14ac:dyDescent="0.25">
      <c r="A1841" s="35" t="s">
        <v>493</v>
      </c>
    </row>
    <row r="1842" spans="1:5" ht="15" customHeight="1" x14ac:dyDescent="0.2">
      <c r="A1842" s="194" t="s">
        <v>88</v>
      </c>
      <c r="B1842" s="194"/>
      <c r="C1842" s="194"/>
      <c r="D1842" s="194"/>
      <c r="E1842" s="194"/>
    </row>
    <row r="1843" spans="1:5" ht="15" customHeight="1" x14ac:dyDescent="0.2">
      <c r="A1843" s="194"/>
      <c r="B1843" s="194"/>
      <c r="C1843" s="194"/>
      <c r="D1843" s="194"/>
      <c r="E1843" s="194"/>
    </row>
    <row r="1844" spans="1:5" ht="15" customHeight="1" x14ac:dyDescent="0.2">
      <c r="A1844" s="192" t="s">
        <v>494</v>
      </c>
      <c r="B1844" s="192"/>
      <c r="C1844" s="192"/>
      <c r="D1844" s="192"/>
      <c r="E1844" s="192"/>
    </row>
    <row r="1845" spans="1:5" ht="15" customHeight="1" x14ac:dyDescent="0.2">
      <c r="A1845" s="192"/>
      <c r="B1845" s="192"/>
      <c r="C1845" s="192"/>
      <c r="D1845" s="192"/>
      <c r="E1845" s="192"/>
    </row>
    <row r="1846" spans="1:5" ht="15" customHeight="1" x14ac:dyDescent="0.2">
      <c r="A1846" s="192"/>
      <c r="B1846" s="192"/>
      <c r="C1846" s="192"/>
      <c r="D1846" s="192"/>
      <c r="E1846" s="192"/>
    </row>
    <row r="1847" spans="1:5" ht="15" customHeight="1" x14ac:dyDescent="0.2">
      <c r="A1847" s="192"/>
      <c r="B1847" s="192"/>
      <c r="C1847" s="192"/>
      <c r="D1847" s="192"/>
      <c r="E1847" s="192"/>
    </row>
    <row r="1848" spans="1:5" ht="15" customHeight="1" x14ac:dyDescent="0.2">
      <c r="A1848" s="192"/>
      <c r="B1848" s="192"/>
      <c r="C1848" s="192"/>
      <c r="D1848" s="192"/>
      <c r="E1848" s="192"/>
    </row>
    <row r="1849" spans="1:5" ht="15" customHeight="1" x14ac:dyDescent="0.2">
      <c r="A1849" s="192"/>
      <c r="B1849" s="192"/>
      <c r="C1849" s="192"/>
      <c r="D1849" s="192"/>
      <c r="E1849" s="192"/>
    </row>
    <row r="1850" spans="1:5" ht="15" customHeight="1" x14ac:dyDescent="0.2">
      <c r="A1850" s="56"/>
      <c r="B1850" s="112"/>
      <c r="C1850" s="113"/>
      <c r="D1850" s="56"/>
      <c r="E1850" s="114"/>
    </row>
    <row r="1851" spans="1:5" ht="15" customHeight="1" x14ac:dyDescent="0.25">
      <c r="A1851" s="37" t="s">
        <v>17</v>
      </c>
      <c r="B1851" s="38"/>
      <c r="C1851" s="38"/>
      <c r="D1851" s="57"/>
      <c r="E1851" s="57"/>
    </row>
    <row r="1852" spans="1:5" ht="15" customHeight="1" x14ac:dyDescent="0.2">
      <c r="A1852" s="39" t="s">
        <v>68</v>
      </c>
      <c r="B1852" s="38"/>
      <c r="C1852" s="38"/>
      <c r="D1852" s="38"/>
      <c r="E1852" s="40" t="s">
        <v>71</v>
      </c>
    </row>
    <row r="1853" spans="1:5" ht="15" customHeight="1" x14ac:dyDescent="0.25">
      <c r="A1853" s="147"/>
      <c r="B1853" s="148"/>
      <c r="C1853" s="38"/>
      <c r="D1853" s="41"/>
      <c r="E1853" s="98"/>
    </row>
    <row r="1854" spans="1:5" ht="15" customHeight="1" x14ac:dyDescent="0.2">
      <c r="A1854" s="83"/>
      <c r="B1854" s="92"/>
      <c r="C1854" s="43" t="s">
        <v>40</v>
      </c>
      <c r="D1854" s="84" t="s">
        <v>57</v>
      </c>
      <c r="E1854" s="74" t="s">
        <v>42</v>
      </c>
    </row>
    <row r="1855" spans="1:5" ht="15" customHeight="1" x14ac:dyDescent="0.2">
      <c r="A1855" s="90"/>
      <c r="B1855" s="90"/>
      <c r="C1855" s="93">
        <v>3122</v>
      </c>
      <c r="D1855" s="88" t="s">
        <v>65</v>
      </c>
      <c r="E1855" s="48">
        <v>-1231589.25</v>
      </c>
    </row>
    <row r="1856" spans="1:5" ht="15" customHeight="1" x14ac:dyDescent="0.2">
      <c r="A1856" s="90"/>
      <c r="B1856" s="90"/>
      <c r="C1856" s="93">
        <v>3122</v>
      </c>
      <c r="D1856" s="88" t="s">
        <v>65</v>
      </c>
      <c r="E1856" s="48">
        <f>991898.65+138996.94</f>
        <v>1130895.5900000001</v>
      </c>
    </row>
    <row r="1857" spans="1:5" ht="15" customHeight="1" x14ac:dyDescent="0.2">
      <c r="A1857" s="90"/>
      <c r="B1857" s="90"/>
      <c r="C1857" s="93">
        <v>3122</v>
      </c>
      <c r="D1857" s="88" t="s">
        <v>59</v>
      </c>
      <c r="E1857" s="48">
        <f>83233.36+17460.3</f>
        <v>100693.66</v>
      </c>
    </row>
    <row r="1858" spans="1:5" ht="15" customHeight="1" x14ac:dyDescent="0.2">
      <c r="A1858" s="111"/>
      <c r="B1858" s="121"/>
      <c r="C1858" s="50" t="s">
        <v>44</v>
      </c>
      <c r="D1858" s="101"/>
      <c r="E1858" s="102">
        <f>SUM(E1855:E1857)</f>
        <v>0</v>
      </c>
    </row>
    <row r="1859" spans="1:5" ht="15" customHeight="1" x14ac:dyDescent="0.2"/>
    <row r="1860" spans="1:5" ht="15" customHeight="1" x14ac:dyDescent="0.2"/>
    <row r="1861" spans="1:5" ht="15" customHeight="1" x14ac:dyDescent="0.25">
      <c r="A1861" s="35" t="s">
        <v>495</v>
      </c>
    </row>
    <row r="1862" spans="1:5" ht="15" customHeight="1" x14ac:dyDescent="0.2">
      <c r="A1862" s="194" t="s">
        <v>88</v>
      </c>
      <c r="B1862" s="194"/>
      <c r="C1862" s="194"/>
      <c r="D1862" s="194"/>
      <c r="E1862" s="194"/>
    </row>
    <row r="1863" spans="1:5" ht="15" customHeight="1" x14ac:dyDescent="0.2">
      <c r="A1863" s="194"/>
      <c r="B1863" s="194"/>
      <c r="C1863" s="194"/>
      <c r="D1863" s="194"/>
      <c r="E1863" s="194"/>
    </row>
    <row r="1864" spans="1:5" ht="15" customHeight="1" x14ac:dyDescent="0.2">
      <c r="A1864" s="192" t="s">
        <v>496</v>
      </c>
      <c r="B1864" s="192"/>
      <c r="C1864" s="192"/>
      <c r="D1864" s="192"/>
      <c r="E1864" s="192"/>
    </row>
    <row r="1865" spans="1:5" ht="15" customHeight="1" x14ac:dyDescent="0.2">
      <c r="A1865" s="192"/>
      <c r="B1865" s="192"/>
      <c r="C1865" s="192"/>
      <c r="D1865" s="192"/>
      <c r="E1865" s="192"/>
    </row>
    <row r="1866" spans="1:5" ht="15" customHeight="1" x14ac:dyDescent="0.2">
      <c r="A1866" s="192"/>
      <c r="B1866" s="192"/>
      <c r="C1866" s="192"/>
      <c r="D1866" s="192"/>
      <c r="E1866" s="192"/>
    </row>
    <row r="1867" spans="1:5" ht="15" customHeight="1" x14ac:dyDescent="0.2">
      <c r="A1867" s="192"/>
      <c r="B1867" s="192"/>
      <c r="C1867" s="192"/>
      <c r="D1867" s="192"/>
      <c r="E1867" s="192"/>
    </row>
    <row r="1868" spans="1:5" ht="15" customHeight="1" x14ac:dyDescent="0.2">
      <c r="A1868" s="192"/>
      <c r="B1868" s="192"/>
      <c r="C1868" s="192"/>
      <c r="D1868" s="192"/>
      <c r="E1868" s="192"/>
    </row>
    <row r="1869" spans="1:5" ht="15" customHeight="1" x14ac:dyDescent="0.2">
      <c r="A1869" s="192"/>
      <c r="B1869" s="192"/>
      <c r="C1869" s="192"/>
      <c r="D1869" s="192"/>
      <c r="E1869" s="192"/>
    </row>
    <row r="1870" spans="1:5" ht="15" customHeight="1" x14ac:dyDescent="0.2">
      <c r="A1870" s="56"/>
      <c r="B1870" s="112"/>
      <c r="C1870" s="113"/>
      <c r="D1870" s="56"/>
      <c r="E1870" s="114"/>
    </row>
    <row r="1871" spans="1:5" ht="15" customHeight="1" x14ac:dyDescent="0.2">
      <c r="A1871" s="56"/>
      <c r="B1871" s="112"/>
      <c r="C1871" s="113"/>
      <c r="D1871" s="56"/>
      <c r="E1871" s="114"/>
    </row>
    <row r="1872" spans="1:5" ht="15" customHeight="1" x14ac:dyDescent="0.2">
      <c r="A1872" s="56"/>
      <c r="B1872" s="112"/>
      <c r="C1872" s="113"/>
      <c r="D1872" s="56"/>
      <c r="E1872" s="114"/>
    </row>
    <row r="1873" spans="1:5" ht="15" customHeight="1" x14ac:dyDescent="0.2">
      <c r="A1873" s="56"/>
      <c r="B1873" s="112"/>
      <c r="C1873" s="113"/>
      <c r="D1873" s="56"/>
      <c r="E1873" s="114"/>
    </row>
    <row r="1874" spans="1:5" ht="15" customHeight="1" x14ac:dyDescent="0.25">
      <c r="A1874" s="37" t="s">
        <v>17</v>
      </c>
      <c r="B1874" s="38"/>
      <c r="C1874" s="38"/>
      <c r="D1874" s="57"/>
      <c r="E1874" s="57"/>
    </row>
    <row r="1875" spans="1:5" ht="15" customHeight="1" x14ac:dyDescent="0.2">
      <c r="A1875" s="39" t="s">
        <v>68</v>
      </c>
      <c r="B1875" s="38"/>
      <c r="C1875" s="38"/>
      <c r="D1875" s="38"/>
      <c r="E1875" s="40" t="s">
        <v>71</v>
      </c>
    </row>
    <row r="1876" spans="1:5" ht="15" customHeight="1" x14ac:dyDescent="0.25">
      <c r="A1876" s="147"/>
      <c r="B1876" s="148"/>
      <c r="C1876" s="38"/>
      <c r="D1876" s="41"/>
      <c r="E1876" s="98"/>
    </row>
    <row r="1877" spans="1:5" ht="15" customHeight="1" x14ac:dyDescent="0.2">
      <c r="A1877" s="83"/>
      <c r="B1877" s="92"/>
      <c r="C1877" s="43" t="s">
        <v>40</v>
      </c>
      <c r="D1877" s="84" t="s">
        <v>57</v>
      </c>
      <c r="E1877" s="74" t="s">
        <v>42</v>
      </c>
    </row>
    <row r="1878" spans="1:5" ht="15" customHeight="1" x14ac:dyDescent="0.2">
      <c r="A1878" s="90"/>
      <c r="B1878" s="90"/>
      <c r="C1878" s="93">
        <v>3122</v>
      </c>
      <c r="D1878" s="88" t="s">
        <v>65</v>
      </c>
      <c r="E1878" s="48">
        <v>-440962.75</v>
      </c>
    </row>
    <row r="1879" spans="1:5" ht="15" customHeight="1" x14ac:dyDescent="0.2">
      <c r="A1879" s="90"/>
      <c r="B1879" s="90"/>
      <c r="C1879" s="93">
        <v>3122</v>
      </c>
      <c r="D1879" s="88" t="s">
        <v>65</v>
      </c>
      <c r="E1879" s="48">
        <f>294032.68+44658.3</f>
        <v>338690.98</v>
      </c>
    </row>
    <row r="1880" spans="1:5" ht="15" customHeight="1" x14ac:dyDescent="0.2">
      <c r="A1880" s="90"/>
      <c r="B1880" s="90"/>
      <c r="C1880" s="93">
        <v>3122</v>
      </c>
      <c r="D1880" s="88" t="s">
        <v>59</v>
      </c>
      <c r="E1880" s="48">
        <f>2945.27+80500.18+18826.32</f>
        <v>102271.76999999999</v>
      </c>
    </row>
    <row r="1881" spans="1:5" ht="15" customHeight="1" x14ac:dyDescent="0.2">
      <c r="A1881" s="111"/>
      <c r="B1881" s="121"/>
      <c r="C1881" s="50" t="s">
        <v>44</v>
      </c>
      <c r="D1881" s="101"/>
      <c r="E1881" s="102">
        <f>SUM(E1878:E1880)</f>
        <v>0</v>
      </c>
    </row>
    <row r="1882" spans="1:5" ht="15" customHeight="1" x14ac:dyDescent="0.2"/>
    <row r="1883" spans="1:5" ht="15" customHeight="1" x14ac:dyDescent="0.2"/>
    <row r="1884" spans="1:5" ht="15" customHeight="1" x14ac:dyDescent="0.25">
      <c r="A1884" s="35" t="s">
        <v>497</v>
      </c>
    </row>
    <row r="1885" spans="1:5" ht="15" customHeight="1" x14ac:dyDescent="0.2">
      <c r="A1885" s="194" t="s">
        <v>88</v>
      </c>
      <c r="B1885" s="194"/>
      <c r="C1885" s="194"/>
      <c r="D1885" s="194"/>
      <c r="E1885" s="194"/>
    </row>
    <row r="1886" spans="1:5" ht="15" customHeight="1" x14ac:dyDescent="0.2">
      <c r="A1886" s="194"/>
      <c r="B1886" s="194"/>
      <c r="C1886" s="194"/>
      <c r="D1886" s="194"/>
      <c r="E1886" s="194"/>
    </row>
    <row r="1887" spans="1:5" ht="15" customHeight="1" x14ac:dyDescent="0.2">
      <c r="A1887" s="193" t="s">
        <v>498</v>
      </c>
      <c r="B1887" s="193"/>
      <c r="C1887" s="193"/>
      <c r="D1887" s="193"/>
      <c r="E1887" s="193"/>
    </row>
    <row r="1888" spans="1:5" ht="15" customHeight="1" x14ac:dyDescent="0.2">
      <c r="A1888" s="193"/>
      <c r="B1888" s="193"/>
      <c r="C1888" s="193"/>
      <c r="D1888" s="193"/>
      <c r="E1888" s="193"/>
    </row>
    <row r="1889" spans="1:5" ht="15" customHeight="1" x14ac:dyDescent="0.2">
      <c r="A1889" s="193"/>
      <c r="B1889" s="193"/>
      <c r="C1889" s="193"/>
      <c r="D1889" s="193"/>
      <c r="E1889" s="193"/>
    </row>
    <row r="1890" spans="1:5" ht="15" customHeight="1" x14ac:dyDescent="0.2">
      <c r="A1890" s="193"/>
      <c r="B1890" s="193"/>
      <c r="C1890" s="193"/>
      <c r="D1890" s="193"/>
      <c r="E1890" s="193"/>
    </row>
    <row r="1891" spans="1:5" ht="15" customHeight="1" x14ac:dyDescent="0.2">
      <c r="A1891" s="193"/>
      <c r="B1891" s="193"/>
      <c r="C1891" s="193"/>
      <c r="D1891" s="193"/>
      <c r="E1891" s="193"/>
    </row>
    <row r="1892" spans="1:5" ht="15" customHeight="1" x14ac:dyDescent="0.2">
      <c r="A1892" s="66"/>
      <c r="B1892" s="66"/>
      <c r="C1892" s="66"/>
      <c r="D1892" s="66"/>
      <c r="E1892" s="66"/>
    </row>
    <row r="1893" spans="1:5" ht="15" customHeight="1" x14ac:dyDescent="0.25">
      <c r="A1893" s="55" t="s">
        <v>17</v>
      </c>
      <c r="B1893" s="56"/>
      <c r="C1893" s="56"/>
      <c r="D1893" s="56"/>
      <c r="E1893" s="56"/>
    </row>
    <row r="1894" spans="1:5" ht="15" customHeight="1" x14ac:dyDescent="0.2">
      <c r="A1894" s="39" t="s">
        <v>68</v>
      </c>
      <c r="B1894" s="56"/>
      <c r="C1894" s="56"/>
      <c r="D1894" s="56"/>
      <c r="E1894" s="58" t="s">
        <v>85</v>
      </c>
    </row>
    <row r="1895" spans="1:5" ht="15" customHeight="1" x14ac:dyDescent="0.2">
      <c r="A1895" s="112"/>
      <c r="B1895" s="117"/>
      <c r="C1895" s="56"/>
      <c r="D1895" s="56"/>
      <c r="E1895" s="71"/>
    </row>
    <row r="1896" spans="1:5" ht="15" customHeight="1" x14ac:dyDescent="0.25">
      <c r="A1896" s="35"/>
      <c r="B1896" s="72" t="s">
        <v>94</v>
      </c>
      <c r="C1896" s="72" t="s">
        <v>40</v>
      </c>
      <c r="D1896" s="73" t="s">
        <v>57</v>
      </c>
      <c r="E1896" s="43" t="s">
        <v>42</v>
      </c>
    </row>
    <row r="1897" spans="1:5" ht="15" customHeight="1" x14ac:dyDescent="0.25">
      <c r="A1897" s="35"/>
      <c r="B1897" s="45">
        <v>12</v>
      </c>
      <c r="C1897" s="93"/>
      <c r="D1897" s="88" t="s">
        <v>65</v>
      </c>
      <c r="E1897" s="118">
        <v>-6000000</v>
      </c>
    </row>
    <row r="1898" spans="1:5" ht="15" customHeight="1" x14ac:dyDescent="0.25">
      <c r="A1898" s="35"/>
      <c r="B1898" s="106"/>
      <c r="C1898" s="79" t="s">
        <v>44</v>
      </c>
      <c r="D1898" s="80"/>
      <c r="E1898" s="81">
        <f>SUM(E1897:E1897)</f>
        <v>-6000000</v>
      </c>
    </row>
    <row r="1899" spans="1:5" ht="15" customHeight="1" x14ac:dyDescent="0.2"/>
    <row r="1900" spans="1:5" ht="15" customHeight="1" x14ac:dyDescent="0.25">
      <c r="A1900" s="37" t="s">
        <v>17</v>
      </c>
      <c r="B1900" s="38"/>
      <c r="C1900" s="38"/>
      <c r="D1900" s="57"/>
      <c r="E1900" s="57"/>
    </row>
    <row r="1901" spans="1:5" ht="15" customHeight="1" x14ac:dyDescent="0.2">
      <c r="A1901" s="39" t="s">
        <v>68</v>
      </c>
      <c r="B1901" s="56"/>
      <c r="C1901" s="56"/>
      <c r="D1901" s="56"/>
      <c r="E1901" s="58" t="s">
        <v>69</v>
      </c>
    </row>
    <row r="1902" spans="1:5" ht="15" customHeight="1" x14ac:dyDescent="0.2">
      <c r="A1902" s="41"/>
      <c r="B1902" s="97"/>
      <c r="C1902" s="38"/>
      <c r="D1902" s="41"/>
      <c r="E1902" s="98"/>
    </row>
    <row r="1903" spans="1:5" ht="15" customHeight="1" x14ac:dyDescent="0.2">
      <c r="B1903" s="92"/>
      <c r="C1903" s="43" t="s">
        <v>40</v>
      </c>
      <c r="D1903" s="84" t="s">
        <v>57</v>
      </c>
      <c r="E1903" s="43" t="s">
        <v>42</v>
      </c>
    </row>
    <row r="1904" spans="1:5" ht="15" customHeight="1" x14ac:dyDescent="0.2">
      <c r="B1904" s="99"/>
      <c r="C1904" s="93">
        <v>2212</v>
      </c>
      <c r="D1904" s="88" t="s">
        <v>65</v>
      </c>
      <c r="E1904" s="48">
        <v>6000000</v>
      </c>
    </row>
    <row r="1905" spans="1:5" ht="15" customHeight="1" x14ac:dyDescent="0.2">
      <c r="B1905" s="100"/>
      <c r="C1905" s="50" t="s">
        <v>44</v>
      </c>
      <c r="D1905" s="101"/>
      <c r="E1905" s="102">
        <f>SUM(E1904:E1904)</f>
        <v>6000000</v>
      </c>
    </row>
    <row r="1906" spans="1:5" ht="15" customHeight="1" x14ac:dyDescent="0.2"/>
    <row r="1907" spans="1:5" ht="15" customHeight="1" x14ac:dyDescent="0.2"/>
    <row r="1908" spans="1:5" ht="15" customHeight="1" x14ac:dyDescent="0.25">
      <c r="A1908" s="35" t="s">
        <v>499</v>
      </c>
    </row>
    <row r="1909" spans="1:5" ht="15" customHeight="1" x14ac:dyDescent="0.2">
      <c r="A1909" s="194" t="s">
        <v>96</v>
      </c>
      <c r="B1909" s="194"/>
      <c r="C1909" s="194"/>
      <c r="D1909" s="194"/>
      <c r="E1909" s="194"/>
    </row>
    <row r="1910" spans="1:5" ht="15" customHeight="1" x14ac:dyDescent="0.2">
      <c r="A1910" s="194"/>
      <c r="B1910" s="194"/>
      <c r="C1910" s="194"/>
      <c r="D1910" s="194"/>
      <c r="E1910" s="194"/>
    </row>
    <row r="1911" spans="1:5" ht="15" customHeight="1" x14ac:dyDescent="0.2">
      <c r="A1911" s="192" t="s">
        <v>500</v>
      </c>
      <c r="B1911" s="192"/>
      <c r="C1911" s="192"/>
      <c r="D1911" s="192"/>
      <c r="E1911" s="192"/>
    </row>
    <row r="1912" spans="1:5" ht="15" customHeight="1" x14ac:dyDescent="0.2">
      <c r="A1912" s="192"/>
      <c r="B1912" s="192"/>
      <c r="C1912" s="192"/>
      <c r="D1912" s="192"/>
      <c r="E1912" s="192"/>
    </row>
    <row r="1913" spans="1:5" ht="15" customHeight="1" x14ac:dyDescent="0.2">
      <c r="A1913" s="192"/>
      <c r="B1913" s="192"/>
      <c r="C1913" s="192"/>
      <c r="D1913" s="192"/>
      <c r="E1913" s="192"/>
    </row>
    <row r="1914" spans="1:5" ht="15" customHeight="1" x14ac:dyDescent="0.2">
      <c r="A1914" s="192"/>
      <c r="B1914" s="192"/>
      <c r="C1914" s="192"/>
      <c r="D1914" s="192"/>
      <c r="E1914" s="192"/>
    </row>
    <row r="1915" spans="1:5" ht="15" customHeight="1" x14ac:dyDescent="0.2">
      <c r="A1915" s="192"/>
      <c r="B1915" s="192"/>
      <c r="C1915" s="192"/>
      <c r="D1915" s="192"/>
      <c r="E1915" s="192"/>
    </row>
    <row r="1916" spans="1:5" ht="15" customHeight="1" x14ac:dyDescent="0.2">
      <c r="A1916" s="192"/>
      <c r="B1916" s="192"/>
      <c r="C1916" s="192"/>
      <c r="D1916" s="192"/>
      <c r="E1916" s="192"/>
    </row>
    <row r="1917" spans="1:5" ht="15" customHeight="1" x14ac:dyDescent="0.2">
      <c r="A1917" s="192"/>
      <c r="B1917" s="192"/>
      <c r="C1917" s="192"/>
      <c r="D1917" s="192"/>
      <c r="E1917" s="192"/>
    </row>
    <row r="1918" spans="1:5" ht="15" customHeight="1" x14ac:dyDescent="0.2">
      <c r="A1918" s="192"/>
      <c r="B1918" s="192"/>
      <c r="C1918" s="192"/>
      <c r="D1918" s="192"/>
      <c r="E1918" s="192"/>
    </row>
    <row r="1919" spans="1:5" ht="15" customHeight="1" x14ac:dyDescent="0.2">
      <c r="A1919" s="192"/>
      <c r="B1919" s="192"/>
      <c r="C1919" s="192"/>
      <c r="D1919" s="192"/>
      <c r="E1919" s="192"/>
    </row>
    <row r="1920" spans="1:5" ht="15" customHeight="1" x14ac:dyDescent="0.2">
      <c r="A1920" s="91"/>
      <c r="B1920" s="91"/>
      <c r="C1920" s="91"/>
      <c r="D1920" s="91"/>
      <c r="E1920" s="91"/>
    </row>
    <row r="1921" spans="1:5" ht="15" customHeight="1" x14ac:dyDescent="0.2">
      <c r="A1921" s="91"/>
      <c r="B1921" s="91"/>
      <c r="C1921" s="91"/>
      <c r="D1921" s="91"/>
      <c r="E1921" s="91"/>
    </row>
    <row r="1922" spans="1:5" ht="15" customHeight="1" x14ac:dyDescent="0.2">
      <c r="A1922" s="91"/>
      <c r="B1922" s="91"/>
      <c r="C1922" s="91"/>
      <c r="D1922" s="91"/>
      <c r="E1922" s="91"/>
    </row>
    <row r="1923" spans="1:5" ht="15" customHeight="1" x14ac:dyDescent="0.2">
      <c r="A1923" s="91"/>
      <c r="B1923" s="91"/>
      <c r="C1923" s="91"/>
      <c r="D1923" s="91"/>
      <c r="E1923" s="91"/>
    </row>
    <row r="1924" spans="1:5" ht="15" customHeight="1" x14ac:dyDescent="0.2">
      <c r="A1924" s="91"/>
      <c r="B1924" s="91"/>
      <c r="C1924" s="91"/>
      <c r="D1924" s="91"/>
      <c r="E1924" s="91"/>
    </row>
    <row r="1925" spans="1:5" ht="15" customHeight="1" x14ac:dyDescent="0.2">
      <c r="A1925" s="91"/>
      <c r="B1925" s="91"/>
      <c r="C1925" s="91"/>
      <c r="D1925" s="91"/>
      <c r="E1925" s="91"/>
    </row>
    <row r="1926" spans="1:5" ht="15" customHeight="1" x14ac:dyDescent="0.25">
      <c r="A1926" s="37" t="s">
        <v>17</v>
      </c>
      <c r="B1926" s="38"/>
      <c r="C1926" s="38"/>
      <c r="D1926" s="57"/>
      <c r="E1926" s="57"/>
    </row>
    <row r="1927" spans="1:5" ht="15" customHeight="1" x14ac:dyDescent="0.2">
      <c r="A1927" s="39" t="s">
        <v>52</v>
      </c>
      <c r="B1927" s="38"/>
      <c r="C1927" s="38"/>
      <c r="D1927" s="38"/>
      <c r="E1927" s="40" t="s">
        <v>64</v>
      </c>
    </row>
    <row r="1928" spans="1:5" ht="15" customHeight="1" x14ac:dyDescent="0.2">
      <c r="A1928" s="41"/>
      <c r="B1928" s="97"/>
      <c r="C1928" s="38"/>
      <c r="D1928" s="41"/>
      <c r="E1928" s="98"/>
    </row>
    <row r="1929" spans="1:5" ht="15" customHeight="1" x14ac:dyDescent="0.2">
      <c r="A1929" s="83"/>
      <c r="B1929" s="83"/>
      <c r="C1929" s="43" t="s">
        <v>40</v>
      </c>
      <c r="D1929" s="84" t="s">
        <v>57</v>
      </c>
      <c r="E1929" s="43" t="s">
        <v>42</v>
      </c>
    </row>
    <row r="1930" spans="1:5" ht="15" customHeight="1" x14ac:dyDescent="0.2">
      <c r="A1930" s="119"/>
      <c r="B1930" s="120"/>
      <c r="C1930" s="93">
        <v>3122</v>
      </c>
      <c r="D1930" s="88" t="s">
        <v>65</v>
      </c>
      <c r="E1930" s="48">
        <v>-100000</v>
      </c>
    </row>
    <row r="1931" spans="1:5" ht="15" customHeight="1" x14ac:dyDescent="0.2">
      <c r="A1931" s="119"/>
      <c r="B1931" s="120"/>
      <c r="C1931" s="93">
        <v>3122</v>
      </c>
      <c r="D1931" s="88" t="s">
        <v>59</v>
      </c>
      <c r="E1931" s="48">
        <v>100000</v>
      </c>
    </row>
    <row r="1932" spans="1:5" ht="15" customHeight="1" x14ac:dyDescent="0.2">
      <c r="A1932" s="111"/>
      <c r="B1932" s="38"/>
      <c r="C1932" s="50" t="s">
        <v>44</v>
      </c>
      <c r="D1932" s="101"/>
      <c r="E1932" s="102">
        <f>SUM(E1930:E1931)</f>
        <v>0</v>
      </c>
    </row>
    <row r="1933" spans="1:5" ht="15" customHeight="1" x14ac:dyDescent="0.2">
      <c r="A1933" s="111"/>
      <c r="B1933" s="38"/>
      <c r="C1933" s="95"/>
      <c r="D1933" s="180"/>
      <c r="E1933" s="181"/>
    </row>
    <row r="1934" spans="1:5" ht="15" customHeight="1" x14ac:dyDescent="0.2">
      <c r="A1934" s="111"/>
      <c r="B1934" s="38"/>
      <c r="C1934" s="95"/>
      <c r="D1934" s="180"/>
      <c r="E1934" s="181"/>
    </row>
    <row r="1935" spans="1:5" ht="15" customHeight="1" x14ac:dyDescent="0.25">
      <c r="A1935" s="35" t="s">
        <v>501</v>
      </c>
    </row>
    <row r="1936" spans="1:5" ht="15" customHeight="1" x14ac:dyDescent="0.2">
      <c r="A1936" s="194" t="s">
        <v>96</v>
      </c>
      <c r="B1936" s="194"/>
      <c r="C1936" s="194"/>
      <c r="D1936" s="194"/>
      <c r="E1936" s="194"/>
    </row>
    <row r="1937" spans="1:5" ht="15" customHeight="1" x14ac:dyDescent="0.2">
      <c r="A1937" s="194"/>
      <c r="B1937" s="194"/>
      <c r="C1937" s="194"/>
      <c r="D1937" s="194"/>
      <c r="E1937" s="194"/>
    </row>
    <row r="1938" spans="1:5" ht="15" customHeight="1" x14ac:dyDescent="0.2">
      <c r="A1938" s="192" t="s">
        <v>502</v>
      </c>
      <c r="B1938" s="192"/>
      <c r="C1938" s="192"/>
      <c r="D1938" s="192"/>
      <c r="E1938" s="192"/>
    </row>
    <row r="1939" spans="1:5" ht="15" customHeight="1" x14ac:dyDescent="0.2">
      <c r="A1939" s="192"/>
      <c r="B1939" s="192"/>
      <c r="C1939" s="192"/>
      <c r="D1939" s="192"/>
      <c r="E1939" s="192"/>
    </row>
    <row r="1940" spans="1:5" ht="15" customHeight="1" x14ac:dyDescent="0.2">
      <c r="A1940" s="192"/>
      <c r="B1940" s="192"/>
      <c r="C1940" s="192"/>
      <c r="D1940" s="192"/>
      <c r="E1940" s="192"/>
    </row>
    <row r="1941" spans="1:5" ht="15" customHeight="1" x14ac:dyDescent="0.2">
      <c r="A1941" s="192"/>
      <c r="B1941" s="192"/>
      <c r="C1941" s="192"/>
      <c r="D1941" s="192"/>
      <c r="E1941" s="192"/>
    </row>
    <row r="1942" spans="1:5" ht="15" customHeight="1" x14ac:dyDescent="0.2">
      <c r="A1942" s="192"/>
      <c r="B1942" s="192"/>
      <c r="C1942" s="192"/>
      <c r="D1942" s="192"/>
      <c r="E1942" s="192"/>
    </row>
    <row r="1943" spans="1:5" ht="15" customHeight="1" x14ac:dyDescent="0.2">
      <c r="A1943" s="192"/>
      <c r="B1943" s="192"/>
      <c r="C1943" s="192"/>
      <c r="D1943" s="192"/>
      <c r="E1943" s="192"/>
    </row>
    <row r="1944" spans="1:5" ht="15" customHeight="1" x14ac:dyDescent="0.2">
      <c r="A1944" s="192"/>
      <c r="B1944" s="192"/>
      <c r="C1944" s="192"/>
      <c r="D1944" s="192"/>
      <c r="E1944" s="192"/>
    </row>
    <row r="1945" spans="1:5" ht="15" customHeight="1" x14ac:dyDescent="0.2">
      <c r="A1945" s="192"/>
      <c r="B1945" s="192"/>
      <c r="C1945" s="192"/>
      <c r="D1945" s="192"/>
      <c r="E1945" s="192"/>
    </row>
    <row r="1946" spans="1:5" ht="15" customHeight="1" x14ac:dyDescent="0.2">
      <c r="A1946" s="192"/>
      <c r="B1946" s="192"/>
      <c r="C1946" s="192"/>
      <c r="D1946" s="192"/>
      <c r="E1946" s="192"/>
    </row>
    <row r="1947" spans="1:5" ht="15" customHeight="1" x14ac:dyDescent="0.2">
      <c r="A1947" s="91"/>
      <c r="B1947" s="91"/>
      <c r="C1947" s="91"/>
      <c r="D1947" s="91"/>
      <c r="E1947" s="91"/>
    </row>
    <row r="1948" spans="1:5" ht="15" customHeight="1" x14ac:dyDescent="0.25">
      <c r="A1948" s="37" t="s">
        <v>17</v>
      </c>
      <c r="B1948" s="38"/>
      <c r="C1948" s="38"/>
      <c r="D1948" s="57"/>
      <c r="E1948" s="57"/>
    </row>
    <row r="1949" spans="1:5" ht="15" customHeight="1" x14ac:dyDescent="0.2">
      <c r="A1949" s="39" t="s">
        <v>52</v>
      </c>
      <c r="B1949" s="38"/>
      <c r="C1949" s="38"/>
      <c r="D1949" s="38"/>
      <c r="E1949" s="40" t="s">
        <v>64</v>
      </c>
    </row>
    <row r="1950" spans="1:5" ht="15" customHeight="1" x14ac:dyDescent="0.2">
      <c r="A1950" s="41"/>
      <c r="B1950" s="97"/>
      <c r="C1950" s="38"/>
      <c r="D1950" s="41"/>
      <c r="E1950" s="98"/>
    </row>
    <row r="1951" spans="1:5" ht="15" customHeight="1" x14ac:dyDescent="0.2">
      <c r="A1951" s="83"/>
      <c r="B1951" s="83"/>
      <c r="C1951" s="43" t="s">
        <v>40</v>
      </c>
      <c r="D1951" s="84" t="s">
        <v>57</v>
      </c>
      <c r="E1951" s="43" t="s">
        <v>42</v>
      </c>
    </row>
    <row r="1952" spans="1:5" ht="15" customHeight="1" x14ac:dyDescent="0.2">
      <c r="A1952" s="119"/>
      <c r="B1952" s="120"/>
      <c r="C1952" s="93">
        <v>3523</v>
      </c>
      <c r="D1952" s="88" t="s">
        <v>59</v>
      </c>
      <c r="E1952" s="48">
        <v>-380000</v>
      </c>
    </row>
    <row r="1953" spans="1:5" ht="15" customHeight="1" x14ac:dyDescent="0.2">
      <c r="A1953" s="119"/>
      <c r="B1953" s="120"/>
      <c r="C1953" s="93">
        <v>3121</v>
      </c>
      <c r="D1953" s="88" t="s">
        <v>65</v>
      </c>
      <c r="E1953" s="48">
        <v>380000</v>
      </c>
    </row>
    <row r="1954" spans="1:5" ht="15" customHeight="1" x14ac:dyDescent="0.2">
      <c r="A1954" s="111"/>
      <c r="B1954" s="38"/>
      <c r="C1954" s="50" t="s">
        <v>44</v>
      </c>
      <c r="D1954" s="101"/>
      <c r="E1954" s="102">
        <f>SUM(E1952:E1953)</f>
        <v>0</v>
      </c>
    </row>
    <row r="1955" spans="1:5" ht="15" customHeight="1" x14ac:dyDescent="0.2"/>
    <row r="1956" spans="1:5" ht="15" customHeight="1" x14ac:dyDescent="0.2"/>
    <row r="1957" spans="1:5" ht="15" customHeight="1" x14ac:dyDescent="0.25">
      <c r="A1957" s="35" t="s">
        <v>503</v>
      </c>
    </row>
    <row r="1958" spans="1:5" ht="15" customHeight="1" x14ac:dyDescent="0.2">
      <c r="A1958" s="194" t="s">
        <v>96</v>
      </c>
      <c r="B1958" s="194"/>
      <c r="C1958" s="194"/>
      <c r="D1958" s="194"/>
      <c r="E1958" s="194"/>
    </row>
    <row r="1959" spans="1:5" ht="15" customHeight="1" x14ac:dyDescent="0.2">
      <c r="A1959" s="194"/>
      <c r="B1959" s="194"/>
      <c r="C1959" s="194"/>
      <c r="D1959" s="194"/>
      <c r="E1959" s="194"/>
    </row>
    <row r="1960" spans="1:5" ht="15" customHeight="1" x14ac:dyDescent="0.2">
      <c r="A1960" s="192" t="s">
        <v>504</v>
      </c>
      <c r="B1960" s="192"/>
      <c r="C1960" s="192"/>
      <c r="D1960" s="192"/>
      <c r="E1960" s="192"/>
    </row>
    <row r="1961" spans="1:5" ht="15" customHeight="1" x14ac:dyDescent="0.2">
      <c r="A1961" s="192"/>
      <c r="B1961" s="192"/>
      <c r="C1961" s="192"/>
      <c r="D1961" s="192"/>
      <c r="E1961" s="192"/>
    </row>
    <row r="1962" spans="1:5" ht="15" customHeight="1" x14ac:dyDescent="0.2">
      <c r="A1962" s="192"/>
      <c r="B1962" s="192"/>
      <c r="C1962" s="192"/>
      <c r="D1962" s="192"/>
      <c r="E1962" s="192"/>
    </row>
    <row r="1963" spans="1:5" ht="15" customHeight="1" x14ac:dyDescent="0.2">
      <c r="A1963" s="192"/>
      <c r="B1963" s="192"/>
      <c r="C1963" s="192"/>
      <c r="D1963" s="192"/>
      <c r="E1963" s="192"/>
    </row>
    <row r="1964" spans="1:5" ht="15" customHeight="1" x14ac:dyDescent="0.2">
      <c r="A1964" s="192"/>
      <c r="B1964" s="192"/>
      <c r="C1964" s="192"/>
      <c r="D1964" s="192"/>
      <c r="E1964" s="192"/>
    </row>
    <row r="1965" spans="1:5" ht="15" customHeight="1" x14ac:dyDescent="0.2">
      <c r="A1965" s="192"/>
      <c r="B1965" s="192"/>
      <c r="C1965" s="192"/>
      <c r="D1965" s="192"/>
      <c r="E1965" s="192"/>
    </row>
    <row r="1966" spans="1:5" ht="15" customHeight="1" x14ac:dyDescent="0.2">
      <c r="A1966" s="192"/>
      <c r="B1966" s="192"/>
      <c r="C1966" s="192"/>
      <c r="D1966" s="192"/>
      <c r="E1966" s="192"/>
    </row>
    <row r="1967" spans="1:5" ht="15" customHeight="1" x14ac:dyDescent="0.2">
      <c r="A1967" s="192"/>
      <c r="B1967" s="192"/>
      <c r="C1967" s="192"/>
      <c r="D1967" s="192"/>
      <c r="E1967" s="192"/>
    </row>
    <row r="1968" spans="1:5" ht="15" customHeight="1" x14ac:dyDescent="0.2">
      <c r="A1968" s="91"/>
      <c r="B1968" s="91"/>
      <c r="C1968" s="91"/>
      <c r="D1968" s="91"/>
      <c r="E1968" s="91"/>
    </row>
    <row r="1969" spans="1:5" ht="15" customHeight="1" x14ac:dyDescent="0.25">
      <c r="A1969" s="37" t="s">
        <v>17</v>
      </c>
      <c r="B1969" s="38"/>
      <c r="C1969" s="38"/>
      <c r="D1969" s="57"/>
      <c r="E1969" s="57"/>
    </row>
    <row r="1970" spans="1:5" ht="15" customHeight="1" x14ac:dyDescent="0.2">
      <c r="A1970" s="39" t="s">
        <v>52</v>
      </c>
      <c r="B1970" s="38"/>
      <c r="C1970" s="38"/>
      <c r="D1970" s="38"/>
      <c r="E1970" s="40" t="s">
        <v>64</v>
      </c>
    </row>
    <row r="1971" spans="1:5" ht="15" customHeight="1" x14ac:dyDescent="0.2">
      <c r="A1971" s="41"/>
      <c r="B1971" s="97"/>
      <c r="C1971" s="38"/>
      <c r="D1971" s="41"/>
      <c r="E1971" s="98"/>
    </row>
    <row r="1972" spans="1:5" ht="15" customHeight="1" x14ac:dyDescent="0.2">
      <c r="A1972" s="83"/>
      <c r="B1972" s="83"/>
      <c r="C1972" s="43" t="s">
        <v>40</v>
      </c>
      <c r="D1972" s="84" t="s">
        <v>57</v>
      </c>
      <c r="E1972" s="43" t="s">
        <v>42</v>
      </c>
    </row>
    <row r="1973" spans="1:5" ht="15" customHeight="1" x14ac:dyDescent="0.2">
      <c r="A1973" s="119"/>
      <c r="B1973" s="120"/>
      <c r="C1973" s="93">
        <v>3523</v>
      </c>
      <c r="D1973" s="88" t="s">
        <v>59</v>
      </c>
      <c r="E1973" s="48">
        <v>-120000</v>
      </c>
    </row>
    <row r="1974" spans="1:5" ht="15" customHeight="1" x14ac:dyDescent="0.2">
      <c r="A1974" s="119"/>
      <c r="B1974" s="120"/>
      <c r="C1974" s="93">
        <v>3122</v>
      </c>
      <c r="D1974" s="88" t="s">
        <v>65</v>
      </c>
      <c r="E1974" s="48">
        <v>120000</v>
      </c>
    </row>
    <row r="1975" spans="1:5" ht="15" customHeight="1" x14ac:dyDescent="0.2">
      <c r="A1975" s="111"/>
      <c r="B1975" s="38"/>
      <c r="C1975" s="50" t="s">
        <v>44</v>
      </c>
      <c r="D1975" s="101"/>
      <c r="E1975" s="102">
        <f>SUM(E1973:E1974)</f>
        <v>0</v>
      </c>
    </row>
    <row r="1976" spans="1:5" ht="15" customHeight="1" x14ac:dyDescent="0.2"/>
    <row r="1977" spans="1:5" ht="15" customHeight="1" x14ac:dyDescent="0.2"/>
    <row r="1978" spans="1:5" ht="15" customHeight="1" x14ac:dyDescent="0.25">
      <c r="A1978" s="35" t="s">
        <v>505</v>
      </c>
    </row>
    <row r="1979" spans="1:5" ht="15" customHeight="1" x14ac:dyDescent="0.2">
      <c r="A1979" s="194" t="s">
        <v>280</v>
      </c>
      <c r="B1979" s="194"/>
      <c r="C1979" s="194"/>
      <c r="D1979" s="194"/>
      <c r="E1979" s="194"/>
    </row>
    <row r="1980" spans="1:5" ht="15" customHeight="1" x14ac:dyDescent="0.2">
      <c r="A1980" s="194"/>
      <c r="B1980" s="194"/>
      <c r="C1980" s="194"/>
      <c r="D1980" s="194"/>
      <c r="E1980" s="194"/>
    </row>
    <row r="1981" spans="1:5" ht="15" customHeight="1" x14ac:dyDescent="0.2">
      <c r="A1981" s="192" t="s">
        <v>568</v>
      </c>
      <c r="B1981" s="192"/>
      <c r="C1981" s="192"/>
      <c r="D1981" s="192"/>
      <c r="E1981" s="192"/>
    </row>
    <row r="1982" spans="1:5" ht="15" customHeight="1" x14ac:dyDescent="0.2">
      <c r="A1982" s="192"/>
      <c r="B1982" s="192"/>
      <c r="C1982" s="192"/>
      <c r="D1982" s="192"/>
      <c r="E1982" s="192"/>
    </row>
    <row r="1983" spans="1:5" ht="15" customHeight="1" x14ac:dyDescent="0.2">
      <c r="A1983" s="192"/>
      <c r="B1983" s="192"/>
      <c r="C1983" s="192"/>
      <c r="D1983" s="192"/>
      <c r="E1983" s="192"/>
    </row>
    <row r="1984" spans="1:5" ht="15" customHeight="1" x14ac:dyDescent="0.2">
      <c r="A1984" s="192"/>
      <c r="B1984" s="192"/>
      <c r="C1984" s="192"/>
      <c r="D1984" s="192"/>
      <c r="E1984" s="192"/>
    </row>
    <row r="1985" spans="1:5" ht="15" customHeight="1" x14ac:dyDescent="0.2">
      <c r="A1985" s="192"/>
      <c r="B1985" s="192"/>
      <c r="C1985" s="192"/>
      <c r="D1985" s="192"/>
      <c r="E1985" s="192"/>
    </row>
    <row r="1986" spans="1:5" ht="15" customHeight="1" x14ac:dyDescent="0.2">
      <c r="A1986" s="192"/>
      <c r="B1986" s="192"/>
      <c r="C1986" s="192"/>
      <c r="D1986" s="192"/>
      <c r="E1986" s="192"/>
    </row>
    <row r="1987" spans="1:5" ht="15" customHeight="1" x14ac:dyDescent="0.2">
      <c r="A1987" s="192"/>
      <c r="B1987" s="192"/>
      <c r="C1987" s="192"/>
      <c r="D1987" s="192"/>
      <c r="E1987" s="192"/>
    </row>
    <row r="1988" spans="1:5" ht="15" customHeight="1" x14ac:dyDescent="0.2">
      <c r="A1988" s="192"/>
      <c r="B1988" s="192"/>
      <c r="C1988" s="192"/>
      <c r="D1988" s="192"/>
      <c r="E1988" s="192"/>
    </row>
    <row r="1989" spans="1:5" ht="15" customHeight="1" x14ac:dyDescent="0.2"/>
    <row r="1990" spans="1:5" ht="15" customHeight="1" x14ac:dyDescent="0.25">
      <c r="A1990" s="55" t="s">
        <v>17</v>
      </c>
      <c r="B1990" s="56"/>
      <c r="C1990" s="56"/>
      <c r="D1990" s="56"/>
      <c r="E1990" s="57"/>
    </row>
    <row r="1991" spans="1:5" ht="15" customHeight="1" x14ac:dyDescent="0.2">
      <c r="A1991" s="82" t="s">
        <v>115</v>
      </c>
      <c r="B1991" s="115"/>
      <c r="C1991" s="115"/>
      <c r="D1991" s="115"/>
      <c r="E1991" s="57" t="s">
        <v>116</v>
      </c>
    </row>
    <row r="1992" spans="1:5" ht="15" customHeight="1" x14ac:dyDescent="0.2"/>
    <row r="1993" spans="1:5" ht="15" customHeight="1" x14ac:dyDescent="0.2">
      <c r="B1993" s="43" t="s">
        <v>39</v>
      </c>
      <c r="C1993" s="72" t="s">
        <v>40</v>
      </c>
      <c r="D1993" s="126" t="s">
        <v>41</v>
      </c>
      <c r="E1993" s="74" t="s">
        <v>42</v>
      </c>
    </row>
    <row r="1994" spans="1:5" ht="15" customHeight="1" x14ac:dyDescent="0.2">
      <c r="B1994" s="45">
        <v>300</v>
      </c>
      <c r="C1994" s="93"/>
      <c r="D1994" s="65" t="s">
        <v>81</v>
      </c>
      <c r="E1994" s="48">
        <v>-36980</v>
      </c>
    </row>
    <row r="1995" spans="1:5" ht="15" customHeight="1" x14ac:dyDescent="0.2">
      <c r="B1995" s="45">
        <v>301</v>
      </c>
      <c r="C1995" s="93"/>
      <c r="D1995" s="65" t="s">
        <v>81</v>
      </c>
      <c r="E1995" s="48">
        <v>36980</v>
      </c>
    </row>
    <row r="1996" spans="1:5" ht="15" customHeight="1" x14ac:dyDescent="0.2">
      <c r="B1996" s="127"/>
      <c r="C1996" s="79" t="s">
        <v>44</v>
      </c>
      <c r="D1996" s="128"/>
      <c r="E1996" s="129">
        <f>SUM(E1994:E1995)</f>
        <v>0</v>
      </c>
    </row>
    <row r="1997" spans="1:5" ht="15" customHeight="1" x14ac:dyDescent="0.2"/>
    <row r="1998" spans="1:5" ht="15" customHeight="1" x14ac:dyDescent="0.2"/>
    <row r="1999" spans="1:5" ht="15" customHeight="1" x14ac:dyDescent="0.25">
      <c r="A1999" s="35" t="s">
        <v>506</v>
      </c>
    </row>
    <row r="2000" spans="1:5" ht="15" customHeight="1" x14ac:dyDescent="0.2">
      <c r="A2000" s="194" t="s">
        <v>280</v>
      </c>
      <c r="B2000" s="194"/>
      <c r="C2000" s="194"/>
      <c r="D2000" s="194"/>
      <c r="E2000" s="194"/>
    </row>
    <row r="2001" spans="1:5" ht="15" customHeight="1" x14ac:dyDescent="0.2">
      <c r="A2001" s="194"/>
      <c r="B2001" s="194"/>
      <c r="C2001" s="194"/>
      <c r="D2001" s="194"/>
      <c r="E2001" s="194"/>
    </row>
    <row r="2002" spans="1:5" ht="15" customHeight="1" x14ac:dyDescent="0.2">
      <c r="A2002" s="192" t="s">
        <v>569</v>
      </c>
      <c r="B2002" s="192"/>
      <c r="C2002" s="192"/>
      <c r="D2002" s="192"/>
      <c r="E2002" s="192"/>
    </row>
    <row r="2003" spans="1:5" ht="15" customHeight="1" x14ac:dyDescent="0.2">
      <c r="A2003" s="192"/>
      <c r="B2003" s="192"/>
      <c r="C2003" s="192"/>
      <c r="D2003" s="192"/>
      <c r="E2003" s="192"/>
    </row>
    <row r="2004" spans="1:5" ht="15" customHeight="1" x14ac:dyDescent="0.2">
      <c r="A2004" s="192"/>
      <c r="B2004" s="192"/>
      <c r="C2004" s="192"/>
      <c r="D2004" s="192"/>
      <c r="E2004" s="192"/>
    </row>
    <row r="2005" spans="1:5" ht="15" customHeight="1" x14ac:dyDescent="0.2">
      <c r="A2005" s="192"/>
      <c r="B2005" s="192"/>
      <c r="C2005" s="192"/>
      <c r="D2005" s="192"/>
      <c r="E2005" s="192"/>
    </row>
    <row r="2006" spans="1:5" ht="15" customHeight="1" x14ac:dyDescent="0.2">
      <c r="A2006" s="192"/>
      <c r="B2006" s="192"/>
      <c r="C2006" s="192"/>
      <c r="D2006" s="192"/>
      <c r="E2006" s="192"/>
    </row>
    <row r="2007" spans="1:5" ht="15" customHeight="1" x14ac:dyDescent="0.2">
      <c r="A2007" s="192"/>
      <c r="B2007" s="192"/>
      <c r="C2007" s="192"/>
      <c r="D2007" s="192"/>
      <c r="E2007" s="192"/>
    </row>
    <row r="2008" spans="1:5" ht="15" customHeight="1" x14ac:dyDescent="0.2">
      <c r="A2008" s="192"/>
      <c r="B2008" s="192"/>
      <c r="C2008" s="192"/>
      <c r="D2008" s="192"/>
      <c r="E2008" s="192"/>
    </row>
    <row r="2009" spans="1:5" ht="15" customHeight="1" x14ac:dyDescent="0.2">
      <c r="A2009" s="192"/>
      <c r="B2009" s="192"/>
      <c r="C2009" s="192"/>
      <c r="D2009" s="192"/>
      <c r="E2009" s="192"/>
    </row>
    <row r="2010" spans="1:5" ht="15" customHeight="1" x14ac:dyDescent="0.2">
      <c r="A2010" s="192"/>
      <c r="B2010" s="192"/>
      <c r="C2010" s="192"/>
      <c r="D2010" s="192"/>
      <c r="E2010" s="192"/>
    </row>
    <row r="2011" spans="1:5" ht="15" customHeight="1" x14ac:dyDescent="0.2"/>
    <row r="2012" spans="1:5" ht="15" customHeight="1" x14ac:dyDescent="0.25">
      <c r="A2012" s="55" t="s">
        <v>17</v>
      </c>
      <c r="B2012" s="56"/>
      <c r="C2012" s="56"/>
      <c r="D2012" s="56"/>
      <c r="E2012" s="57"/>
    </row>
    <row r="2013" spans="1:5" ht="15" customHeight="1" x14ac:dyDescent="0.2">
      <c r="A2013" s="82" t="s">
        <v>115</v>
      </c>
      <c r="B2013" s="115"/>
      <c r="C2013" s="115"/>
      <c r="D2013" s="115"/>
      <c r="E2013" s="57" t="s">
        <v>116</v>
      </c>
    </row>
    <row r="2014" spans="1:5" ht="15" customHeight="1" x14ac:dyDescent="0.2"/>
    <row r="2015" spans="1:5" ht="15" customHeight="1" x14ac:dyDescent="0.2">
      <c r="B2015" s="43" t="s">
        <v>39</v>
      </c>
      <c r="C2015" s="72" t="s">
        <v>40</v>
      </c>
      <c r="D2015" s="126" t="s">
        <v>41</v>
      </c>
      <c r="E2015" s="74" t="s">
        <v>42</v>
      </c>
    </row>
    <row r="2016" spans="1:5" ht="15" customHeight="1" x14ac:dyDescent="0.2">
      <c r="B2016" s="45">
        <v>307</v>
      </c>
      <c r="C2016" s="93"/>
      <c r="D2016" s="65" t="s">
        <v>81</v>
      </c>
      <c r="E2016" s="48">
        <v>-339458.24</v>
      </c>
    </row>
    <row r="2017" spans="1:5" ht="15" customHeight="1" x14ac:dyDescent="0.2">
      <c r="B2017" s="45">
        <v>303</v>
      </c>
      <c r="C2017" s="93"/>
      <c r="D2017" s="65" t="s">
        <v>81</v>
      </c>
      <c r="E2017" s="48">
        <v>339458.24</v>
      </c>
    </row>
    <row r="2018" spans="1:5" ht="15" customHeight="1" x14ac:dyDescent="0.2">
      <c r="B2018" s="127"/>
      <c r="C2018" s="79" t="s">
        <v>44</v>
      </c>
      <c r="D2018" s="128"/>
      <c r="E2018" s="129">
        <f>SUM(E2016:E2017)</f>
        <v>0</v>
      </c>
    </row>
    <row r="2019" spans="1:5" ht="15" customHeight="1" x14ac:dyDescent="0.2"/>
    <row r="2020" spans="1:5" ht="15" customHeight="1" x14ac:dyDescent="0.2"/>
    <row r="2021" spans="1:5" ht="15" customHeight="1" x14ac:dyDescent="0.2"/>
    <row r="2022" spans="1:5" ht="15" customHeight="1" x14ac:dyDescent="0.2"/>
    <row r="2023" spans="1:5" ht="15" customHeight="1" x14ac:dyDescent="0.2"/>
    <row r="2024" spans="1:5" ht="15" customHeight="1" x14ac:dyDescent="0.2"/>
    <row r="2025" spans="1:5" ht="15" customHeight="1" x14ac:dyDescent="0.2"/>
    <row r="2026" spans="1:5" ht="15" customHeight="1" x14ac:dyDescent="0.2"/>
    <row r="2027" spans="1:5" ht="15" customHeight="1" x14ac:dyDescent="0.2"/>
    <row r="2028" spans="1:5" ht="15" customHeight="1" x14ac:dyDescent="0.2"/>
    <row r="2029" spans="1:5" ht="15" customHeight="1" x14ac:dyDescent="0.2"/>
    <row r="2030" spans="1:5" ht="15" customHeight="1" x14ac:dyDescent="0.25">
      <c r="A2030" s="35" t="s">
        <v>507</v>
      </c>
    </row>
    <row r="2031" spans="1:5" ht="15" customHeight="1" x14ac:dyDescent="0.2">
      <c r="A2031" s="194" t="s">
        <v>280</v>
      </c>
      <c r="B2031" s="194"/>
      <c r="C2031" s="194"/>
      <c r="D2031" s="194"/>
      <c r="E2031" s="194"/>
    </row>
    <row r="2032" spans="1:5" ht="15" customHeight="1" x14ac:dyDescent="0.2">
      <c r="A2032" s="194"/>
      <c r="B2032" s="194"/>
      <c r="C2032" s="194"/>
      <c r="D2032" s="194"/>
      <c r="E2032" s="194"/>
    </row>
    <row r="2033" spans="1:5" ht="15" customHeight="1" x14ac:dyDescent="0.2">
      <c r="A2033" s="192" t="s">
        <v>570</v>
      </c>
      <c r="B2033" s="192"/>
      <c r="C2033" s="192"/>
      <c r="D2033" s="192"/>
      <c r="E2033" s="192"/>
    </row>
    <row r="2034" spans="1:5" ht="15" customHeight="1" x14ac:dyDescent="0.2">
      <c r="A2034" s="192"/>
      <c r="B2034" s="192"/>
      <c r="C2034" s="192"/>
      <c r="D2034" s="192"/>
      <c r="E2034" s="192"/>
    </row>
    <row r="2035" spans="1:5" ht="15" customHeight="1" x14ac:dyDescent="0.2">
      <c r="A2035" s="192"/>
      <c r="B2035" s="192"/>
      <c r="C2035" s="192"/>
      <c r="D2035" s="192"/>
      <c r="E2035" s="192"/>
    </row>
    <row r="2036" spans="1:5" ht="15" customHeight="1" x14ac:dyDescent="0.2">
      <c r="A2036" s="192"/>
      <c r="B2036" s="192"/>
      <c r="C2036" s="192"/>
      <c r="D2036" s="192"/>
      <c r="E2036" s="192"/>
    </row>
    <row r="2037" spans="1:5" ht="15" customHeight="1" x14ac:dyDescent="0.2">
      <c r="A2037" s="192"/>
      <c r="B2037" s="192"/>
      <c r="C2037" s="192"/>
      <c r="D2037" s="192"/>
      <c r="E2037" s="192"/>
    </row>
    <row r="2038" spans="1:5" ht="15" customHeight="1" x14ac:dyDescent="0.2">
      <c r="A2038" s="192"/>
      <c r="B2038" s="192"/>
      <c r="C2038" s="192"/>
      <c r="D2038" s="192"/>
      <c r="E2038" s="192"/>
    </row>
    <row r="2039" spans="1:5" ht="15" customHeight="1" x14ac:dyDescent="0.2">
      <c r="A2039" s="192"/>
      <c r="B2039" s="192"/>
      <c r="C2039" s="192"/>
      <c r="D2039" s="192"/>
      <c r="E2039" s="192"/>
    </row>
    <row r="2040" spans="1:5" ht="15" customHeight="1" x14ac:dyDescent="0.2">
      <c r="A2040" s="192"/>
      <c r="B2040" s="192"/>
      <c r="C2040" s="192"/>
      <c r="D2040" s="192"/>
      <c r="E2040" s="192"/>
    </row>
    <row r="2041" spans="1:5" ht="15" customHeight="1" x14ac:dyDescent="0.2">
      <c r="A2041" s="192"/>
      <c r="B2041" s="192"/>
      <c r="C2041" s="192"/>
      <c r="D2041" s="192"/>
      <c r="E2041" s="192"/>
    </row>
    <row r="2042" spans="1:5" ht="15" customHeight="1" x14ac:dyDescent="0.2"/>
    <row r="2043" spans="1:5" ht="15" customHeight="1" x14ac:dyDescent="0.25">
      <c r="A2043" s="55" t="s">
        <v>17</v>
      </c>
      <c r="B2043" s="56"/>
      <c r="C2043" s="56"/>
      <c r="D2043" s="56"/>
      <c r="E2043" s="57"/>
    </row>
    <row r="2044" spans="1:5" ht="15" customHeight="1" x14ac:dyDescent="0.2">
      <c r="A2044" s="82" t="s">
        <v>115</v>
      </c>
      <c r="B2044" s="115"/>
      <c r="C2044" s="115"/>
      <c r="D2044" s="115"/>
      <c r="E2044" s="57" t="s">
        <v>116</v>
      </c>
    </row>
    <row r="2045" spans="1:5" ht="15" customHeight="1" x14ac:dyDescent="0.2"/>
    <row r="2046" spans="1:5" ht="15" customHeight="1" x14ac:dyDescent="0.2">
      <c r="B2046" s="43" t="s">
        <v>39</v>
      </c>
      <c r="C2046" s="72" t="s">
        <v>40</v>
      </c>
      <c r="D2046" s="126" t="s">
        <v>41</v>
      </c>
      <c r="E2046" s="74" t="s">
        <v>42</v>
      </c>
    </row>
    <row r="2047" spans="1:5" ht="15" customHeight="1" x14ac:dyDescent="0.2">
      <c r="B2047" s="45">
        <v>303</v>
      </c>
      <c r="C2047" s="93"/>
      <c r="D2047" s="65" t="s">
        <v>81</v>
      </c>
      <c r="E2047" s="48">
        <v>-150000</v>
      </c>
    </row>
    <row r="2048" spans="1:5" ht="15" customHeight="1" x14ac:dyDescent="0.2">
      <c r="B2048" s="45">
        <v>307</v>
      </c>
      <c r="C2048" s="93"/>
      <c r="D2048" s="65" t="s">
        <v>81</v>
      </c>
      <c r="E2048" s="48">
        <v>150000</v>
      </c>
    </row>
    <row r="2049" spans="1:5" ht="15" customHeight="1" x14ac:dyDescent="0.2">
      <c r="B2049" s="127"/>
      <c r="C2049" s="79" t="s">
        <v>44</v>
      </c>
      <c r="D2049" s="128"/>
      <c r="E2049" s="129">
        <f>SUM(E2047:E2048)</f>
        <v>0</v>
      </c>
    </row>
    <row r="2050" spans="1:5" ht="15" customHeight="1" x14ac:dyDescent="0.2"/>
    <row r="2051" spans="1:5" ht="15" customHeight="1" x14ac:dyDescent="0.2"/>
    <row r="2052" spans="1:5" ht="15" customHeight="1" x14ac:dyDescent="0.25">
      <c r="A2052" s="35" t="s">
        <v>508</v>
      </c>
    </row>
    <row r="2053" spans="1:5" ht="15" customHeight="1" x14ac:dyDescent="0.2">
      <c r="A2053" s="194" t="s">
        <v>280</v>
      </c>
      <c r="B2053" s="194"/>
      <c r="C2053" s="194"/>
      <c r="D2053" s="194"/>
      <c r="E2053" s="194"/>
    </row>
    <row r="2054" spans="1:5" ht="15" customHeight="1" x14ac:dyDescent="0.2">
      <c r="A2054" s="194"/>
      <c r="B2054" s="194"/>
      <c r="C2054" s="194"/>
      <c r="D2054" s="194"/>
      <c r="E2054" s="194"/>
    </row>
    <row r="2055" spans="1:5" ht="15" customHeight="1" x14ac:dyDescent="0.2">
      <c r="A2055" s="192" t="s">
        <v>571</v>
      </c>
      <c r="B2055" s="192"/>
      <c r="C2055" s="192"/>
      <c r="D2055" s="192"/>
      <c r="E2055" s="192"/>
    </row>
    <row r="2056" spans="1:5" ht="15" customHeight="1" x14ac:dyDescent="0.2">
      <c r="A2056" s="192"/>
      <c r="B2056" s="192"/>
      <c r="C2056" s="192"/>
      <c r="D2056" s="192"/>
      <c r="E2056" s="192"/>
    </row>
    <row r="2057" spans="1:5" ht="15" customHeight="1" x14ac:dyDescent="0.2">
      <c r="A2057" s="192"/>
      <c r="B2057" s="192"/>
      <c r="C2057" s="192"/>
      <c r="D2057" s="192"/>
      <c r="E2057" s="192"/>
    </row>
    <row r="2058" spans="1:5" ht="15" customHeight="1" x14ac:dyDescent="0.2">
      <c r="A2058" s="192"/>
      <c r="B2058" s="192"/>
      <c r="C2058" s="192"/>
      <c r="D2058" s="192"/>
      <c r="E2058" s="192"/>
    </row>
    <row r="2059" spans="1:5" ht="15" customHeight="1" x14ac:dyDescent="0.2">
      <c r="A2059" s="192"/>
      <c r="B2059" s="192"/>
      <c r="C2059" s="192"/>
      <c r="D2059" s="192"/>
      <c r="E2059" s="192"/>
    </row>
    <row r="2060" spans="1:5" ht="15" customHeight="1" x14ac:dyDescent="0.2">
      <c r="A2060" s="192"/>
      <c r="B2060" s="192"/>
      <c r="C2060" s="192"/>
      <c r="D2060" s="192"/>
      <c r="E2060" s="192"/>
    </row>
    <row r="2061" spans="1:5" ht="15" customHeight="1" x14ac:dyDescent="0.2">
      <c r="A2061" s="192"/>
      <c r="B2061" s="192"/>
      <c r="C2061" s="192"/>
      <c r="D2061" s="192"/>
      <c r="E2061" s="192"/>
    </row>
    <row r="2062" spans="1:5" ht="15" customHeight="1" x14ac:dyDescent="0.2">
      <c r="A2062" s="192"/>
      <c r="B2062" s="192"/>
      <c r="C2062" s="192"/>
      <c r="D2062" s="192"/>
      <c r="E2062" s="192"/>
    </row>
    <row r="2063" spans="1:5" ht="15" customHeight="1" x14ac:dyDescent="0.2">
      <c r="A2063" s="192"/>
      <c r="B2063" s="192"/>
      <c r="C2063" s="192"/>
      <c r="D2063" s="192"/>
      <c r="E2063" s="192"/>
    </row>
    <row r="2064" spans="1:5" ht="15" customHeight="1" x14ac:dyDescent="0.2">
      <c r="A2064" s="192"/>
      <c r="B2064" s="192"/>
      <c r="C2064" s="192"/>
      <c r="D2064" s="192"/>
      <c r="E2064" s="192"/>
    </row>
    <row r="2065" spans="1:5" ht="15" customHeight="1" x14ac:dyDescent="0.2"/>
    <row r="2066" spans="1:5" ht="15" customHeight="1" x14ac:dyDescent="0.25">
      <c r="A2066" s="55" t="s">
        <v>17</v>
      </c>
      <c r="B2066" s="56"/>
      <c r="C2066" s="56"/>
      <c r="D2066" s="56"/>
      <c r="E2066" s="57"/>
    </row>
    <row r="2067" spans="1:5" ht="15" customHeight="1" x14ac:dyDescent="0.2">
      <c r="A2067" s="82" t="s">
        <v>115</v>
      </c>
      <c r="B2067" s="115"/>
      <c r="C2067" s="115"/>
      <c r="D2067" s="115"/>
      <c r="E2067" s="57" t="s">
        <v>116</v>
      </c>
    </row>
    <row r="2068" spans="1:5" ht="15" customHeight="1" x14ac:dyDescent="0.2"/>
    <row r="2069" spans="1:5" ht="15" customHeight="1" x14ac:dyDescent="0.2">
      <c r="B2069" s="43" t="s">
        <v>39</v>
      </c>
      <c r="C2069" s="72" t="s">
        <v>40</v>
      </c>
      <c r="D2069" s="126" t="s">
        <v>41</v>
      </c>
      <c r="E2069" s="74" t="s">
        <v>42</v>
      </c>
    </row>
    <row r="2070" spans="1:5" ht="15" customHeight="1" x14ac:dyDescent="0.2">
      <c r="B2070" s="45">
        <v>307</v>
      </c>
      <c r="C2070" s="93"/>
      <c r="D2070" s="65" t="s">
        <v>81</v>
      </c>
      <c r="E2070" s="48">
        <v>-418303</v>
      </c>
    </row>
    <row r="2071" spans="1:5" ht="15" customHeight="1" x14ac:dyDescent="0.2">
      <c r="B2071" s="45">
        <v>303</v>
      </c>
      <c r="C2071" s="93"/>
      <c r="D2071" s="65" t="s">
        <v>81</v>
      </c>
      <c r="E2071" s="48">
        <v>418303</v>
      </c>
    </row>
    <row r="2072" spans="1:5" ht="15" customHeight="1" x14ac:dyDescent="0.2">
      <c r="B2072" s="127"/>
      <c r="C2072" s="79" t="s">
        <v>44</v>
      </c>
      <c r="D2072" s="128"/>
      <c r="E2072" s="129">
        <f>SUM(E2070:E2071)</f>
        <v>0</v>
      </c>
    </row>
    <row r="2073" spans="1:5" ht="15" customHeight="1" x14ac:dyDescent="0.2"/>
    <row r="2074" spans="1:5" ht="15" customHeight="1" x14ac:dyDescent="0.2"/>
    <row r="2075" spans="1:5" ht="15" customHeight="1" x14ac:dyDescent="0.2"/>
    <row r="2076" spans="1:5" ht="15" customHeight="1" x14ac:dyDescent="0.2"/>
    <row r="2077" spans="1:5" ht="15" customHeight="1" x14ac:dyDescent="0.2"/>
    <row r="2078" spans="1:5" ht="15" customHeight="1" x14ac:dyDescent="0.2"/>
    <row r="2079" spans="1:5" ht="15" customHeight="1" x14ac:dyDescent="0.2"/>
    <row r="2080" spans="1:5" ht="15" customHeight="1" x14ac:dyDescent="0.2"/>
    <row r="2081" spans="1:5" ht="15" customHeight="1" x14ac:dyDescent="0.2"/>
    <row r="2082" spans="1:5" ht="15" customHeight="1" x14ac:dyDescent="0.25">
      <c r="A2082" s="35" t="s">
        <v>509</v>
      </c>
    </row>
    <row r="2083" spans="1:5" ht="15" customHeight="1" x14ac:dyDescent="0.2">
      <c r="A2083" s="194" t="s">
        <v>280</v>
      </c>
      <c r="B2083" s="194"/>
      <c r="C2083" s="194"/>
      <c r="D2083" s="194"/>
      <c r="E2083" s="194"/>
    </row>
    <row r="2084" spans="1:5" ht="15" customHeight="1" x14ac:dyDescent="0.2">
      <c r="A2084" s="194"/>
      <c r="B2084" s="194"/>
      <c r="C2084" s="194"/>
      <c r="D2084" s="194"/>
      <c r="E2084" s="194"/>
    </row>
    <row r="2085" spans="1:5" ht="15" customHeight="1" x14ac:dyDescent="0.2">
      <c r="A2085" s="192" t="s">
        <v>572</v>
      </c>
      <c r="B2085" s="192"/>
      <c r="C2085" s="192"/>
      <c r="D2085" s="192"/>
      <c r="E2085" s="192"/>
    </row>
    <row r="2086" spans="1:5" ht="15" customHeight="1" x14ac:dyDescent="0.2">
      <c r="A2086" s="192"/>
      <c r="B2086" s="192"/>
      <c r="C2086" s="192"/>
      <c r="D2086" s="192"/>
      <c r="E2086" s="192"/>
    </row>
    <row r="2087" spans="1:5" ht="15" customHeight="1" x14ac:dyDescent="0.2">
      <c r="A2087" s="192"/>
      <c r="B2087" s="192"/>
      <c r="C2087" s="192"/>
      <c r="D2087" s="192"/>
      <c r="E2087" s="192"/>
    </row>
    <row r="2088" spans="1:5" ht="15" customHeight="1" x14ac:dyDescent="0.2">
      <c r="A2088" s="192"/>
      <c r="B2088" s="192"/>
      <c r="C2088" s="192"/>
      <c r="D2088" s="192"/>
      <c r="E2088" s="192"/>
    </row>
    <row r="2089" spans="1:5" ht="15" customHeight="1" x14ac:dyDescent="0.2">
      <c r="A2089" s="192"/>
      <c r="B2089" s="192"/>
      <c r="C2089" s="192"/>
      <c r="D2089" s="192"/>
      <c r="E2089" s="192"/>
    </row>
    <row r="2090" spans="1:5" ht="15" customHeight="1" x14ac:dyDescent="0.2">
      <c r="A2090" s="192"/>
      <c r="B2090" s="192"/>
      <c r="C2090" s="192"/>
      <c r="D2090" s="192"/>
      <c r="E2090" s="192"/>
    </row>
    <row r="2091" spans="1:5" ht="15" customHeight="1" x14ac:dyDescent="0.2">
      <c r="A2091" s="192"/>
      <c r="B2091" s="192"/>
      <c r="C2091" s="192"/>
      <c r="D2091" s="192"/>
      <c r="E2091" s="192"/>
    </row>
    <row r="2092" spans="1:5" ht="15" customHeight="1" x14ac:dyDescent="0.2">
      <c r="A2092" s="192"/>
      <c r="B2092" s="192"/>
      <c r="C2092" s="192"/>
      <c r="D2092" s="192"/>
      <c r="E2092" s="192"/>
    </row>
    <row r="2093" spans="1:5" ht="15" customHeight="1" x14ac:dyDescent="0.2">
      <c r="A2093" s="192"/>
      <c r="B2093" s="192"/>
      <c r="C2093" s="192"/>
      <c r="D2093" s="192"/>
      <c r="E2093" s="192"/>
    </row>
    <row r="2094" spans="1:5" ht="15" customHeight="1" x14ac:dyDescent="0.2"/>
    <row r="2095" spans="1:5" ht="15" customHeight="1" x14ac:dyDescent="0.25">
      <c r="A2095" s="55" t="s">
        <v>17</v>
      </c>
      <c r="B2095" s="56"/>
      <c r="C2095" s="56"/>
      <c r="D2095" s="56"/>
      <c r="E2095" s="57"/>
    </row>
    <row r="2096" spans="1:5" ht="15" customHeight="1" x14ac:dyDescent="0.2">
      <c r="A2096" s="82" t="s">
        <v>115</v>
      </c>
      <c r="B2096" s="115"/>
      <c r="C2096" s="115"/>
      <c r="D2096" s="115"/>
      <c r="E2096" s="57" t="s">
        <v>116</v>
      </c>
    </row>
    <row r="2097" spans="1:5" ht="15" customHeight="1" x14ac:dyDescent="0.2"/>
    <row r="2098" spans="1:5" ht="15" customHeight="1" x14ac:dyDescent="0.2">
      <c r="B2098" s="43" t="s">
        <v>39</v>
      </c>
      <c r="C2098" s="72" t="s">
        <v>40</v>
      </c>
      <c r="D2098" s="126" t="s">
        <v>41</v>
      </c>
      <c r="E2098" s="74" t="s">
        <v>42</v>
      </c>
    </row>
    <row r="2099" spans="1:5" ht="15" customHeight="1" x14ac:dyDescent="0.2">
      <c r="B2099" s="45">
        <v>307</v>
      </c>
      <c r="C2099" s="93"/>
      <c r="D2099" s="65" t="s">
        <v>81</v>
      </c>
      <c r="E2099" s="48">
        <v>-122219</v>
      </c>
    </row>
    <row r="2100" spans="1:5" ht="15" customHeight="1" x14ac:dyDescent="0.2">
      <c r="B2100" s="45">
        <v>10</v>
      </c>
      <c r="C2100" s="93"/>
      <c r="D2100" s="65" t="s">
        <v>81</v>
      </c>
      <c r="E2100" s="48">
        <v>122219</v>
      </c>
    </row>
    <row r="2101" spans="1:5" ht="15" customHeight="1" x14ac:dyDescent="0.2">
      <c r="B2101" s="127"/>
      <c r="C2101" s="79" t="s">
        <v>44</v>
      </c>
      <c r="D2101" s="128"/>
      <c r="E2101" s="129">
        <f>SUM(E2099:E2100)</f>
        <v>0</v>
      </c>
    </row>
    <row r="2102" spans="1:5" ht="15" customHeight="1" x14ac:dyDescent="0.2"/>
    <row r="2103" spans="1:5" ht="15" customHeight="1" x14ac:dyDescent="0.2"/>
    <row r="2104" spans="1:5" ht="15" customHeight="1" x14ac:dyDescent="0.25">
      <c r="A2104" s="35" t="s">
        <v>510</v>
      </c>
    </row>
    <row r="2105" spans="1:5" ht="15" customHeight="1" x14ac:dyDescent="0.2">
      <c r="A2105" s="194" t="s">
        <v>280</v>
      </c>
      <c r="B2105" s="194"/>
      <c r="C2105" s="194"/>
      <c r="D2105" s="194"/>
      <c r="E2105" s="194"/>
    </row>
    <row r="2106" spans="1:5" ht="15" customHeight="1" x14ac:dyDescent="0.2">
      <c r="A2106" s="194"/>
      <c r="B2106" s="194"/>
      <c r="C2106" s="194"/>
      <c r="D2106" s="194"/>
      <c r="E2106" s="194"/>
    </row>
    <row r="2107" spans="1:5" ht="15" customHeight="1" x14ac:dyDescent="0.2">
      <c r="A2107" s="192" t="s">
        <v>573</v>
      </c>
      <c r="B2107" s="192"/>
      <c r="C2107" s="192"/>
      <c r="D2107" s="192"/>
      <c r="E2107" s="192"/>
    </row>
    <row r="2108" spans="1:5" ht="15" customHeight="1" x14ac:dyDescent="0.2">
      <c r="A2108" s="192"/>
      <c r="B2108" s="192"/>
      <c r="C2108" s="192"/>
      <c r="D2108" s="192"/>
      <c r="E2108" s="192"/>
    </row>
    <row r="2109" spans="1:5" ht="15" customHeight="1" x14ac:dyDescent="0.2">
      <c r="A2109" s="192"/>
      <c r="B2109" s="192"/>
      <c r="C2109" s="192"/>
      <c r="D2109" s="192"/>
      <c r="E2109" s="192"/>
    </row>
    <row r="2110" spans="1:5" ht="15" customHeight="1" x14ac:dyDescent="0.2">
      <c r="A2110" s="192"/>
      <c r="B2110" s="192"/>
      <c r="C2110" s="192"/>
      <c r="D2110" s="192"/>
      <c r="E2110" s="192"/>
    </row>
    <row r="2111" spans="1:5" ht="15" customHeight="1" x14ac:dyDescent="0.2">
      <c r="A2111" s="192"/>
      <c r="B2111" s="192"/>
      <c r="C2111" s="192"/>
      <c r="D2111" s="192"/>
      <c r="E2111" s="192"/>
    </row>
    <row r="2112" spans="1:5" ht="15" customHeight="1" x14ac:dyDescent="0.2">
      <c r="A2112" s="192"/>
      <c r="B2112" s="192"/>
      <c r="C2112" s="192"/>
      <c r="D2112" s="192"/>
      <c r="E2112" s="192"/>
    </row>
    <row r="2113" spans="1:5" ht="15" customHeight="1" x14ac:dyDescent="0.2">
      <c r="A2113" s="192"/>
      <c r="B2113" s="192"/>
      <c r="C2113" s="192"/>
      <c r="D2113" s="192"/>
      <c r="E2113" s="192"/>
    </row>
    <row r="2114" spans="1:5" ht="15" customHeight="1" x14ac:dyDescent="0.2">
      <c r="A2114" s="192"/>
      <c r="B2114" s="192"/>
      <c r="C2114" s="192"/>
      <c r="D2114" s="192"/>
      <c r="E2114" s="192"/>
    </row>
    <row r="2115" spans="1:5" ht="15" customHeight="1" x14ac:dyDescent="0.2">
      <c r="A2115" s="192"/>
      <c r="B2115" s="192"/>
      <c r="C2115" s="192"/>
      <c r="D2115" s="192"/>
      <c r="E2115" s="192"/>
    </row>
    <row r="2116" spans="1:5" ht="15" customHeight="1" x14ac:dyDescent="0.2">
      <c r="A2116" s="192"/>
      <c r="B2116" s="192"/>
      <c r="C2116" s="192"/>
      <c r="D2116" s="192"/>
      <c r="E2116" s="192"/>
    </row>
    <row r="2117" spans="1:5" ht="15" customHeight="1" x14ac:dyDescent="0.2"/>
    <row r="2118" spans="1:5" ht="15" customHeight="1" x14ac:dyDescent="0.25">
      <c r="A2118" s="55" t="s">
        <v>17</v>
      </c>
      <c r="B2118" s="56"/>
      <c r="C2118" s="56"/>
      <c r="D2118" s="56"/>
      <c r="E2118" s="57"/>
    </row>
    <row r="2119" spans="1:5" ht="15" customHeight="1" x14ac:dyDescent="0.2">
      <c r="A2119" s="82" t="s">
        <v>115</v>
      </c>
      <c r="B2119" s="115"/>
      <c r="C2119" s="115"/>
      <c r="D2119" s="115"/>
      <c r="E2119" s="57" t="s">
        <v>116</v>
      </c>
    </row>
    <row r="2120" spans="1:5" ht="15" customHeight="1" x14ac:dyDescent="0.2"/>
    <row r="2121" spans="1:5" ht="15" customHeight="1" x14ac:dyDescent="0.2">
      <c r="B2121" s="43" t="s">
        <v>39</v>
      </c>
      <c r="C2121" s="72" t="s">
        <v>40</v>
      </c>
      <c r="D2121" s="126" t="s">
        <v>41</v>
      </c>
      <c r="E2121" s="74" t="s">
        <v>42</v>
      </c>
    </row>
    <row r="2122" spans="1:5" ht="15" customHeight="1" x14ac:dyDescent="0.2">
      <c r="B2122" s="45">
        <v>10</v>
      </c>
      <c r="C2122" s="93"/>
      <c r="D2122" s="65" t="s">
        <v>81</v>
      </c>
      <c r="E2122" s="48">
        <v>-1531</v>
      </c>
    </row>
    <row r="2123" spans="1:5" ht="15" customHeight="1" x14ac:dyDescent="0.2">
      <c r="B2123" s="45">
        <v>307</v>
      </c>
      <c r="C2123" s="93"/>
      <c r="D2123" s="65" t="s">
        <v>81</v>
      </c>
      <c r="E2123" s="48">
        <v>1531</v>
      </c>
    </row>
    <row r="2124" spans="1:5" ht="15" customHeight="1" x14ac:dyDescent="0.2">
      <c r="B2124" s="127"/>
      <c r="C2124" s="79" t="s">
        <v>44</v>
      </c>
      <c r="D2124" s="128"/>
      <c r="E2124" s="129">
        <f>SUM(E2122:E2123)</f>
        <v>0</v>
      </c>
    </row>
    <row r="2125" spans="1:5" ht="15" customHeight="1" x14ac:dyDescent="0.2"/>
    <row r="2126" spans="1:5" ht="15" customHeight="1" x14ac:dyDescent="0.2"/>
    <row r="2127" spans="1:5" ht="15" customHeight="1" x14ac:dyDescent="0.2"/>
    <row r="2128" spans="1:5" ht="15" customHeight="1" x14ac:dyDescent="0.2"/>
    <row r="2129" spans="1:5" ht="15" customHeight="1" x14ac:dyDescent="0.2"/>
    <row r="2130" spans="1:5" ht="15" customHeight="1" x14ac:dyDescent="0.2"/>
    <row r="2131" spans="1:5" ht="15" customHeight="1" x14ac:dyDescent="0.2"/>
    <row r="2132" spans="1:5" ht="15" customHeight="1" x14ac:dyDescent="0.2"/>
    <row r="2133" spans="1:5" ht="15" customHeight="1" x14ac:dyDescent="0.2"/>
    <row r="2134" spans="1:5" ht="15" customHeight="1" x14ac:dyDescent="0.25">
      <c r="A2134" s="35" t="s">
        <v>511</v>
      </c>
    </row>
    <row r="2135" spans="1:5" ht="15" customHeight="1" x14ac:dyDescent="0.2">
      <c r="A2135" s="194" t="s">
        <v>280</v>
      </c>
      <c r="B2135" s="194"/>
      <c r="C2135" s="194"/>
      <c r="D2135" s="194"/>
      <c r="E2135" s="194"/>
    </row>
    <row r="2136" spans="1:5" ht="15" customHeight="1" x14ac:dyDescent="0.2">
      <c r="A2136" s="194"/>
      <c r="B2136" s="194"/>
      <c r="C2136" s="194"/>
      <c r="D2136" s="194"/>
      <c r="E2136" s="194"/>
    </row>
    <row r="2137" spans="1:5" ht="15" customHeight="1" x14ac:dyDescent="0.2">
      <c r="A2137" s="192" t="s">
        <v>574</v>
      </c>
      <c r="B2137" s="192"/>
      <c r="C2137" s="192"/>
      <c r="D2137" s="192"/>
      <c r="E2137" s="192"/>
    </row>
    <row r="2138" spans="1:5" ht="15" customHeight="1" x14ac:dyDescent="0.2">
      <c r="A2138" s="192"/>
      <c r="B2138" s="192"/>
      <c r="C2138" s="192"/>
      <c r="D2138" s="192"/>
      <c r="E2138" s="192"/>
    </row>
    <row r="2139" spans="1:5" ht="15" customHeight="1" x14ac:dyDescent="0.2">
      <c r="A2139" s="192"/>
      <c r="B2139" s="192"/>
      <c r="C2139" s="192"/>
      <c r="D2139" s="192"/>
      <c r="E2139" s="192"/>
    </row>
    <row r="2140" spans="1:5" ht="15" customHeight="1" x14ac:dyDescent="0.2">
      <c r="A2140" s="192"/>
      <c r="B2140" s="192"/>
      <c r="C2140" s="192"/>
      <c r="D2140" s="192"/>
      <c r="E2140" s="192"/>
    </row>
    <row r="2141" spans="1:5" ht="15" customHeight="1" x14ac:dyDescent="0.2">
      <c r="A2141" s="192"/>
      <c r="B2141" s="192"/>
      <c r="C2141" s="192"/>
      <c r="D2141" s="192"/>
      <c r="E2141" s="192"/>
    </row>
    <row r="2142" spans="1:5" ht="15" customHeight="1" x14ac:dyDescent="0.2">
      <c r="A2142" s="192"/>
      <c r="B2142" s="192"/>
      <c r="C2142" s="192"/>
      <c r="D2142" s="192"/>
      <c r="E2142" s="192"/>
    </row>
    <row r="2143" spans="1:5" ht="15" customHeight="1" x14ac:dyDescent="0.2">
      <c r="A2143" s="192"/>
      <c r="B2143" s="192"/>
      <c r="C2143" s="192"/>
      <c r="D2143" s="192"/>
      <c r="E2143" s="192"/>
    </row>
    <row r="2144" spans="1:5" ht="15" customHeight="1" x14ac:dyDescent="0.2">
      <c r="A2144" s="192"/>
      <c r="B2144" s="192"/>
      <c r="C2144" s="192"/>
      <c r="D2144" s="192"/>
      <c r="E2144" s="192"/>
    </row>
    <row r="2145" spans="1:5" ht="15" customHeight="1" x14ac:dyDescent="0.2">
      <c r="A2145" s="192"/>
      <c r="B2145" s="192"/>
      <c r="C2145" s="192"/>
      <c r="D2145" s="192"/>
      <c r="E2145" s="192"/>
    </row>
    <row r="2146" spans="1:5" ht="15" customHeight="1" x14ac:dyDescent="0.2"/>
    <row r="2147" spans="1:5" ht="15" customHeight="1" x14ac:dyDescent="0.25">
      <c r="A2147" s="55" t="s">
        <v>17</v>
      </c>
      <c r="B2147" s="56"/>
      <c r="C2147" s="56"/>
      <c r="D2147" s="56"/>
      <c r="E2147" s="57"/>
    </row>
    <row r="2148" spans="1:5" ht="15" customHeight="1" x14ac:dyDescent="0.2">
      <c r="A2148" s="82" t="s">
        <v>115</v>
      </c>
      <c r="B2148" s="115"/>
      <c r="C2148" s="115"/>
      <c r="D2148" s="115"/>
      <c r="E2148" s="57" t="s">
        <v>116</v>
      </c>
    </row>
    <row r="2149" spans="1:5" ht="15" customHeight="1" x14ac:dyDescent="0.2"/>
    <row r="2150" spans="1:5" ht="15" customHeight="1" x14ac:dyDescent="0.2">
      <c r="B2150" s="43" t="s">
        <v>39</v>
      </c>
      <c r="C2150" s="72" t="s">
        <v>40</v>
      </c>
      <c r="D2150" s="126" t="s">
        <v>41</v>
      </c>
      <c r="E2150" s="74" t="s">
        <v>42</v>
      </c>
    </row>
    <row r="2151" spans="1:5" ht="15" customHeight="1" x14ac:dyDescent="0.2">
      <c r="B2151" s="45">
        <v>307</v>
      </c>
      <c r="C2151" s="93"/>
      <c r="D2151" s="65" t="s">
        <v>81</v>
      </c>
      <c r="E2151" s="48">
        <v>-92263</v>
      </c>
    </row>
    <row r="2152" spans="1:5" ht="15" customHeight="1" x14ac:dyDescent="0.2">
      <c r="B2152" s="45">
        <v>13</v>
      </c>
      <c r="C2152" s="93"/>
      <c r="D2152" s="65" t="s">
        <v>81</v>
      </c>
      <c r="E2152" s="48">
        <v>92263</v>
      </c>
    </row>
    <row r="2153" spans="1:5" ht="15" customHeight="1" x14ac:dyDescent="0.2">
      <c r="B2153" s="127"/>
      <c r="C2153" s="79" t="s">
        <v>44</v>
      </c>
      <c r="D2153" s="128"/>
      <c r="E2153" s="129">
        <f>SUM(E2151:E2152)</f>
        <v>0</v>
      </c>
    </row>
    <row r="2154" spans="1:5" ht="15" customHeight="1" x14ac:dyDescent="0.2"/>
    <row r="2155" spans="1:5" ht="15" customHeight="1" x14ac:dyDescent="0.2"/>
    <row r="2156" spans="1:5" ht="15" customHeight="1" x14ac:dyDescent="0.25">
      <c r="A2156" s="35" t="s">
        <v>512</v>
      </c>
    </row>
    <row r="2157" spans="1:5" ht="15" customHeight="1" x14ac:dyDescent="0.2">
      <c r="A2157" s="194" t="s">
        <v>280</v>
      </c>
      <c r="B2157" s="194"/>
      <c r="C2157" s="194"/>
      <c r="D2157" s="194"/>
      <c r="E2157" s="194"/>
    </row>
    <row r="2158" spans="1:5" ht="15" customHeight="1" x14ac:dyDescent="0.2">
      <c r="A2158" s="194"/>
      <c r="B2158" s="194"/>
      <c r="C2158" s="194"/>
      <c r="D2158" s="194"/>
      <c r="E2158" s="194"/>
    </row>
    <row r="2159" spans="1:5" ht="15" customHeight="1" x14ac:dyDescent="0.2">
      <c r="A2159" s="192" t="s">
        <v>575</v>
      </c>
      <c r="B2159" s="192"/>
      <c r="C2159" s="192"/>
      <c r="D2159" s="192"/>
      <c r="E2159" s="192"/>
    </row>
    <row r="2160" spans="1:5" ht="15" customHeight="1" x14ac:dyDescent="0.2">
      <c r="A2160" s="192"/>
      <c r="B2160" s="192"/>
      <c r="C2160" s="192"/>
      <c r="D2160" s="192"/>
      <c r="E2160" s="192"/>
    </row>
    <row r="2161" spans="1:7" ht="15" customHeight="1" x14ac:dyDescent="0.2">
      <c r="A2161" s="192"/>
      <c r="B2161" s="192"/>
      <c r="C2161" s="192"/>
      <c r="D2161" s="192"/>
      <c r="E2161" s="192"/>
    </row>
    <row r="2162" spans="1:7" ht="15" customHeight="1" x14ac:dyDescent="0.2">
      <c r="A2162" s="192"/>
      <c r="B2162" s="192"/>
      <c r="C2162" s="192"/>
      <c r="D2162" s="192"/>
      <c r="E2162" s="192"/>
    </row>
    <row r="2163" spans="1:7" ht="15" customHeight="1" x14ac:dyDescent="0.2">
      <c r="A2163" s="192"/>
      <c r="B2163" s="192"/>
      <c r="C2163" s="192"/>
      <c r="D2163" s="192"/>
      <c r="E2163" s="192"/>
    </row>
    <row r="2164" spans="1:7" ht="15" customHeight="1" x14ac:dyDescent="0.2">
      <c r="A2164" s="192"/>
      <c r="B2164" s="192"/>
      <c r="C2164" s="192"/>
      <c r="D2164" s="192"/>
      <c r="E2164" s="192"/>
    </row>
    <row r="2165" spans="1:7" ht="15" customHeight="1" x14ac:dyDescent="0.2">
      <c r="A2165" s="192"/>
      <c r="B2165" s="192"/>
      <c r="C2165" s="192"/>
      <c r="D2165" s="192"/>
      <c r="E2165" s="192"/>
    </row>
    <row r="2166" spans="1:7" ht="15" customHeight="1" x14ac:dyDescent="0.2">
      <c r="A2166" s="192"/>
      <c r="B2166" s="192"/>
      <c r="C2166" s="192"/>
      <c r="D2166" s="192"/>
      <c r="E2166" s="192"/>
    </row>
    <row r="2167" spans="1:7" ht="15" customHeight="1" x14ac:dyDescent="0.2"/>
    <row r="2168" spans="1:7" ht="15" customHeight="1" x14ac:dyDescent="0.25">
      <c r="A2168" s="55" t="s">
        <v>17</v>
      </c>
      <c r="B2168" s="56"/>
      <c r="C2168" s="56"/>
      <c r="D2168" s="56"/>
      <c r="E2168" s="57"/>
    </row>
    <row r="2169" spans="1:7" ht="15" customHeight="1" x14ac:dyDescent="0.2">
      <c r="A2169" s="82" t="s">
        <v>115</v>
      </c>
      <c r="B2169" s="115"/>
      <c r="C2169" s="115"/>
      <c r="D2169" s="115"/>
      <c r="E2169" s="57" t="s">
        <v>116</v>
      </c>
    </row>
    <row r="2170" spans="1:7" ht="15" customHeight="1" x14ac:dyDescent="0.2"/>
    <row r="2171" spans="1:7" ht="15" customHeight="1" x14ac:dyDescent="0.2">
      <c r="B2171" s="43" t="s">
        <v>39</v>
      </c>
      <c r="C2171" s="72" t="s">
        <v>40</v>
      </c>
      <c r="D2171" s="126" t="s">
        <v>41</v>
      </c>
      <c r="E2171" s="74" t="s">
        <v>42</v>
      </c>
    </row>
    <row r="2172" spans="1:7" ht="15" customHeight="1" x14ac:dyDescent="0.2">
      <c r="B2172" s="45">
        <v>307</v>
      </c>
      <c r="C2172" s="93"/>
      <c r="D2172" s="65" t="s">
        <v>81</v>
      </c>
      <c r="E2172" s="48">
        <v>-52865.62</v>
      </c>
    </row>
    <row r="2173" spans="1:7" ht="15" customHeight="1" x14ac:dyDescent="0.2">
      <c r="B2173" s="45">
        <v>880</v>
      </c>
      <c r="C2173" s="93"/>
      <c r="D2173" s="65" t="s">
        <v>81</v>
      </c>
      <c r="E2173" s="48">
        <v>-5776.9</v>
      </c>
      <c r="G2173" s="130">
        <f>SUM(E2172:E2173)</f>
        <v>-58642.520000000004</v>
      </c>
    </row>
    <row r="2174" spans="1:7" ht="15" customHeight="1" x14ac:dyDescent="0.2">
      <c r="B2174" s="45">
        <v>883</v>
      </c>
      <c r="C2174" s="93"/>
      <c r="D2174" s="65" t="s">
        <v>81</v>
      </c>
      <c r="E2174" s="48">
        <v>54729.9</v>
      </c>
    </row>
    <row r="2175" spans="1:7" ht="15" customHeight="1" x14ac:dyDescent="0.2">
      <c r="B2175" s="45">
        <v>880</v>
      </c>
      <c r="C2175" s="93"/>
      <c r="D2175" s="88" t="s">
        <v>117</v>
      </c>
      <c r="E2175" s="48">
        <v>3912.62</v>
      </c>
    </row>
    <row r="2176" spans="1:7" ht="15" customHeight="1" x14ac:dyDescent="0.2">
      <c r="B2176" s="127"/>
      <c r="C2176" s="79" t="s">
        <v>44</v>
      </c>
      <c r="D2176" s="128"/>
      <c r="E2176" s="129">
        <f>SUM(E2172:E2175)</f>
        <v>0</v>
      </c>
    </row>
    <row r="2177" spans="1:5" ht="15" customHeight="1" x14ac:dyDescent="0.2"/>
    <row r="2178" spans="1:5" ht="15" customHeight="1" x14ac:dyDescent="0.2"/>
    <row r="2179" spans="1:5" ht="15" customHeight="1" x14ac:dyDescent="0.2"/>
    <row r="2180" spans="1:5" ht="15" customHeight="1" x14ac:dyDescent="0.2"/>
    <row r="2181" spans="1:5" ht="15" customHeight="1" x14ac:dyDescent="0.2"/>
    <row r="2182" spans="1:5" ht="15" customHeight="1" x14ac:dyDescent="0.2"/>
    <row r="2183" spans="1:5" ht="15" customHeight="1" x14ac:dyDescent="0.2"/>
    <row r="2184" spans="1:5" ht="15" customHeight="1" x14ac:dyDescent="0.2"/>
    <row r="2185" spans="1:5" ht="15" customHeight="1" x14ac:dyDescent="0.2"/>
    <row r="2186" spans="1:5" ht="15" customHeight="1" x14ac:dyDescent="0.25">
      <c r="A2186" s="35" t="s">
        <v>513</v>
      </c>
    </row>
    <row r="2187" spans="1:5" ht="15" customHeight="1" x14ac:dyDescent="0.2">
      <c r="A2187" s="194" t="s">
        <v>280</v>
      </c>
      <c r="B2187" s="194"/>
      <c r="C2187" s="194"/>
      <c r="D2187" s="194"/>
      <c r="E2187" s="194"/>
    </row>
    <row r="2188" spans="1:5" ht="15" customHeight="1" x14ac:dyDescent="0.2">
      <c r="A2188" s="194"/>
      <c r="B2188" s="194"/>
      <c r="C2188" s="194"/>
      <c r="D2188" s="194"/>
      <c r="E2188" s="194"/>
    </row>
    <row r="2189" spans="1:5" ht="15" customHeight="1" x14ac:dyDescent="0.2">
      <c r="A2189" s="192" t="s">
        <v>576</v>
      </c>
      <c r="B2189" s="192"/>
      <c r="C2189" s="192"/>
      <c r="D2189" s="192"/>
      <c r="E2189" s="192"/>
    </row>
    <row r="2190" spans="1:5" ht="15" customHeight="1" x14ac:dyDescent="0.2">
      <c r="A2190" s="192"/>
      <c r="B2190" s="192"/>
      <c r="C2190" s="192"/>
      <c r="D2190" s="192"/>
      <c r="E2190" s="192"/>
    </row>
    <row r="2191" spans="1:5" ht="15" customHeight="1" x14ac:dyDescent="0.2">
      <c r="A2191" s="192"/>
      <c r="B2191" s="192"/>
      <c r="C2191" s="192"/>
      <c r="D2191" s="192"/>
      <c r="E2191" s="192"/>
    </row>
    <row r="2192" spans="1:5" ht="15" customHeight="1" x14ac:dyDescent="0.2">
      <c r="A2192" s="192"/>
      <c r="B2192" s="192"/>
      <c r="C2192" s="192"/>
      <c r="D2192" s="192"/>
      <c r="E2192" s="192"/>
    </row>
    <row r="2193" spans="1:7" ht="15" customHeight="1" x14ac:dyDescent="0.2">
      <c r="A2193" s="192"/>
      <c r="B2193" s="192"/>
      <c r="C2193" s="192"/>
      <c r="D2193" s="192"/>
      <c r="E2193" s="192"/>
    </row>
    <row r="2194" spans="1:7" ht="15" customHeight="1" x14ac:dyDescent="0.2">
      <c r="A2194" s="192"/>
      <c r="B2194" s="192"/>
      <c r="C2194" s="192"/>
      <c r="D2194" s="192"/>
      <c r="E2194" s="192"/>
    </row>
    <row r="2195" spans="1:7" ht="15" customHeight="1" x14ac:dyDescent="0.2">
      <c r="A2195" s="192"/>
      <c r="B2195" s="192"/>
      <c r="C2195" s="192"/>
      <c r="D2195" s="192"/>
      <c r="E2195" s="192"/>
    </row>
    <row r="2196" spans="1:7" ht="15" customHeight="1" x14ac:dyDescent="0.2">
      <c r="A2196" s="192"/>
      <c r="B2196" s="192"/>
      <c r="C2196" s="192"/>
      <c r="D2196" s="192"/>
      <c r="E2196" s="192"/>
    </row>
    <row r="2197" spans="1:7" ht="15" customHeight="1" x14ac:dyDescent="0.2"/>
    <row r="2198" spans="1:7" ht="15" customHeight="1" x14ac:dyDescent="0.25">
      <c r="A2198" s="55" t="s">
        <v>17</v>
      </c>
      <c r="B2198" s="56"/>
      <c r="C2198" s="56"/>
      <c r="D2198" s="56"/>
      <c r="E2198" s="57"/>
    </row>
    <row r="2199" spans="1:7" ht="15" customHeight="1" x14ac:dyDescent="0.2">
      <c r="A2199" s="82" t="s">
        <v>115</v>
      </c>
      <c r="B2199" s="115"/>
      <c r="C2199" s="115"/>
      <c r="D2199" s="115"/>
      <c r="E2199" s="57" t="s">
        <v>116</v>
      </c>
    </row>
    <row r="2200" spans="1:7" ht="15" customHeight="1" x14ac:dyDescent="0.2"/>
    <row r="2201" spans="1:7" ht="15" customHeight="1" x14ac:dyDescent="0.2">
      <c r="B2201" s="43" t="s">
        <v>39</v>
      </c>
      <c r="C2201" s="72" t="s">
        <v>40</v>
      </c>
      <c r="D2201" s="126" t="s">
        <v>41</v>
      </c>
      <c r="E2201" s="74" t="s">
        <v>42</v>
      </c>
    </row>
    <row r="2202" spans="1:7" ht="15" customHeight="1" x14ac:dyDescent="0.2">
      <c r="B2202" s="45">
        <v>307</v>
      </c>
      <c r="C2202" s="93"/>
      <c r="D2202" s="65" t="s">
        <v>81</v>
      </c>
      <c r="E2202" s="48">
        <v>-1204474</v>
      </c>
    </row>
    <row r="2203" spans="1:7" ht="15" customHeight="1" x14ac:dyDescent="0.2">
      <c r="B2203" s="45">
        <v>880</v>
      </c>
      <c r="C2203" s="93"/>
      <c r="D2203" s="88" t="s">
        <v>117</v>
      </c>
      <c r="E2203" s="48">
        <v>-141288</v>
      </c>
      <c r="G2203" s="130">
        <f>SUM(E2202:E2203)</f>
        <v>-1345762</v>
      </c>
    </row>
    <row r="2204" spans="1:7" ht="15" customHeight="1" x14ac:dyDescent="0.2">
      <c r="B2204" s="45">
        <v>883</v>
      </c>
      <c r="C2204" s="93"/>
      <c r="D2204" s="65" t="s">
        <v>81</v>
      </c>
      <c r="E2204" s="48">
        <v>1211185.8</v>
      </c>
    </row>
    <row r="2205" spans="1:7" ht="15" customHeight="1" x14ac:dyDescent="0.2">
      <c r="B2205" s="45">
        <v>880</v>
      </c>
      <c r="C2205" s="93"/>
      <c r="D2205" s="65" t="s">
        <v>81</v>
      </c>
      <c r="E2205" s="48">
        <v>134576.20000000001</v>
      </c>
    </row>
    <row r="2206" spans="1:7" ht="15" customHeight="1" x14ac:dyDescent="0.2">
      <c r="B2206" s="127"/>
      <c r="C2206" s="79" t="s">
        <v>44</v>
      </c>
      <c r="D2206" s="128"/>
      <c r="E2206" s="129">
        <f>SUM(E2202:E2205)</f>
        <v>0</v>
      </c>
    </row>
    <row r="2207" spans="1:7" ht="15" customHeight="1" x14ac:dyDescent="0.2"/>
    <row r="2208" spans="1:7" ht="15" customHeight="1" x14ac:dyDescent="0.2"/>
    <row r="2209" spans="1:5" ht="15" customHeight="1" x14ac:dyDescent="0.25">
      <c r="A2209" s="35" t="s">
        <v>514</v>
      </c>
    </row>
    <row r="2210" spans="1:5" ht="15" customHeight="1" x14ac:dyDescent="0.2">
      <c r="A2210" s="194" t="s">
        <v>123</v>
      </c>
      <c r="B2210" s="194"/>
      <c r="C2210" s="194"/>
      <c r="D2210" s="194"/>
      <c r="E2210" s="194"/>
    </row>
    <row r="2211" spans="1:5" ht="15" customHeight="1" x14ac:dyDescent="0.2">
      <c r="A2211" s="194"/>
      <c r="B2211" s="194"/>
      <c r="C2211" s="194"/>
      <c r="D2211" s="194"/>
      <c r="E2211" s="194"/>
    </row>
    <row r="2212" spans="1:5" ht="15" customHeight="1" x14ac:dyDescent="0.2">
      <c r="A2212" s="192" t="s">
        <v>577</v>
      </c>
      <c r="B2212" s="192"/>
      <c r="C2212" s="192"/>
      <c r="D2212" s="192"/>
      <c r="E2212" s="192"/>
    </row>
    <row r="2213" spans="1:5" ht="15" customHeight="1" x14ac:dyDescent="0.2">
      <c r="A2213" s="192"/>
      <c r="B2213" s="192"/>
      <c r="C2213" s="192"/>
      <c r="D2213" s="192"/>
      <c r="E2213" s="192"/>
    </row>
    <row r="2214" spans="1:5" ht="15" customHeight="1" x14ac:dyDescent="0.2">
      <c r="A2214" s="192"/>
      <c r="B2214" s="192"/>
      <c r="C2214" s="192"/>
      <c r="D2214" s="192"/>
      <c r="E2214" s="192"/>
    </row>
    <row r="2215" spans="1:5" ht="15" customHeight="1" x14ac:dyDescent="0.2">
      <c r="A2215" s="192"/>
      <c r="B2215" s="192"/>
      <c r="C2215" s="192"/>
      <c r="D2215" s="192"/>
      <c r="E2215" s="192"/>
    </row>
    <row r="2216" spans="1:5" ht="15" customHeight="1" x14ac:dyDescent="0.2">
      <c r="A2216" s="192"/>
      <c r="B2216" s="192"/>
      <c r="C2216" s="192"/>
      <c r="D2216" s="192"/>
      <c r="E2216" s="192"/>
    </row>
    <row r="2217" spans="1:5" ht="15" customHeight="1" x14ac:dyDescent="0.2">
      <c r="A2217" s="192"/>
      <c r="B2217" s="192"/>
      <c r="C2217" s="192"/>
      <c r="D2217" s="192"/>
      <c r="E2217" s="192"/>
    </row>
    <row r="2218" spans="1:5" ht="15" customHeight="1" x14ac:dyDescent="0.2">
      <c r="A2218" s="192"/>
      <c r="B2218" s="192"/>
      <c r="C2218" s="192"/>
      <c r="D2218" s="192"/>
      <c r="E2218" s="192"/>
    </row>
    <row r="2219" spans="1:5" ht="15" customHeight="1" x14ac:dyDescent="0.2">
      <c r="A2219" s="192"/>
      <c r="B2219" s="192"/>
      <c r="C2219" s="192"/>
      <c r="D2219" s="192"/>
      <c r="E2219" s="192"/>
    </row>
    <row r="2220" spans="1:5" ht="15" customHeight="1" x14ac:dyDescent="0.2">
      <c r="A2220" s="192"/>
      <c r="B2220" s="192"/>
      <c r="C2220" s="192"/>
      <c r="D2220" s="192"/>
      <c r="E2220" s="192"/>
    </row>
    <row r="2221" spans="1:5" ht="15" customHeight="1" x14ac:dyDescent="0.2">
      <c r="A2221" s="192"/>
      <c r="B2221" s="192"/>
      <c r="C2221" s="192"/>
      <c r="D2221" s="192"/>
      <c r="E2221" s="192"/>
    </row>
    <row r="2222" spans="1:5" ht="15" customHeight="1" x14ac:dyDescent="0.2">
      <c r="A2222" s="91"/>
      <c r="B2222" s="91"/>
      <c r="C2222" s="91"/>
      <c r="D2222" s="91"/>
      <c r="E2222" s="91"/>
    </row>
    <row r="2223" spans="1:5" ht="15" customHeight="1" x14ac:dyDescent="0.25">
      <c r="A2223" s="55" t="s">
        <v>17</v>
      </c>
      <c r="B2223" s="56"/>
      <c r="C2223" s="56"/>
      <c r="D2223" s="56"/>
      <c r="E2223" s="57"/>
    </row>
    <row r="2224" spans="1:5" ht="15" customHeight="1" x14ac:dyDescent="0.2">
      <c r="A2224" s="82" t="s">
        <v>115</v>
      </c>
      <c r="B2224" s="115"/>
      <c r="C2224" s="115"/>
      <c r="D2224" s="115"/>
      <c r="E2224" s="57" t="s">
        <v>116</v>
      </c>
    </row>
    <row r="2225" spans="1:5" ht="15" customHeight="1" x14ac:dyDescent="0.2">
      <c r="A2225" s="82"/>
      <c r="B2225" s="57"/>
      <c r="C2225" s="56"/>
      <c r="D2225" s="56"/>
      <c r="E2225" s="71"/>
    </row>
    <row r="2226" spans="1:5" ht="15" customHeight="1" x14ac:dyDescent="0.2">
      <c r="A2226" s="92"/>
      <c r="B2226" s="43" t="s">
        <v>39</v>
      </c>
      <c r="C2226" s="72" t="s">
        <v>40</v>
      </c>
      <c r="D2226" s="126" t="s">
        <v>41</v>
      </c>
      <c r="E2226" s="74" t="s">
        <v>42</v>
      </c>
    </row>
    <row r="2227" spans="1:5" ht="15" customHeight="1" x14ac:dyDescent="0.2">
      <c r="A2227" s="92"/>
      <c r="B2227" s="45">
        <v>880</v>
      </c>
      <c r="C2227" s="93"/>
      <c r="D2227" s="88" t="s">
        <v>117</v>
      </c>
      <c r="E2227" s="89">
        <v>-2026.9</v>
      </c>
    </row>
    <row r="2228" spans="1:5" ht="15" customHeight="1" x14ac:dyDescent="0.2">
      <c r="A2228" s="104"/>
      <c r="B2228" s="127"/>
      <c r="C2228" s="79" t="s">
        <v>44</v>
      </c>
      <c r="D2228" s="128"/>
      <c r="E2228" s="129">
        <f>SUM(E2227:E2227)</f>
        <v>-2026.9</v>
      </c>
    </row>
    <row r="2229" spans="1:5" ht="15" customHeight="1" x14ac:dyDescent="0.2"/>
    <row r="2230" spans="1:5" ht="15" customHeight="1" x14ac:dyDescent="0.25">
      <c r="A2230" s="55" t="s">
        <v>17</v>
      </c>
      <c r="B2230" s="56"/>
      <c r="C2230" s="56"/>
      <c r="D2230" s="56"/>
      <c r="E2230" s="56"/>
    </row>
    <row r="2231" spans="1:5" ht="15" customHeight="1" x14ac:dyDescent="0.2">
      <c r="A2231" s="82" t="s">
        <v>61</v>
      </c>
      <c r="B2231" s="56"/>
      <c r="C2231" s="56"/>
      <c r="D2231" s="56"/>
      <c r="E2231" s="58" t="s">
        <v>62</v>
      </c>
    </row>
    <row r="2232" spans="1:5" ht="15" customHeight="1" x14ac:dyDescent="0.25">
      <c r="A2232" s="55"/>
      <c r="B2232" s="57"/>
      <c r="C2232" s="56"/>
      <c r="D2232" s="56"/>
      <c r="E2232" s="71"/>
    </row>
    <row r="2233" spans="1:5" ht="15" customHeight="1" x14ac:dyDescent="0.2">
      <c r="A2233" s="92"/>
      <c r="B2233" s="92"/>
      <c r="C2233" s="72" t="s">
        <v>40</v>
      </c>
      <c r="D2233" s="84" t="s">
        <v>57</v>
      </c>
      <c r="E2233" s="74" t="s">
        <v>42</v>
      </c>
    </row>
    <row r="2234" spans="1:5" ht="15" customHeight="1" x14ac:dyDescent="0.2">
      <c r="A2234" s="90"/>
      <c r="B2234" s="120"/>
      <c r="C2234" s="103">
        <v>6409</v>
      </c>
      <c r="D2234" s="88" t="s">
        <v>78</v>
      </c>
      <c r="E2234" s="123">
        <v>2026.9</v>
      </c>
    </row>
    <row r="2235" spans="1:5" ht="15" customHeight="1" x14ac:dyDescent="0.2">
      <c r="A2235" s="124"/>
      <c r="B2235" s="125"/>
      <c r="C2235" s="79" t="s">
        <v>44</v>
      </c>
      <c r="D2235" s="80"/>
      <c r="E2235" s="81">
        <f>E2234</f>
        <v>2026.9</v>
      </c>
    </row>
    <row r="2236" spans="1:5" ht="15" customHeight="1" x14ac:dyDescent="0.2"/>
    <row r="2237" spans="1:5" ht="15" customHeight="1" x14ac:dyDescent="0.2"/>
    <row r="2238" spans="1:5" ht="15" customHeight="1" x14ac:dyDescent="0.25">
      <c r="A2238" s="35" t="s">
        <v>515</v>
      </c>
    </row>
    <row r="2239" spans="1:5" ht="15" customHeight="1" x14ac:dyDescent="0.2">
      <c r="A2239" s="194" t="s">
        <v>123</v>
      </c>
      <c r="B2239" s="194"/>
      <c r="C2239" s="194"/>
      <c r="D2239" s="194"/>
      <c r="E2239" s="194"/>
    </row>
    <row r="2240" spans="1:5" ht="15" customHeight="1" x14ac:dyDescent="0.2">
      <c r="A2240" s="194"/>
      <c r="B2240" s="194"/>
      <c r="C2240" s="194"/>
      <c r="D2240" s="194"/>
      <c r="E2240" s="194"/>
    </row>
    <row r="2241" spans="1:5" ht="15" customHeight="1" x14ac:dyDescent="0.2">
      <c r="A2241" s="192" t="s">
        <v>578</v>
      </c>
      <c r="B2241" s="192"/>
      <c r="C2241" s="192"/>
      <c r="D2241" s="192"/>
      <c r="E2241" s="192"/>
    </row>
    <row r="2242" spans="1:5" ht="15" customHeight="1" x14ac:dyDescent="0.2">
      <c r="A2242" s="192"/>
      <c r="B2242" s="192"/>
      <c r="C2242" s="192"/>
      <c r="D2242" s="192"/>
      <c r="E2242" s="192"/>
    </row>
    <row r="2243" spans="1:5" ht="15" customHeight="1" x14ac:dyDescent="0.2">
      <c r="A2243" s="192"/>
      <c r="B2243" s="192"/>
      <c r="C2243" s="192"/>
      <c r="D2243" s="192"/>
      <c r="E2243" s="192"/>
    </row>
    <row r="2244" spans="1:5" ht="15" customHeight="1" x14ac:dyDescent="0.2">
      <c r="A2244" s="192"/>
      <c r="B2244" s="192"/>
      <c r="C2244" s="192"/>
      <c r="D2244" s="192"/>
      <c r="E2244" s="192"/>
    </row>
    <row r="2245" spans="1:5" ht="15" customHeight="1" x14ac:dyDescent="0.2">
      <c r="A2245" s="192"/>
      <c r="B2245" s="192"/>
      <c r="C2245" s="192"/>
      <c r="D2245" s="192"/>
      <c r="E2245" s="192"/>
    </row>
    <row r="2246" spans="1:5" ht="15" customHeight="1" x14ac:dyDescent="0.2">
      <c r="A2246" s="192"/>
      <c r="B2246" s="192"/>
      <c r="C2246" s="192"/>
      <c r="D2246" s="192"/>
      <c r="E2246" s="192"/>
    </row>
    <row r="2247" spans="1:5" ht="15" customHeight="1" x14ac:dyDescent="0.2">
      <c r="A2247" s="192"/>
      <c r="B2247" s="192"/>
      <c r="C2247" s="192"/>
      <c r="D2247" s="192"/>
      <c r="E2247" s="192"/>
    </row>
    <row r="2248" spans="1:5" ht="15" customHeight="1" x14ac:dyDescent="0.2">
      <c r="A2248" s="192"/>
      <c r="B2248" s="192"/>
      <c r="C2248" s="192"/>
      <c r="D2248" s="192"/>
      <c r="E2248" s="192"/>
    </row>
    <row r="2249" spans="1:5" ht="15" customHeight="1" x14ac:dyDescent="0.2">
      <c r="A2249" s="192"/>
      <c r="B2249" s="192"/>
      <c r="C2249" s="192"/>
      <c r="D2249" s="192"/>
      <c r="E2249" s="192"/>
    </row>
    <row r="2250" spans="1:5" ht="15" customHeight="1" x14ac:dyDescent="0.2">
      <c r="A2250" s="91"/>
      <c r="B2250" s="91"/>
      <c r="C2250" s="91"/>
      <c r="D2250" s="91"/>
      <c r="E2250" s="91"/>
    </row>
    <row r="2251" spans="1:5" ht="15" customHeight="1" x14ac:dyDescent="0.25">
      <c r="A2251" s="55" t="s">
        <v>17</v>
      </c>
      <c r="B2251" s="56"/>
      <c r="C2251" s="56"/>
      <c r="D2251" s="56"/>
      <c r="E2251" s="56"/>
    </row>
    <row r="2252" spans="1:5" ht="15" customHeight="1" x14ac:dyDescent="0.2">
      <c r="A2252" s="82" t="s">
        <v>61</v>
      </c>
      <c r="B2252" s="56"/>
      <c r="C2252" s="56"/>
      <c r="D2252" s="56"/>
      <c r="E2252" s="58" t="s">
        <v>62</v>
      </c>
    </row>
    <row r="2253" spans="1:5" ht="15" customHeight="1" x14ac:dyDescent="0.25">
      <c r="A2253" s="55"/>
      <c r="B2253" s="57"/>
      <c r="C2253" s="56"/>
      <c r="D2253" s="56"/>
      <c r="E2253" s="71"/>
    </row>
    <row r="2254" spans="1:5" ht="15" customHeight="1" x14ac:dyDescent="0.2">
      <c r="A2254" s="92"/>
      <c r="B2254" s="92"/>
      <c r="C2254" s="72" t="s">
        <v>40</v>
      </c>
      <c r="D2254" s="84" t="s">
        <v>57</v>
      </c>
      <c r="E2254" s="74" t="s">
        <v>42</v>
      </c>
    </row>
    <row r="2255" spans="1:5" ht="15" customHeight="1" x14ac:dyDescent="0.2">
      <c r="A2255" s="90"/>
      <c r="B2255" s="120"/>
      <c r="C2255" s="103">
        <v>6409</v>
      </c>
      <c r="D2255" s="88" t="s">
        <v>78</v>
      </c>
      <c r="E2255" s="123">
        <v>-128495.26</v>
      </c>
    </row>
    <row r="2256" spans="1:5" ht="15" customHeight="1" x14ac:dyDescent="0.2">
      <c r="A2256" s="124"/>
      <c r="B2256" s="125"/>
      <c r="C2256" s="79" t="s">
        <v>44</v>
      </c>
      <c r="D2256" s="80"/>
      <c r="E2256" s="81">
        <f>E2255</f>
        <v>-128495.26</v>
      </c>
    </row>
    <row r="2257" spans="1:5" ht="15" customHeight="1" x14ac:dyDescent="0.2">
      <c r="A2257" s="91"/>
      <c r="B2257" s="91"/>
      <c r="C2257" s="91"/>
      <c r="D2257" s="91"/>
      <c r="E2257" s="91"/>
    </row>
    <row r="2258" spans="1:5" ht="15" customHeight="1" x14ac:dyDescent="0.25">
      <c r="A2258" s="55" t="s">
        <v>17</v>
      </c>
      <c r="B2258" s="56"/>
      <c r="C2258" s="56"/>
      <c r="D2258" s="56"/>
      <c r="E2258" s="57"/>
    </row>
    <row r="2259" spans="1:5" ht="15" customHeight="1" x14ac:dyDescent="0.2">
      <c r="A2259" s="82" t="s">
        <v>115</v>
      </c>
      <c r="B2259" s="115"/>
      <c r="C2259" s="115"/>
      <c r="D2259" s="115"/>
      <c r="E2259" s="57" t="s">
        <v>116</v>
      </c>
    </row>
    <row r="2260" spans="1:5" ht="15" customHeight="1" x14ac:dyDescent="0.2">
      <c r="A2260" s="82"/>
      <c r="B2260" s="57"/>
      <c r="C2260" s="56"/>
      <c r="D2260" s="56"/>
      <c r="E2260" s="71"/>
    </row>
    <row r="2261" spans="1:5" ht="15" customHeight="1" x14ac:dyDescent="0.2">
      <c r="A2261" s="92"/>
      <c r="B2261" s="43" t="s">
        <v>39</v>
      </c>
      <c r="C2261" s="72" t="s">
        <v>40</v>
      </c>
      <c r="D2261" s="126" t="s">
        <v>41</v>
      </c>
      <c r="E2261" s="74" t="s">
        <v>42</v>
      </c>
    </row>
    <row r="2262" spans="1:5" ht="15" customHeight="1" x14ac:dyDescent="0.2">
      <c r="A2262" s="92"/>
      <c r="B2262" s="45">
        <v>884</v>
      </c>
      <c r="C2262" s="93"/>
      <c r="D2262" s="88" t="s">
        <v>117</v>
      </c>
      <c r="E2262" s="89">
        <v>128495.26</v>
      </c>
    </row>
    <row r="2263" spans="1:5" ht="15" customHeight="1" x14ac:dyDescent="0.2">
      <c r="A2263" s="104"/>
      <c r="B2263" s="127"/>
      <c r="C2263" s="79" t="s">
        <v>44</v>
      </c>
      <c r="D2263" s="128"/>
      <c r="E2263" s="129">
        <f>SUM(E2262:E2262)</f>
        <v>128495.26</v>
      </c>
    </row>
    <row r="2264" spans="1:5" ht="15" customHeight="1" x14ac:dyDescent="0.2"/>
    <row r="2265" spans="1:5" ht="15" customHeight="1" x14ac:dyDescent="0.2"/>
    <row r="2266" spans="1:5" ht="15" customHeight="1" x14ac:dyDescent="0.25">
      <c r="A2266" s="35" t="s">
        <v>516</v>
      </c>
    </row>
    <row r="2267" spans="1:5" ht="15" customHeight="1" x14ac:dyDescent="0.2">
      <c r="A2267" s="194" t="s">
        <v>123</v>
      </c>
      <c r="B2267" s="194"/>
      <c r="C2267" s="194"/>
      <c r="D2267" s="194"/>
      <c r="E2267" s="194"/>
    </row>
    <row r="2268" spans="1:5" ht="15" customHeight="1" x14ac:dyDescent="0.2">
      <c r="A2268" s="194"/>
      <c r="B2268" s="194"/>
      <c r="C2268" s="194"/>
      <c r="D2268" s="194"/>
      <c r="E2268" s="194"/>
    </row>
    <row r="2269" spans="1:5" ht="15" customHeight="1" x14ac:dyDescent="0.2">
      <c r="A2269" s="192" t="s">
        <v>579</v>
      </c>
      <c r="B2269" s="192"/>
      <c r="C2269" s="192"/>
      <c r="D2269" s="192"/>
      <c r="E2269" s="192"/>
    </row>
    <row r="2270" spans="1:5" ht="15" customHeight="1" x14ac:dyDescent="0.2">
      <c r="A2270" s="192"/>
      <c r="B2270" s="192"/>
      <c r="C2270" s="192"/>
      <c r="D2270" s="192"/>
      <c r="E2270" s="192"/>
    </row>
    <row r="2271" spans="1:5" ht="15" customHeight="1" x14ac:dyDescent="0.2">
      <c r="A2271" s="192"/>
      <c r="B2271" s="192"/>
      <c r="C2271" s="192"/>
      <c r="D2271" s="192"/>
      <c r="E2271" s="192"/>
    </row>
    <row r="2272" spans="1:5" ht="15" customHeight="1" x14ac:dyDescent="0.2">
      <c r="A2272" s="192"/>
      <c r="B2272" s="192"/>
      <c r="C2272" s="192"/>
      <c r="D2272" s="192"/>
      <c r="E2272" s="192"/>
    </row>
    <row r="2273" spans="1:5" ht="15" customHeight="1" x14ac:dyDescent="0.2">
      <c r="A2273" s="192"/>
      <c r="B2273" s="192"/>
      <c r="C2273" s="192"/>
      <c r="D2273" s="192"/>
      <c r="E2273" s="192"/>
    </row>
    <row r="2274" spans="1:5" ht="15" customHeight="1" x14ac:dyDescent="0.2">
      <c r="A2274" s="192"/>
      <c r="B2274" s="192"/>
      <c r="C2274" s="192"/>
      <c r="D2274" s="192"/>
      <c r="E2274" s="192"/>
    </row>
    <row r="2275" spans="1:5" ht="15" customHeight="1" x14ac:dyDescent="0.2">
      <c r="A2275" s="192"/>
      <c r="B2275" s="192"/>
      <c r="C2275" s="192"/>
      <c r="D2275" s="192"/>
      <c r="E2275" s="192"/>
    </row>
    <row r="2276" spans="1:5" ht="15" customHeight="1" x14ac:dyDescent="0.2">
      <c r="A2276" s="192"/>
      <c r="B2276" s="192"/>
      <c r="C2276" s="192"/>
      <c r="D2276" s="192"/>
      <c r="E2276" s="192"/>
    </row>
    <row r="2277" spans="1:5" ht="15" customHeight="1" x14ac:dyDescent="0.2">
      <c r="A2277" s="192"/>
      <c r="B2277" s="192"/>
      <c r="C2277" s="192"/>
      <c r="D2277" s="192"/>
      <c r="E2277" s="192"/>
    </row>
    <row r="2278" spans="1:5" ht="15" customHeight="1" x14ac:dyDescent="0.2">
      <c r="A2278" s="91"/>
      <c r="B2278" s="91"/>
      <c r="C2278" s="91"/>
      <c r="D2278" s="91"/>
      <c r="E2278" s="91"/>
    </row>
    <row r="2279" spans="1:5" ht="15" customHeight="1" x14ac:dyDescent="0.25">
      <c r="A2279" s="55" t="s">
        <v>17</v>
      </c>
      <c r="B2279" s="56"/>
      <c r="C2279" s="56"/>
      <c r="D2279" s="56"/>
      <c r="E2279" s="56"/>
    </row>
    <row r="2280" spans="1:5" ht="15" customHeight="1" x14ac:dyDescent="0.2">
      <c r="A2280" s="82" t="s">
        <v>61</v>
      </c>
      <c r="B2280" s="56"/>
      <c r="C2280" s="56"/>
      <c r="D2280" s="56"/>
      <c r="E2280" s="58" t="s">
        <v>62</v>
      </c>
    </row>
    <row r="2281" spans="1:5" ht="15" customHeight="1" x14ac:dyDescent="0.25">
      <c r="A2281" s="55"/>
      <c r="B2281" s="57"/>
      <c r="C2281" s="56"/>
      <c r="D2281" s="56"/>
      <c r="E2281" s="71"/>
    </row>
    <row r="2282" spans="1:5" ht="15" customHeight="1" x14ac:dyDescent="0.2">
      <c r="A2282" s="92"/>
      <c r="B2282" s="92"/>
      <c r="C2282" s="72" t="s">
        <v>40</v>
      </c>
      <c r="D2282" s="84" t="s">
        <v>57</v>
      </c>
      <c r="E2282" s="74" t="s">
        <v>42</v>
      </c>
    </row>
    <row r="2283" spans="1:5" ht="15" customHeight="1" x14ac:dyDescent="0.2">
      <c r="A2283" s="90"/>
      <c r="B2283" s="120"/>
      <c r="C2283" s="103">
        <v>6409</v>
      </c>
      <c r="D2283" s="88" t="s">
        <v>78</v>
      </c>
      <c r="E2283" s="123">
        <v>-369516</v>
      </c>
    </row>
    <row r="2284" spans="1:5" ht="15" customHeight="1" x14ac:dyDescent="0.2">
      <c r="A2284" s="124"/>
      <c r="B2284" s="125"/>
      <c r="C2284" s="79" t="s">
        <v>44</v>
      </c>
      <c r="D2284" s="80"/>
      <c r="E2284" s="81">
        <f>E2283</f>
        <v>-369516</v>
      </c>
    </row>
    <row r="2285" spans="1:5" ht="15" customHeight="1" x14ac:dyDescent="0.2">
      <c r="A2285" s="91"/>
      <c r="B2285" s="91"/>
      <c r="C2285" s="91"/>
      <c r="D2285" s="91"/>
      <c r="E2285" s="91"/>
    </row>
    <row r="2286" spans="1:5" ht="15" customHeight="1" x14ac:dyDescent="0.2">
      <c r="A2286" s="91"/>
      <c r="B2286" s="91"/>
      <c r="C2286" s="91"/>
      <c r="D2286" s="91"/>
      <c r="E2286" s="91"/>
    </row>
    <row r="2287" spans="1:5" ht="15" customHeight="1" x14ac:dyDescent="0.2">
      <c r="A2287" s="91"/>
      <c r="B2287" s="91"/>
      <c r="C2287" s="91"/>
      <c r="D2287" s="91"/>
      <c r="E2287" s="91"/>
    </row>
    <row r="2288" spans="1:5" ht="15" customHeight="1" x14ac:dyDescent="0.2">
      <c r="A2288" s="91"/>
      <c r="B2288" s="91"/>
      <c r="C2288" s="91"/>
      <c r="D2288" s="91"/>
      <c r="E2288" s="91"/>
    </row>
    <row r="2289" spans="1:5" ht="15" customHeight="1" x14ac:dyDescent="0.2">
      <c r="A2289" s="91"/>
      <c r="B2289" s="91"/>
      <c r="C2289" s="91"/>
      <c r="D2289" s="91"/>
      <c r="E2289" s="91"/>
    </row>
    <row r="2290" spans="1:5" ht="15" customHeight="1" x14ac:dyDescent="0.25">
      <c r="A2290" s="55" t="s">
        <v>17</v>
      </c>
      <c r="B2290" s="56"/>
      <c r="C2290" s="56"/>
      <c r="D2290" s="56"/>
      <c r="E2290" s="57"/>
    </row>
    <row r="2291" spans="1:5" ht="15" customHeight="1" x14ac:dyDescent="0.2">
      <c r="A2291" s="82" t="s">
        <v>115</v>
      </c>
      <c r="B2291" s="115"/>
      <c r="C2291" s="115"/>
      <c r="D2291" s="115"/>
      <c r="E2291" s="57" t="s">
        <v>116</v>
      </c>
    </row>
    <row r="2292" spans="1:5" ht="15" customHeight="1" x14ac:dyDescent="0.2">
      <c r="A2292" s="82"/>
      <c r="B2292" s="57"/>
      <c r="C2292" s="56"/>
      <c r="D2292" s="56"/>
      <c r="E2292" s="71"/>
    </row>
    <row r="2293" spans="1:5" ht="15" customHeight="1" x14ac:dyDescent="0.2">
      <c r="A2293" s="92"/>
      <c r="B2293" s="43" t="s">
        <v>39</v>
      </c>
      <c r="C2293" s="72" t="s">
        <v>40</v>
      </c>
      <c r="D2293" s="126" t="s">
        <v>41</v>
      </c>
      <c r="E2293" s="74" t="s">
        <v>42</v>
      </c>
    </row>
    <row r="2294" spans="1:5" ht="15" customHeight="1" x14ac:dyDescent="0.2">
      <c r="A2294" s="92"/>
      <c r="B2294" s="45">
        <v>884</v>
      </c>
      <c r="C2294" s="93"/>
      <c r="D2294" s="88" t="s">
        <v>117</v>
      </c>
      <c r="E2294" s="89">
        <v>369516</v>
      </c>
    </row>
    <row r="2295" spans="1:5" ht="15" customHeight="1" x14ac:dyDescent="0.2">
      <c r="A2295" s="104"/>
      <c r="B2295" s="127"/>
      <c r="C2295" s="79" t="s">
        <v>44</v>
      </c>
      <c r="D2295" s="128"/>
      <c r="E2295" s="129">
        <f>SUM(E2294:E2294)</f>
        <v>369516</v>
      </c>
    </row>
    <row r="2296" spans="1:5" ht="15" customHeight="1" x14ac:dyDescent="0.2"/>
    <row r="2297" spans="1:5" ht="15" customHeight="1" x14ac:dyDescent="0.2"/>
    <row r="2298" spans="1:5" ht="15" customHeight="1" x14ac:dyDescent="0.25">
      <c r="A2298" s="35" t="s">
        <v>517</v>
      </c>
      <c r="B2298" s="57"/>
      <c r="C2298" s="57"/>
      <c r="D2298" s="57"/>
      <c r="E2298" s="57"/>
    </row>
    <row r="2299" spans="1:5" ht="15" customHeight="1" x14ac:dyDescent="0.2">
      <c r="A2299" s="194" t="s">
        <v>280</v>
      </c>
      <c r="B2299" s="194"/>
      <c r="C2299" s="194"/>
      <c r="D2299" s="194"/>
      <c r="E2299" s="194"/>
    </row>
    <row r="2300" spans="1:5" ht="15" customHeight="1" x14ac:dyDescent="0.2">
      <c r="A2300" s="194"/>
      <c r="B2300" s="194"/>
      <c r="C2300" s="194"/>
      <c r="D2300" s="194"/>
      <c r="E2300" s="194"/>
    </row>
    <row r="2301" spans="1:5" ht="15" customHeight="1" x14ac:dyDescent="0.2">
      <c r="A2301" s="192" t="s">
        <v>580</v>
      </c>
      <c r="B2301" s="192"/>
      <c r="C2301" s="192"/>
      <c r="D2301" s="192"/>
      <c r="E2301" s="192"/>
    </row>
    <row r="2302" spans="1:5" ht="15" customHeight="1" x14ac:dyDescent="0.2">
      <c r="A2302" s="192"/>
      <c r="B2302" s="192"/>
      <c r="C2302" s="192"/>
      <c r="D2302" s="192"/>
      <c r="E2302" s="192"/>
    </row>
    <row r="2303" spans="1:5" ht="15" customHeight="1" x14ac:dyDescent="0.2">
      <c r="A2303" s="192"/>
      <c r="B2303" s="192"/>
      <c r="C2303" s="192"/>
      <c r="D2303" s="192"/>
      <c r="E2303" s="192"/>
    </row>
    <row r="2304" spans="1:5" ht="15" customHeight="1" x14ac:dyDescent="0.2">
      <c r="A2304" s="192"/>
      <c r="B2304" s="192"/>
      <c r="C2304" s="192"/>
      <c r="D2304" s="192"/>
      <c r="E2304" s="192"/>
    </row>
    <row r="2305" spans="1:5" ht="15" customHeight="1" x14ac:dyDescent="0.2">
      <c r="A2305" s="192"/>
      <c r="B2305" s="192"/>
      <c r="C2305" s="192"/>
      <c r="D2305" s="192"/>
      <c r="E2305" s="192"/>
    </row>
    <row r="2306" spans="1:5" ht="15" customHeight="1" x14ac:dyDescent="0.2">
      <c r="A2306" s="192"/>
      <c r="B2306" s="192"/>
      <c r="C2306" s="192"/>
      <c r="D2306" s="192"/>
      <c r="E2306" s="192"/>
    </row>
    <row r="2307" spans="1:5" ht="15" customHeight="1" x14ac:dyDescent="0.2">
      <c r="A2307" s="192"/>
      <c r="B2307" s="192"/>
      <c r="C2307" s="192"/>
      <c r="D2307" s="192"/>
      <c r="E2307" s="192"/>
    </row>
    <row r="2308" spans="1:5" ht="15" customHeight="1" x14ac:dyDescent="0.2">
      <c r="A2308" s="192"/>
      <c r="B2308" s="192"/>
      <c r="C2308" s="192"/>
      <c r="D2308" s="192"/>
      <c r="E2308" s="192"/>
    </row>
    <row r="2309" spans="1:5" ht="15" customHeight="1" x14ac:dyDescent="0.2">
      <c r="A2309" s="192"/>
      <c r="B2309" s="192"/>
      <c r="C2309" s="192"/>
      <c r="D2309" s="192"/>
      <c r="E2309" s="192"/>
    </row>
    <row r="2310" spans="1:5" ht="15" customHeight="1" x14ac:dyDescent="0.2"/>
    <row r="2311" spans="1:5" ht="15" customHeight="1" x14ac:dyDescent="0.25">
      <c r="A2311" s="55" t="s">
        <v>17</v>
      </c>
      <c r="B2311" s="56"/>
      <c r="C2311" s="56"/>
      <c r="D2311" s="56"/>
      <c r="E2311" s="57"/>
    </row>
    <row r="2312" spans="1:5" ht="15" customHeight="1" x14ac:dyDescent="0.2">
      <c r="A2312" s="82" t="s">
        <v>115</v>
      </c>
      <c r="B2312" s="115"/>
      <c r="C2312" s="115"/>
      <c r="D2312" s="115"/>
      <c r="E2312" s="57" t="s">
        <v>116</v>
      </c>
    </row>
    <row r="2313" spans="1:5" ht="15" customHeight="1" x14ac:dyDescent="0.2"/>
    <row r="2314" spans="1:5" ht="15" customHeight="1" x14ac:dyDescent="0.2">
      <c r="B2314" s="43" t="s">
        <v>39</v>
      </c>
      <c r="C2314" s="72" t="s">
        <v>40</v>
      </c>
      <c r="D2314" s="126" t="s">
        <v>41</v>
      </c>
      <c r="E2314" s="74" t="s">
        <v>42</v>
      </c>
    </row>
    <row r="2315" spans="1:5" ht="15" customHeight="1" x14ac:dyDescent="0.2">
      <c r="B2315" s="45">
        <v>307</v>
      </c>
      <c r="C2315" s="93"/>
      <c r="D2315" s="65" t="s">
        <v>81</v>
      </c>
      <c r="E2315" s="48">
        <v>-30000</v>
      </c>
    </row>
    <row r="2316" spans="1:5" ht="15" customHeight="1" x14ac:dyDescent="0.2">
      <c r="B2316" s="45">
        <v>300</v>
      </c>
      <c r="C2316" s="93"/>
      <c r="D2316" s="65" t="s">
        <v>81</v>
      </c>
      <c r="E2316" s="48">
        <v>30000</v>
      </c>
    </row>
    <row r="2317" spans="1:5" ht="15" customHeight="1" x14ac:dyDescent="0.2">
      <c r="B2317" s="127"/>
      <c r="C2317" s="79" t="s">
        <v>44</v>
      </c>
      <c r="D2317" s="128"/>
      <c r="E2317" s="129">
        <f>SUM(E2315:E2316)</f>
        <v>0</v>
      </c>
    </row>
    <row r="2318" spans="1:5" ht="15" customHeight="1" x14ac:dyDescent="0.2"/>
    <row r="2319" spans="1:5" ht="15" customHeight="1" x14ac:dyDescent="0.2"/>
    <row r="2320" spans="1:5" ht="15" customHeight="1" x14ac:dyDescent="0.25">
      <c r="A2320" s="35" t="s">
        <v>518</v>
      </c>
      <c r="B2320" s="57"/>
      <c r="C2320" s="57"/>
      <c r="D2320" s="57"/>
      <c r="E2320" s="57"/>
    </row>
    <row r="2321" spans="1:5" ht="15" customHeight="1" x14ac:dyDescent="0.2">
      <c r="A2321" s="194" t="s">
        <v>280</v>
      </c>
      <c r="B2321" s="194"/>
      <c r="C2321" s="194"/>
      <c r="D2321" s="194"/>
      <c r="E2321" s="194"/>
    </row>
    <row r="2322" spans="1:5" ht="15" customHeight="1" x14ac:dyDescent="0.2">
      <c r="A2322" s="194"/>
      <c r="B2322" s="194"/>
      <c r="C2322" s="194"/>
      <c r="D2322" s="194"/>
      <c r="E2322" s="194"/>
    </row>
    <row r="2323" spans="1:5" ht="15" customHeight="1" x14ac:dyDescent="0.2">
      <c r="A2323" s="192" t="s">
        <v>581</v>
      </c>
      <c r="B2323" s="192"/>
      <c r="C2323" s="192"/>
      <c r="D2323" s="192"/>
      <c r="E2323" s="192"/>
    </row>
    <row r="2324" spans="1:5" ht="15" customHeight="1" x14ac:dyDescent="0.2">
      <c r="A2324" s="192"/>
      <c r="B2324" s="192"/>
      <c r="C2324" s="192"/>
      <c r="D2324" s="192"/>
      <c r="E2324" s="192"/>
    </row>
    <row r="2325" spans="1:5" ht="15" customHeight="1" x14ac:dyDescent="0.2">
      <c r="A2325" s="192"/>
      <c r="B2325" s="192"/>
      <c r="C2325" s="192"/>
      <c r="D2325" s="192"/>
      <c r="E2325" s="192"/>
    </row>
    <row r="2326" spans="1:5" ht="15" customHeight="1" x14ac:dyDescent="0.2">
      <c r="A2326" s="192"/>
      <c r="B2326" s="192"/>
      <c r="C2326" s="192"/>
      <c r="D2326" s="192"/>
      <c r="E2326" s="192"/>
    </row>
    <row r="2327" spans="1:5" ht="15" customHeight="1" x14ac:dyDescent="0.2">
      <c r="A2327" s="192"/>
      <c r="B2327" s="192"/>
      <c r="C2327" s="192"/>
      <c r="D2327" s="192"/>
      <c r="E2327" s="192"/>
    </row>
    <row r="2328" spans="1:5" ht="15" customHeight="1" x14ac:dyDescent="0.2">
      <c r="A2328" s="192"/>
      <c r="B2328" s="192"/>
      <c r="C2328" s="192"/>
      <c r="D2328" s="192"/>
      <c r="E2328" s="192"/>
    </row>
    <row r="2329" spans="1:5" ht="15" customHeight="1" x14ac:dyDescent="0.2">
      <c r="A2329" s="192"/>
      <c r="B2329" s="192"/>
      <c r="C2329" s="192"/>
      <c r="D2329" s="192"/>
      <c r="E2329" s="192"/>
    </row>
    <row r="2330" spans="1:5" ht="15" customHeight="1" x14ac:dyDescent="0.2">
      <c r="A2330" s="192"/>
      <c r="B2330" s="192"/>
      <c r="C2330" s="192"/>
      <c r="D2330" s="192"/>
      <c r="E2330" s="192"/>
    </row>
    <row r="2331" spans="1:5" ht="15" customHeight="1" x14ac:dyDescent="0.2">
      <c r="A2331" s="192"/>
      <c r="B2331" s="192"/>
      <c r="C2331" s="192"/>
      <c r="D2331" s="192"/>
      <c r="E2331" s="192"/>
    </row>
    <row r="2332" spans="1:5" ht="15" customHeight="1" x14ac:dyDescent="0.2">
      <c r="A2332" s="91"/>
      <c r="B2332" s="91"/>
      <c r="C2332" s="91"/>
      <c r="D2332" s="91"/>
      <c r="E2332" s="91"/>
    </row>
    <row r="2333" spans="1:5" ht="15" customHeight="1" x14ac:dyDescent="0.2">
      <c r="A2333" s="91"/>
      <c r="B2333" s="91"/>
      <c r="C2333" s="91"/>
      <c r="D2333" s="91"/>
      <c r="E2333" s="91"/>
    </row>
    <row r="2334" spans="1:5" ht="15" customHeight="1" x14ac:dyDescent="0.2">
      <c r="A2334" s="91"/>
      <c r="B2334" s="91"/>
      <c r="C2334" s="91"/>
      <c r="D2334" s="91"/>
      <c r="E2334" s="91"/>
    </row>
    <row r="2335" spans="1:5" ht="15" customHeight="1" x14ac:dyDescent="0.2">
      <c r="A2335" s="91"/>
      <c r="B2335" s="91"/>
      <c r="C2335" s="91"/>
      <c r="D2335" s="91"/>
      <c r="E2335" s="91"/>
    </row>
    <row r="2336" spans="1:5" ht="15" customHeight="1" x14ac:dyDescent="0.2">
      <c r="A2336" s="91"/>
      <c r="B2336" s="91"/>
      <c r="C2336" s="91"/>
      <c r="D2336" s="91"/>
      <c r="E2336" s="91"/>
    </row>
    <row r="2337" spans="1:5" ht="15" customHeight="1" x14ac:dyDescent="0.2">
      <c r="A2337" s="91"/>
      <c r="B2337" s="91"/>
      <c r="C2337" s="91"/>
      <c r="D2337" s="91"/>
      <c r="E2337" s="91"/>
    </row>
    <row r="2338" spans="1:5" ht="15" customHeight="1" x14ac:dyDescent="0.2">
      <c r="A2338" s="91"/>
      <c r="B2338" s="91"/>
      <c r="C2338" s="91"/>
      <c r="D2338" s="91"/>
      <c r="E2338" s="91"/>
    </row>
    <row r="2339" spans="1:5" ht="15" customHeight="1" x14ac:dyDescent="0.2">
      <c r="A2339" s="91"/>
      <c r="B2339" s="91"/>
      <c r="C2339" s="91"/>
      <c r="D2339" s="91"/>
      <c r="E2339" s="91"/>
    </row>
    <row r="2340" spans="1:5" ht="15" customHeight="1" x14ac:dyDescent="0.2">
      <c r="A2340" s="91"/>
      <c r="B2340" s="91"/>
      <c r="C2340" s="91"/>
      <c r="D2340" s="91"/>
      <c r="E2340" s="91"/>
    </row>
    <row r="2341" spans="1:5" ht="15" customHeight="1" x14ac:dyDescent="0.2"/>
    <row r="2342" spans="1:5" ht="15" customHeight="1" x14ac:dyDescent="0.25">
      <c r="A2342" s="55" t="s">
        <v>17</v>
      </c>
      <c r="B2342" s="56"/>
      <c r="C2342" s="56"/>
      <c r="D2342" s="56"/>
      <c r="E2342" s="57"/>
    </row>
    <row r="2343" spans="1:5" ht="15" customHeight="1" x14ac:dyDescent="0.2">
      <c r="A2343" s="82" t="s">
        <v>115</v>
      </c>
      <c r="B2343" s="115"/>
      <c r="C2343" s="115"/>
      <c r="D2343" s="115"/>
      <c r="E2343" s="57" t="s">
        <v>116</v>
      </c>
    </row>
    <row r="2344" spans="1:5" ht="15" customHeight="1" x14ac:dyDescent="0.2"/>
    <row r="2345" spans="1:5" ht="15" customHeight="1" x14ac:dyDescent="0.2">
      <c r="B2345" s="43" t="s">
        <v>39</v>
      </c>
      <c r="C2345" s="72" t="s">
        <v>40</v>
      </c>
      <c r="D2345" s="126" t="s">
        <v>41</v>
      </c>
      <c r="E2345" s="74" t="s">
        <v>42</v>
      </c>
    </row>
    <row r="2346" spans="1:5" ht="15" customHeight="1" x14ac:dyDescent="0.2">
      <c r="B2346" s="45">
        <v>307</v>
      </c>
      <c r="C2346" s="93"/>
      <c r="D2346" s="65" t="s">
        <v>81</v>
      </c>
      <c r="E2346" s="48">
        <v>-220000</v>
      </c>
    </row>
    <row r="2347" spans="1:5" ht="15" customHeight="1" x14ac:dyDescent="0.2">
      <c r="B2347" s="45">
        <v>303</v>
      </c>
      <c r="C2347" s="93"/>
      <c r="D2347" s="65" t="s">
        <v>81</v>
      </c>
      <c r="E2347" s="48">
        <v>220000</v>
      </c>
    </row>
    <row r="2348" spans="1:5" ht="15" customHeight="1" x14ac:dyDescent="0.2">
      <c r="B2348" s="127"/>
      <c r="C2348" s="79" t="s">
        <v>44</v>
      </c>
      <c r="D2348" s="128"/>
      <c r="E2348" s="129">
        <f>SUM(E2346:E2347)</f>
        <v>0</v>
      </c>
    </row>
    <row r="2349" spans="1:5" ht="15" customHeight="1" x14ac:dyDescent="0.2"/>
    <row r="2350" spans="1:5" ht="15" customHeight="1" x14ac:dyDescent="0.2"/>
    <row r="2351" spans="1:5" ht="15" customHeight="1" x14ac:dyDescent="0.2"/>
    <row r="2352" spans="1:5"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sheetData>
  <mergeCells count="185">
    <mergeCell ref="A2269:E2277"/>
    <mergeCell ref="A2299:E2300"/>
    <mergeCell ref="A2301:E2309"/>
    <mergeCell ref="A2321:E2322"/>
    <mergeCell ref="A2323:E2331"/>
    <mergeCell ref="A2189:E2196"/>
    <mergeCell ref="A2210:E2211"/>
    <mergeCell ref="A2212:E2221"/>
    <mergeCell ref="A2239:E2240"/>
    <mergeCell ref="A2241:E2249"/>
    <mergeCell ref="A2267:E2268"/>
    <mergeCell ref="A2107:E2116"/>
    <mergeCell ref="A2135:E2136"/>
    <mergeCell ref="A2137:E2145"/>
    <mergeCell ref="A2157:E2158"/>
    <mergeCell ref="A2159:E2166"/>
    <mergeCell ref="A2187:E2188"/>
    <mergeCell ref="A2033:E2041"/>
    <mergeCell ref="A2053:E2054"/>
    <mergeCell ref="A2055:E2064"/>
    <mergeCell ref="A2083:E2084"/>
    <mergeCell ref="A2085:E2093"/>
    <mergeCell ref="A2105:E2106"/>
    <mergeCell ref="A1960:E1967"/>
    <mergeCell ref="A1979:E1980"/>
    <mergeCell ref="A1981:E1988"/>
    <mergeCell ref="A2000:E2001"/>
    <mergeCell ref="A2002:E2010"/>
    <mergeCell ref="A2031:E2032"/>
    <mergeCell ref="A1887:E1891"/>
    <mergeCell ref="A1909:E1910"/>
    <mergeCell ref="A1911:E1919"/>
    <mergeCell ref="A1936:E1937"/>
    <mergeCell ref="A1938:E1946"/>
    <mergeCell ref="A1958:E1959"/>
    <mergeCell ref="A1825:E1830"/>
    <mergeCell ref="A1842:E1843"/>
    <mergeCell ref="A1844:E1849"/>
    <mergeCell ref="A1862:E1863"/>
    <mergeCell ref="A1864:E1869"/>
    <mergeCell ref="A1885:E1886"/>
    <mergeCell ref="A1745:E1751"/>
    <mergeCell ref="A1771:E1772"/>
    <mergeCell ref="A1773:E1778"/>
    <mergeCell ref="A1790:E1791"/>
    <mergeCell ref="A1792:E1797"/>
    <mergeCell ref="A1823:E1824"/>
    <mergeCell ref="A1652:E1659"/>
    <mergeCell ref="A1676:E1677"/>
    <mergeCell ref="A1678:E1684"/>
    <mergeCell ref="A1719:E1720"/>
    <mergeCell ref="A1721:E1728"/>
    <mergeCell ref="A1743:E1744"/>
    <mergeCell ref="A1584:E1589"/>
    <mergeCell ref="A1601:E1602"/>
    <mergeCell ref="A1603:E1607"/>
    <mergeCell ref="A1624:E1625"/>
    <mergeCell ref="A1626:E1633"/>
    <mergeCell ref="A1650:E1651"/>
    <mergeCell ref="A1513:E1519"/>
    <mergeCell ref="A1544:E1545"/>
    <mergeCell ref="A1546:E1551"/>
    <mergeCell ref="A1563:E1564"/>
    <mergeCell ref="A1565:E1570"/>
    <mergeCell ref="A1582:E1583"/>
    <mergeCell ref="A1420:E1426"/>
    <mergeCell ref="A1444:E1445"/>
    <mergeCell ref="A1446:E1454"/>
    <mergeCell ref="A1474:E1475"/>
    <mergeCell ref="A1476:E1484"/>
    <mergeCell ref="A1511:E1512"/>
    <mergeCell ref="A1328:E1335"/>
    <mergeCell ref="A1355:E1356"/>
    <mergeCell ref="A1357:E1364"/>
    <mergeCell ref="A1382:E1383"/>
    <mergeCell ref="A1384:E1391"/>
    <mergeCell ref="A1418:E1419"/>
    <mergeCell ref="A1240:E1247"/>
    <mergeCell ref="A1265:E1266"/>
    <mergeCell ref="A1267:E1274"/>
    <mergeCell ref="A1292:E1293"/>
    <mergeCell ref="A1294:E1300"/>
    <mergeCell ref="A1326:E1327"/>
    <mergeCell ref="A1156:E1162"/>
    <mergeCell ref="A1180:E1180"/>
    <mergeCell ref="A1181:E1187"/>
    <mergeCell ref="A1207:E1208"/>
    <mergeCell ref="A1209:E1217"/>
    <mergeCell ref="A1239:E1239"/>
    <mergeCell ref="A1077:E1083"/>
    <mergeCell ref="A1103:E1103"/>
    <mergeCell ref="A1104:E1110"/>
    <mergeCell ref="A1128:E1128"/>
    <mergeCell ref="A1129:E1135"/>
    <mergeCell ref="A1155:E1155"/>
    <mergeCell ref="A1000:E1006"/>
    <mergeCell ref="A1024:E1024"/>
    <mergeCell ref="A1025:E1030"/>
    <mergeCell ref="A1051:E1051"/>
    <mergeCell ref="A1052:E1058"/>
    <mergeCell ref="A1076:E1076"/>
    <mergeCell ref="A903:E909"/>
    <mergeCell ref="A939:E940"/>
    <mergeCell ref="A941:E948"/>
    <mergeCell ref="A970:E970"/>
    <mergeCell ref="A971:E978"/>
    <mergeCell ref="A999:E999"/>
    <mergeCell ref="A818:E826"/>
    <mergeCell ref="A850:E850"/>
    <mergeCell ref="A851:E858"/>
    <mergeCell ref="A876:E876"/>
    <mergeCell ref="A877:E884"/>
    <mergeCell ref="A902:E902"/>
    <mergeCell ref="A739:E746"/>
    <mergeCell ref="A764:E764"/>
    <mergeCell ref="A765:E772"/>
    <mergeCell ref="A791:E791"/>
    <mergeCell ref="A792:E799"/>
    <mergeCell ref="A817:E817"/>
    <mergeCell ref="A661:E668"/>
    <mergeCell ref="A686:E686"/>
    <mergeCell ref="A687:E694"/>
    <mergeCell ref="A712:E712"/>
    <mergeCell ref="A713:E720"/>
    <mergeCell ref="A738:E738"/>
    <mergeCell ref="A583:E590"/>
    <mergeCell ref="A608:E608"/>
    <mergeCell ref="A609:E616"/>
    <mergeCell ref="A635:E635"/>
    <mergeCell ref="A636:E642"/>
    <mergeCell ref="A660:E660"/>
    <mergeCell ref="A506:E512"/>
    <mergeCell ref="A531:E531"/>
    <mergeCell ref="A532:E538"/>
    <mergeCell ref="A556:E556"/>
    <mergeCell ref="A557:E564"/>
    <mergeCell ref="A582:E582"/>
    <mergeCell ref="A427:E435"/>
    <mergeCell ref="A453:E453"/>
    <mergeCell ref="A454:E461"/>
    <mergeCell ref="A479:E479"/>
    <mergeCell ref="A480:E487"/>
    <mergeCell ref="A505:E505"/>
    <mergeCell ref="A367:E367"/>
    <mergeCell ref="A368:E368"/>
    <mergeCell ref="A369:E377"/>
    <mergeCell ref="A397:E397"/>
    <mergeCell ref="A398:E405"/>
    <mergeCell ref="A426:E426"/>
    <mergeCell ref="A295:E295"/>
    <mergeCell ref="A296:E296"/>
    <mergeCell ref="A297:E303"/>
    <mergeCell ref="A322:E322"/>
    <mergeCell ref="A323:E323"/>
    <mergeCell ref="A324:E332"/>
    <mergeCell ref="A222:E222"/>
    <mergeCell ref="A223:E223"/>
    <mergeCell ref="A224:E230"/>
    <mergeCell ref="A263:E263"/>
    <mergeCell ref="A264:E264"/>
    <mergeCell ref="A265:E272"/>
    <mergeCell ref="A159:E159"/>
    <mergeCell ref="A160:E160"/>
    <mergeCell ref="A161:E168"/>
    <mergeCell ref="A188:E188"/>
    <mergeCell ref="A189:E189"/>
    <mergeCell ref="A190:E197"/>
    <mergeCell ref="A134:E134"/>
    <mergeCell ref="A135:E135"/>
    <mergeCell ref="A136:E140"/>
    <mergeCell ref="A55:E55"/>
    <mergeCell ref="A56:E56"/>
    <mergeCell ref="A57:E61"/>
    <mergeCell ref="A79:E79"/>
    <mergeCell ref="A80:E80"/>
    <mergeCell ref="A81:E85"/>
    <mergeCell ref="A2:E2"/>
    <mergeCell ref="A3:E3"/>
    <mergeCell ref="A4:E8"/>
    <mergeCell ref="A24:E24"/>
    <mergeCell ref="A25:E25"/>
    <mergeCell ref="A26:E32"/>
    <mergeCell ref="A106:E106"/>
    <mergeCell ref="A107:E107"/>
    <mergeCell ref="A108:E116"/>
  </mergeCells>
  <pageMargins left="0.98425196850393704" right="0.98425196850393704" top="0.98425196850393704" bottom="0.98425196850393704" header="0.51181102362204722" footer="0.51181102362204722"/>
  <pageSetup paperSize="9" scale="92" firstPageNumber="68" orientation="portrait" useFirstPageNumber="1" r:id="rId1"/>
  <headerFooter alignWithMargins="0">
    <oddHeader>&amp;C&amp;"Arial,Kurzíva"Příloha č. 4: Rozpočtové změny č. 510/18 - 593/18 a 597/18 - 598/18 schválené Radou Olomouckého kraje 27.8.2018</oddHeader>
    <oddFooter xml:space="preserve">&amp;L&amp;"Arial,Kurzíva"Zastupitelstvo OK 17.9.2018
7.1. - Rozpočet Olomouckého kraje 2018 - rozpočtové změny 
Příloha č.4: Rozpočtové změny č. 510/18 - 593/18 a 597/18 - 598/18 schválené Radou OK 27.8.2018&amp;R&amp;"Arial,Kurzíva"Strana &amp;P (celkem 117)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323</v>
      </c>
    </row>
    <row r="2" spans="1:5" ht="15" customHeight="1" x14ac:dyDescent="0.2">
      <c r="A2" s="191" t="s">
        <v>34</v>
      </c>
      <c r="B2" s="191"/>
      <c r="C2" s="191"/>
      <c r="D2" s="191"/>
      <c r="E2" s="191"/>
    </row>
    <row r="3" spans="1:5" ht="15" customHeight="1" x14ac:dyDescent="0.2">
      <c r="A3" s="193" t="s">
        <v>324</v>
      </c>
      <c r="B3" s="193"/>
      <c r="C3" s="193"/>
      <c r="D3" s="193"/>
      <c r="E3" s="193"/>
    </row>
    <row r="4" spans="1:5" ht="15" customHeight="1" x14ac:dyDescent="0.2">
      <c r="A4" s="193"/>
      <c r="B4" s="193"/>
      <c r="C4" s="193"/>
      <c r="D4" s="193"/>
      <c r="E4" s="193"/>
    </row>
    <row r="5" spans="1:5" ht="15" customHeight="1" x14ac:dyDescent="0.2">
      <c r="A5" s="193"/>
      <c r="B5" s="193"/>
      <c r="C5" s="193"/>
      <c r="D5" s="193"/>
      <c r="E5" s="193"/>
    </row>
    <row r="6" spans="1:5" ht="15" customHeight="1" x14ac:dyDescent="0.2">
      <c r="A6" s="193"/>
      <c r="B6" s="193"/>
      <c r="C6" s="193"/>
      <c r="D6" s="193"/>
      <c r="E6" s="193"/>
    </row>
    <row r="7" spans="1:5" ht="15" customHeight="1" x14ac:dyDescent="0.2">
      <c r="A7" s="193"/>
      <c r="B7" s="193"/>
      <c r="C7" s="193"/>
      <c r="D7" s="193"/>
      <c r="E7" s="193"/>
    </row>
    <row r="8" spans="1:5" ht="15" customHeight="1" x14ac:dyDescent="0.2">
      <c r="A8" s="193"/>
      <c r="B8" s="193"/>
      <c r="C8" s="193"/>
      <c r="D8" s="193"/>
      <c r="E8" s="193"/>
    </row>
    <row r="9" spans="1:5" ht="15" customHeight="1" x14ac:dyDescent="0.2">
      <c r="A9"/>
      <c r="B9"/>
      <c r="C9"/>
      <c r="D9"/>
      <c r="E9"/>
    </row>
    <row r="10" spans="1:5" ht="15" customHeight="1" x14ac:dyDescent="0.25">
      <c r="A10" s="37" t="s">
        <v>1</v>
      </c>
      <c r="B10" s="56"/>
      <c r="C10" s="56"/>
      <c r="D10" s="56"/>
      <c r="E10" s="56"/>
    </row>
    <row r="11" spans="1:5" ht="15" customHeight="1" x14ac:dyDescent="0.2">
      <c r="A11" s="69" t="s">
        <v>112</v>
      </c>
      <c r="B11" s="38"/>
      <c r="C11" s="38"/>
      <c r="D11" s="38"/>
      <c r="E11" s="40" t="s">
        <v>113</v>
      </c>
    </row>
    <row r="12" spans="1:5" ht="15" customHeight="1" x14ac:dyDescent="0.25">
      <c r="A12" s="55"/>
      <c r="B12" s="57"/>
      <c r="C12" s="56"/>
      <c r="D12" s="56"/>
      <c r="E12" s="71"/>
    </row>
    <row r="13" spans="1:5" ht="15" customHeight="1" x14ac:dyDescent="0.2">
      <c r="A13" s="83"/>
      <c r="B13" s="92"/>
      <c r="C13" s="72" t="s">
        <v>40</v>
      </c>
      <c r="D13" s="73" t="s">
        <v>41</v>
      </c>
      <c r="E13" s="74" t="s">
        <v>42</v>
      </c>
    </row>
    <row r="14" spans="1:5" ht="15" customHeight="1" x14ac:dyDescent="0.2">
      <c r="A14" s="90"/>
      <c r="B14" s="120"/>
      <c r="C14" s="87">
        <v>6409</v>
      </c>
      <c r="D14" s="77" t="s">
        <v>325</v>
      </c>
      <c r="E14" s="89">
        <v>22506</v>
      </c>
    </row>
    <row r="15" spans="1:5" ht="15" customHeight="1" x14ac:dyDescent="0.2">
      <c r="A15" s="90"/>
      <c r="B15" s="104"/>
      <c r="C15" s="79" t="s">
        <v>44</v>
      </c>
      <c r="D15" s="80"/>
      <c r="E15" s="81">
        <f>SUM(E14:E14)</f>
        <v>22506</v>
      </c>
    </row>
    <row r="16" spans="1:5" ht="15" customHeight="1" x14ac:dyDescent="0.2"/>
    <row r="17" spans="1:5" ht="15" customHeight="1" x14ac:dyDescent="0.25">
      <c r="A17" s="55" t="s">
        <v>17</v>
      </c>
      <c r="B17" s="56"/>
      <c r="C17" s="56"/>
      <c r="D17" s="56"/>
      <c r="E17" s="56"/>
    </row>
    <row r="18" spans="1:5" ht="15" customHeight="1" x14ac:dyDescent="0.2">
      <c r="A18" s="69" t="s">
        <v>112</v>
      </c>
      <c r="B18" s="56"/>
      <c r="C18" s="56"/>
      <c r="D18" s="56"/>
      <c r="E18" s="40" t="s">
        <v>113</v>
      </c>
    </row>
    <row r="19" spans="1:5" ht="15" customHeight="1" x14ac:dyDescent="0.25">
      <c r="A19" s="55"/>
      <c r="B19" s="57"/>
      <c r="C19" s="56"/>
      <c r="D19" s="56"/>
      <c r="E19" s="71"/>
    </row>
    <row r="20" spans="1:5" ht="15" customHeight="1" x14ac:dyDescent="0.2">
      <c r="A20" s="92"/>
      <c r="B20" s="92"/>
      <c r="C20" s="72" t="s">
        <v>40</v>
      </c>
      <c r="D20" s="84" t="s">
        <v>57</v>
      </c>
      <c r="E20" s="74" t="s">
        <v>42</v>
      </c>
    </row>
    <row r="21" spans="1:5" ht="15" customHeight="1" x14ac:dyDescent="0.2">
      <c r="A21" s="122"/>
      <c r="B21" s="120"/>
      <c r="C21" s="103">
        <v>6113</v>
      </c>
      <c r="D21" s="88" t="s">
        <v>59</v>
      </c>
      <c r="E21" s="89">
        <v>22506</v>
      </c>
    </row>
    <row r="22" spans="1:5" ht="15" customHeight="1" x14ac:dyDescent="0.2">
      <c r="A22" s="124"/>
      <c r="B22" s="125"/>
      <c r="C22" s="79" t="s">
        <v>44</v>
      </c>
      <c r="D22" s="80"/>
      <c r="E22" s="81">
        <f>E21</f>
        <v>22506</v>
      </c>
    </row>
    <row r="23" spans="1:5" ht="15" customHeight="1" x14ac:dyDescent="0.2"/>
    <row r="24" spans="1:5" ht="15" customHeight="1" x14ac:dyDescent="0.2"/>
    <row r="25" spans="1:5" ht="15" customHeight="1" x14ac:dyDescent="0.25">
      <c r="A25" s="35" t="s">
        <v>326</v>
      </c>
    </row>
    <row r="26" spans="1:5" ht="15" customHeight="1" x14ac:dyDescent="0.2">
      <c r="A26" s="191" t="s">
        <v>34</v>
      </c>
      <c r="B26" s="191"/>
      <c r="C26" s="191"/>
      <c r="D26" s="191"/>
      <c r="E26" s="191"/>
    </row>
    <row r="27" spans="1:5" ht="15" customHeight="1" x14ac:dyDescent="0.2">
      <c r="A27" s="193" t="s">
        <v>327</v>
      </c>
      <c r="B27" s="193"/>
      <c r="C27" s="193"/>
      <c r="D27" s="193"/>
      <c r="E27" s="193"/>
    </row>
    <row r="28" spans="1:5" ht="15" customHeight="1" x14ac:dyDescent="0.2">
      <c r="A28" s="193"/>
      <c r="B28" s="193"/>
      <c r="C28" s="193"/>
      <c r="D28" s="193"/>
      <c r="E28" s="193"/>
    </row>
    <row r="29" spans="1:5" ht="15" customHeight="1" x14ac:dyDescent="0.2">
      <c r="A29" s="193"/>
      <c r="B29" s="193"/>
      <c r="C29" s="193"/>
      <c r="D29" s="193"/>
      <c r="E29" s="193"/>
    </row>
    <row r="30" spans="1:5" ht="15" customHeight="1" x14ac:dyDescent="0.2">
      <c r="A30" s="193"/>
      <c r="B30" s="193"/>
      <c r="C30" s="193"/>
      <c r="D30" s="193"/>
      <c r="E30" s="193"/>
    </row>
    <row r="31" spans="1:5" ht="15" customHeight="1" x14ac:dyDescent="0.2">
      <c r="A31" s="193"/>
      <c r="B31" s="193"/>
      <c r="C31" s="193"/>
      <c r="D31" s="193"/>
      <c r="E31" s="193"/>
    </row>
    <row r="32" spans="1:5" ht="15" customHeight="1" x14ac:dyDescent="0.2">
      <c r="A32" s="193"/>
      <c r="B32" s="193"/>
      <c r="C32" s="193"/>
      <c r="D32" s="193"/>
      <c r="E32" s="193"/>
    </row>
    <row r="33" spans="1:5" ht="15" customHeight="1" x14ac:dyDescent="0.2">
      <c r="A33" s="193"/>
      <c r="B33" s="193"/>
      <c r="C33" s="193"/>
      <c r="D33" s="193"/>
      <c r="E33" s="193"/>
    </row>
    <row r="34" spans="1:5" ht="15" customHeight="1" x14ac:dyDescent="0.2"/>
    <row r="35" spans="1:5" ht="15" customHeight="1" x14ac:dyDescent="0.25">
      <c r="A35" s="55" t="s">
        <v>1</v>
      </c>
      <c r="B35" s="109"/>
      <c r="C35" s="56"/>
      <c r="D35" s="56"/>
      <c r="E35" s="56"/>
    </row>
    <row r="36" spans="1:5" ht="15" customHeight="1" x14ac:dyDescent="0.2">
      <c r="A36" s="82" t="s">
        <v>20</v>
      </c>
      <c r="B36" s="109"/>
      <c r="C36" s="56"/>
      <c r="D36" s="56"/>
      <c r="E36" s="58" t="s">
        <v>156</v>
      </c>
    </row>
    <row r="37" spans="1:5" ht="15" customHeight="1" x14ac:dyDescent="0.2">
      <c r="A37" s="143"/>
      <c r="B37" s="143"/>
      <c r="C37" s="143"/>
      <c r="D37" s="143"/>
      <c r="E37" s="143"/>
    </row>
    <row r="38" spans="1:5" ht="15" customHeight="1" x14ac:dyDescent="0.2">
      <c r="A38" s="143"/>
      <c r="B38" s="143"/>
      <c r="C38" s="72" t="s">
        <v>40</v>
      </c>
      <c r="D38" s="73" t="s">
        <v>41</v>
      </c>
      <c r="E38" s="74" t="s">
        <v>157</v>
      </c>
    </row>
    <row r="39" spans="1:5" ht="15" customHeight="1" x14ac:dyDescent="0.2">
      <c r="A39" s="143"/>
      <c r="B39" s="143"/>
      <c r="C39" s="144">
        <v>6330</v>
      </c>
      <c r="D39" s="172" t="s">
        <v>328</v>
      </c>
      <c r="E39" s="107">
        <v>183000</v>
      </c>
    </row>
    <row r="40" spans="1:5" ht="15" customHeight="1" x14ac:dyDescent="0.2">
      <c r="A40" s="143"/>
      <c r="B40" s="143"/>
      <c r="C40" s="79" t="s">
        <v>44</v>
      </c>
      <c r="D40" s="80"/>
      <c r="E40" s="81">
        <f>SUM(E39:E39)</f>
        <v>183000</v>
      </c>
    </row>
    <row r="41" spans="1:5" ht="15" customHeight="1" x14ac:dyDescent="0.2">
      <c r="A41" s="143"/>
      <c r="B41" s="143"/>
      <c r="C41" s="143"/>
      <c r="D41" s="143"/>
      <c r="E41" s="143"/>
    </row>
    <row r="42" spans="1:5" ht="15" customHeight="1" x14ac:dyDescent="0.25">
      <c r="A42" s="37" t="s">
        <v>17</v>
      </c>
      <c r="B42" s="143"/>
      <c r="C42" s="143"/>
      <c r="D42" s="143"/>
      <c r="E42" s="143"/>
    </row>
    <row r="43" spans="1:5" ht="15" customHeight="1" x14ac:dyDescent="0.2">
      <c r="A43" s="82" t="s">
        <v>55</v>
      </c>
      <c r="B43" s="56"/>
      <c r="C43" s="56"/>
      <c r="D43" s="56"/>
      <c r="E43" s="58" t="s">
        <v>56</v>
      </c>
    </row>
    <row r="44" spans="1:5" ht="15" customHeight="1" x14ac:dyDescent="0.2">
      <c r="A44" s="82"/>
      <c r="B44" s="115"/>
      <c r="C44" s="56"/>
      <c r="D44" s="56"/>
      <c r="E44" s="71"/>
    </row>
    <row r="45" spans="1:5" ht="15" customHeight="1" x14ac:dyDescent="0.2">
      <c r="A45" s="92"/>
      <c r="B45" s="92"/>
      <c r="C45" s="72" t="s">
        <v>40</v>
      </c>
      <c r="D45" s="84" t="s">
        <v>57</v>
      </c>
      <c r="E45" s="43" t="s">
        <v>42</v>
      </c>
    </row>
    <row r="46" spans="1:5" ht="15" customHeight="1" x14ac:dyDescent="0.2">
      <c r="A46" s="173"/>
      <c r="B46" s="174"/>
      <c r="C46" s="139">
        <v>6330</v>
      </c>
      <c r="D46" s="108" t="s">
        <v>86</v>
      </c>
      <c r="E46" s="89">
        <v>183000</v>
      </c>
    </row>
    <row r="47" spans="1:5" ht="15" customHeight="1" x14ac:dyDescent="0.2">
      <c r="A47" s="168"/>
      <c r="B47" s="168"/>
      <c r="C47" s="79" t="s">
        <v>44</v>
      </c>
      <c r="D47" s="108"/>
      <c r="E47" s="81">
        <f>SUM(E46:E46)</f>
        <v>183000</v>
      </c>
    </row>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sheetData>
  <mergeCells count="4">
    <mergeCell ref="A2:E2"/>
    <mergeCell ref="A3:E8"/>
    <mergeCell ref="A26:E26"/>
    <mergeCell ref="A27:E33"/>
  </mergeCells>
  <phoneticPr fontId="1" type="noConversion"/>
  <pageMargins left="0.98425196850393704" right="0.98425196850393704" top="0.98425196850393704" bottom="0.98425196850393704" header="0.51181102362204722" footer="0.51181102362204722"/>
  <pageSetup paperSize="9" scale="92" firstPageNumber="114" orientation="portrait" useFirstPageNumber="1" r:id="rId1"/>
  <headerFooter alignWithMargins="0">
    <oddHeader>&amp;C&amp;"Arial,Kurzíva"Příloha č. 5: Rozpočtové změny č. 482/18 - 483/18 navržené Radou Olomouckého kraje 23.7.2018 ke schválení</oddHeader>
    <oddFooter xml:space="preserve">&amp;L&amp;"Arial,Kurzíva"Zastupitelstvo OK 17.9.2018
7.1. - Rozpočet Olomouckého kraje 2018 - rozpočtové změny 
Příloha č.5: Rozpočtové změny č. 482/18 - 483/18 navržené Radou Olomouckého kraje 23.7.2018 ke schválení&amp;R&amp;"Arial,Kurzíva"Strana &amp;P (celkem 117)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519</v>
      </c>
    </row>
    <row r="2" spans="1:5" ht="15" customHeight="1" x14ac:dyDescent="0.2">
      <c r="A2" s="191" t="s">
        <v>34</v>
      </c>
      <c r="B2" s="191"/>
      <c r="C2" s="191"/>
      <c r="D2" s="191"/>
      <c r="E2" s="191"/>
    </row>
    <row r="3" spans="1:5" ht="15" customHeight="1" x14ac:dyDescent="0.2">
      <c r="A3" s="192" t="s">
        <v>520</v>
      </c>
      <c r="B3" s="192"/>
      <c r="C3" s="192"/>
      <c r="D3" s="192"/>
      <c r="E3" s="192"/>
    </row>
    <row r="4" spans="1:5" ht="15" customHeight="1" x14ac:dyDescent="0.2">
      <c r="A4" s="192"/>
      <c r="B4" s="192"/>
      <c r="C4" s="192"/>
      <c r="D4" s="192"/>
      <c r="E4" s="192"/>
    </row>
    <row r="5" spans="1:5" ht="15" customHeight="1" x14ac:dyDescent="0.2">
      <c r="A5" s="192"/>
      <c r="B5" s="192"/>
      <c r="C5" s="192"/>
      <c r="D5" s="192"/>
      <c r="E5" s="192"/>
    </row>
    <row r="6" spans="1:5" ht="15" customHeight="1" x14ac:dyDescent="0.2">
      <c r="A6" s="192"/>
      <c r="B6" s="192"/>
      <c r="C6" s="192"/>
      <c r="D6" s="192"/>
      <c r="E6" s="192"/>
    </row>
    <row r="7" spans="1:5" ht="15" customHeight="1" x14ac:dyDescent="0.2">
      <c r="A7" s="192"/>
      <c r="B7" s="192"/>
      <c r="C7" s="192"/>
      <c r="D7" s="192"/>
      <c r="E7" s="192"/>
    </row>
    <row r="8" spans="1:5" ht="15" customHeight="1" x14ac:dyDescent="0.2">
      <c r="A8" s="143"/>
      <c r="B8" s="143"/>
      <c r="C8" s="143"/>
      <c r="D8" s="143"/>
      <c r="E8" s="143"/>
    </row>
    <row r="9" spans="1:5" ht="15" customHeight="1" x14ac:dyDescent="0.25">
      <c r="A9" s="55" t="s">
        <v>1</v>
      </c>
      <c r="B9" s="109"/>
      <c r="C9" s="56"/>
      <c r="D9" s="56"/>
      <c r="E9" s="56"/>
    </row>
    <row r="10" spans="1:5" ht="15" customHeight="1" x14ac:dyDescent="0.2">
      <c r="A10" s="82" t="s">
        <v>20</v>
      </c>
      <c r="B10" s="109"/>
      <c r="C10" s="56"/>
      <c r="D10" s="56"/>
      <c r="E10" s="58" t="s">
        <v>156</v>
      </c>
    </row>
    <row r="11" spans="1:5" ht="15" customHeight="1" x14ac:dyDescent="0.2">
      <c r="A11" s="143"/>
      <c r="B11" s="143"/>
      <c r="C11" s="143"/>
      <c r="D11" s="143"/>
      <c r="E11" s="143"/>
    </row>
    <row r="12" spans="1:5" ht="15" customHeight="1" x14ac:dyDescent="0.2">
      <c r="A12" s="143"/>
      <c r="B12" s="143"/>
      <c r="C12" s="72" t="s">
        <v>40</v>
      </c>
      <c r="D12" s="73" t="s">
        <v>41</v>
      </c>
      <c r="E12" s="74" t="s">
        <v>157</v>
      </c>
    </row>
    <row r="13" spans="1:5" ht="15" customHeight="1" x14ac:dyDescent="0.2">
      <c r="A13" s="143"/>
      <c r="B13" s="143"/>
      <c r="C13" s="144">
        <v>6330</v>
      </c>
      <c r="D13" s="172" t="s">
        <v>328</v>
      </c>
      <c r="E13" s="107">
        <v>39540</v>
      </c>
    </row>
    <row r="14" spans="1:5" ht="15" customHeight="1" x14ac:dyDescent="0.2">
      <c r="A14" s="143"/>
      <c r="B14" s="143"/>
      <c r="C14" s="79" t="s">
        <v>44</v>
      </c>
      <c r="D14" s="80"/>
      <c r="E14" s="81">
        <f>SUM(E13:E13)</f>
        <v>39540</v>
      </c>
    </row>
    <row r="15" spans="1:5" ht="15" customHeight="1" x14ac:dyDescent="0.2">
      <c r="A15" s="143"/>
      <c r="B15" s="143"/>
      <c r="C15" s="143"/>
      <c r="D15" s="143"/>
      <c r="E15" s="143"/>
    </row>
    <row r="16" spans="1:5" ht="15" customHeight="1" x14ac:dyDescent="0.25">
      <c r="A16" s="37" t="s">
        <v>17</v>
      </c>
      <c r="B16" s="143"/>
      <c r="C16" s="143"/>
      <c r="D16" s="143"/>
      <c r="E16" s="143"/>
    </row>
    <row r="17" spans="1:5" ht="15" customHeight="1" x14ac:dyDescent="0.2">
      <c r="A17" s="82" t="s">
        <v>55</v>
      </c>
      <c r="B17" s="56"/>
      <c r="C17" s="56"/>
      <c r="D17" s="56"/>
      <c r="E17" s="58" t="s">
        <v>56</v>
      </c>
    </row>
    <row r="18" spans="1:5" ht="15" customHeight="1" x14ac:dyDescent="0.2">
      <c r="A18" s="82"/>
      <c r="B18" s="115"/>
      <c r="C18" s="56"/>
      <c r="D18" s="56"/>
      <c r="E18" s="71"/>
    </row>
    <row r="19" spans="1:5" ht="15" customHeight="1" x14ac:dyDescent="0.2">
      <c r="A19" s="92"/>
      <c r="B19" s="92"/>
      <c r="C19" s="72" t="s">
        <v>40</v>
      </c>
      <c r="D19" s="84" t="s">
        <v>57</v>
      </c>
      <c r="E19" s="43" t="s">
        <v>42</v>
      </c>
    </row>
    <row r="20" spans="1:5" ht="15" customHeight="1" x14ac:dyDescent="0.2">
      <c r="A20" s="173"/>
      <c r="B20" s="174"/>
      <c r="C20" s="139">
        <v>6330</v>
      </c>
      <c r="D20" s="108" t="s">
        <v>86</v>
      </c>
      <c r="E20" s="89">
        <v>39540</v>
      </c>
    </row>
    <row r="21" spans="1:5" ht="15" customHeight="1" x14ac:dyDescent="0.2">
      <c r="A21" s="168"/>
      <c r="B21" s="168"/>
      <c r="C21" s="79" t="s">
        <v>44</v>
      </c>
      <c r="D21" s="108"/>
      <c r="E21" s="81">
        <f>SUM(E20:E20)</f>
        <v>39540</v>
      </c>
    </row>
    <row r="22" spans="1:5" ht="15" customHeight="1" x14ac:dyDescent="0.2"/>
    <row r="23" spans="1:5" ht="15" customHeight="1" x14ac:dyDescent="0.2"/>
    <row r="24" spans="1:5" ht="15" customHeight="1" x14ac:dyDescent="0.25">
      <c r="A24" s="35" t="s">
        <v>521</v>
      </c>
    </row>
    <row r="25" spans="1:5" ht="15" customHeight="1" x14ac:dyDescent="0.2">
      <c r="A25" s="191" t="s">
        <v>34</v>
      </c>
      <c r="B25" s="191"/>
      <c r="C25" s="191"/>
      <c r="D25" s="191"/>
      <c r="E25" s="191"/>
    </row>
    <row r="26" spans="1:5" ht="15" customHeight="1" x14ac:dyDescent="0.2">
      <c r="A26" s="192" t="s">
        <v>522</v>
      </c>
      <c r="B26" s="192"/>
      <c r="C26" s="192"/>
      <c r="D26" s="192"/>
      <c r="E26" s="192"/>
    </row>
    <row r="27" spans="1:5" ht="15" customHeight="1" x14ac:dyDescent="0.2">
      <c r="A27" s="192"/>
      <c r="B27" s="192"/>
      <c r="C27" s="192"/>
      <c r="D27" s="192"/>
      <c r="E27" s="192"/>
    </row>
    <row r="28" spans="1:5" ht="15" customHeight="1" x14ac:dyDescent="0.2">
      <c r="A28" s="192"/>
      <c r="B28" s="192"/>
      <c r="C28" s="192"/>
      <c r="D28" s="192"/>
      <c r="E28" s="192"/>
    </row>
    <row r="29" spans="1:5" ht="15" customHeight="1" x14ac:dyDescent="0.2">
      <c r="A29" s="192"/>
      <c r="B29" s="192"/>
      <c r="C29" s="192"/>
      <c r="D29" s="192"/>
      <c r="E29" s="192"/>
    </row>
    <row r="30" spans="1:5" ht="15" customHeight="1" x14ac:dyDescent="0.2">
      <c r="A30" s="192"/>
      <c r="B30" s="192"/>
      <c r="C30" s="192"/>
      <c r="D30" s="192"/>
      <c r="E30" s="192"/>
    </row>
    <row r="31" spans="1:5" ht="15" customHeight="1" x14ac:dyDescent="0.2">
      <c r="A31" s="192"/>
      <c r="B31" s="192"/>
      <c r="C31" s="192"/>
      <c r="D31" s="192"/>
      <c r="E31" s="192"/>
    </row>
    <row r="32" spans="1:5" ht="15" customHeight="1" x14ac:dyDescent="0.2">
      <c r="A32" s="192"/>
      <c r="B32" s="192"/>
      <c r="C32" s="192"/>
      <c r="D32" s="192"/>
      <c r="E32" s="192"/>
    </row>
    <row r="33" spans="1:5" ht="15" customHeight="1" x14ac:dyDescent="0.2">
      <c r="A33" s="91"/>
      <c r="B33" s="91"/>
      <c r="C33" s="91"/>
      <c r="D33" s="91"/>
      <c r="E33" s="91"/>
    </row>
    <row r="34" spans="1:5" ht="15" customHeight="1" x14ac:dyDescent="0.2">
      <c r="A34"/>
      <c r="B34"/>
      <c r="C34"/>
      <c r="D34"/>
      <c r="E34"/>
    </row>
    <row r="35" spans="1:5" ht="15" customHeight="1" x14ac:dyDescent="0.25">
      <c r="A35" s="37" t="s">
        <v>1</v>
      </c>
      <c r="B35" s="38"/>
      <c r="C35" s="38"/>
      <c r="D35" s="38"/>
      <c r="E35" s="38"/>
    </row>
    <row r="36" spans="1:5" ht="15" customHeight="1" x14ac:dyDescent="0.2">
      <c r="A36" s="39" t="s">
        <v>61</v>
      </c>
      <c r="B36" s="38"/>
      <c r="C36" s="38"/>
      <c r="D36" s="38"/>
      <c r="E36" s="40" t="s">
        <v>62</v>
      </c>
    </row>
    <row r="37" spans="1:5" ht="15" customHeight="1" x14ac:dyDescent="0.25">
      <c r="A37" s="37"/>
      <c r="B37" s="97"/>
      <c r="C37" s="41"/>
      <c r="D37" s="41"/>
      <c r="E37" s="42"/>
    </row>
    <row r="38" spans="1:5" ht="15" customHeight="1" x14ac:dyDescent="0.2">
      <c r="A38" s="83"/>
      <c r="B38" s="83"/>
      <c r="C38" s="43" t="s">
        <v>40</v>
      </c>
      <c r="D38" s="44" t="s">
        <v>41</v>
      </c>
      <c r="E38" s="43" t="s">
        <v>42</v>
      </c>
    </row>
    <row r="39" spans="1:5" ht="15" customHeight="1" x14ac:dyDescent="0.2">
      <c r="A39" s="90"/>
      <c r="B39" s="120"/>
      <c r="C39" s="93"/>
      <c r="D39" s="132" t="s">
        <v>143</v>
      </c>
      <c r="E39" s="133">
        <v>10704277</v>
      </c>
    </row>
    <row r="40" spans="1:5" ht="15" customHeight="1" x14ac:dyDescent="0.2">
      <c r="A40" s="111"/>
      <c r="B40" s="134"/>
      <c r="C40" s="50" t="s">
        <v>44</v>
      </c>
      <c r="D40" s="51"/>
      <c r="E40" s="52">
        <f>SUM(E39:E39)</f>
        <v>10704277</v>
      </c>
    </row>
    <row r="41" spans="1:5" ht="15" customHeight="1" x14ac:dyDescent="0.2"/>
    <row r="42" spans="1:5" ht="15" customHeight="1" x14ac:dyDescent="0.25">
      <c r="A42" s="55" t="s">
        <v>17</v>
      </c>
      <c r="B42" s="56"/>
      <c r="C42" s="56"/>
      <c r="D42" s="56"/>
      <c r="E42" s="56"/>
    </row>
    <row r="43" spans="1:5" ht="15" customHeight="1" x14ac:dyDescent="0.2">
      <c r="A43" s="82" t="s">
        <v>61</v>
      </c>
      <c r="B43" s="56"/>
      <c r="C43" s="56"/>
      <c r="D43" s="56"/>
      <c r="E43" s="58" t="s">
        <v>62</v>
      </c>
    </row>
    <row r="44" spans="1:5" ht="15" customHeight="1" x14ac:dyDescent="0.25">
      <c r="A44" s="55"/>
      <c r="B44" s="57"/>
      <c r="C44" s="56"/>
      <c r="D44" s="56"/>
      <c r="E44" s="71"/>
    </row>
    <row r="45" spans="1:5" ht="15" customHeight="1" x14ac:dyDescent="0.2">
      <c r="A45" s="92"/>
      <c r="B45" s="92"/>
      <c r="C45" s="72" t="s">
        <v>40</v>
      </c>
      <c r="D45" s="84" t="s">
        <v>57</v>
      </c>
      <c r="E45" s="74" t="s">
        <v>42</v>
      </c>
    </row>
    <row r="46" spans="1:5" ht="15" customHeight="1" x14ac:dyDescent="0.2">
      <c r="A46" s="122"/>
      <c r="B46" s="120"/>
      <c r="C46" s="103">
        <v>6409</v>
      </c>
      <c r="D46" s="88" t="s">
        <v>78</v>
      </c>
      <c r="E46" s="133">
        <v>10704277</v>
      </c>
    </row>
    <row r="47" spans="1:5" ht="15" customHeight="1" x14ac:dyDescent="0.2">
      <c r="A47" s="124"/>
      <c r="B47" s="125"/>
      <c r="C47" s="79" t="s">
        <v>44</v>
      </c>
      <c r="D47" s="80"/>
      <c r="E47" s="81">
        <f>E46</f>
        <v>10704277</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523</v>
      </c>
    </row>
    <row r="55" spans="1:5" ht="15" customHeight="1" x14ac:dyDescent="0.2">
      <c r="A55" s="191" t="s">
        <v>34</v>
      </c>
      <c r="B55" s="191"/>
      <c r="C55" s="191"/>
      <c r="D55" s="191"/>
      <c r="E55" s="191"/>
    </row>
    <row r="56" spans="1:5" ht="15" customHeight="1" x14ac:dyDescent="0.2">
      <c r="A56" s="193" t="s">
        <v>524</v>
      </c>
      <c r="B56" s="193"/>
      <c r="C56" s="193"/>
      <c r="D56" s="193"/>
      <c r="E56" s="193"/>
    </row>
    <row r="57" spans="1:5" ht="15" customHeight="1" x14ac:dyDescent="0.2">
      <c r="A57" s="193"/>
      <c r="B57" s="193"/>
      <c r="C57" s="193"/>
      <c r="D57" s="193"/>
      <c r="E57" s="193"/>
    </row>
    <row r="58" spans="1:5" ht="15" customHeight="1" x14ac:dyDescent="0.2">
      <c r="A58" s="193"/>
      <c r="B58" s="193"/>
      <c r="C58" s="193"/>
      <c r="D58" s="193"/>
      <c r="E58" s="193"/>
    </row>
    <row r="59" spans="1:5" ht="15" customHeight="1" x14ac:dyDescent="0.2">
      <c r="A59" s="193"/>
      <c r="B59" s="193"/>
      <c r="C59" s="193"/>
      <c r="D59" s="193"/>
      <c r="E59" s="193"/>
    </row>
    <row r="60" spans="1:5" ht="15" customHeight="1" x14ac:dyDescent="0.2">
      <c r="A60" s="193"/>
      <c r="B60" s="193"/>
      <c r="C60" s="193"/>
      <c r="D60" s="193"/>
      <c r="E60" s="193"/>
    </row>
    <row r="61" spans="1:5" ht="15" customHeight="1" x14ac:dyDescent="0.2">
      <c r="A61" s="193"/>
      <c r="B61" s="193"/>
      <c r="C61" s="193"/>
      <c r="D61" s="193"/>
      <c r="E61" s="193"/>
    </row>
    <row r="62" spans="1:5" ht="15" customHeight="1" x14ac:dyDescent="0.2">
      <c r="A62" s="193"/>
      <c r="B62" s="193"/>
      <c r="C62" s="193"/>
      <c r="D62" s="193"/>
      <c r="E62" s="193"/>
    </row>
    <row r="63" spans="1:5" ht="15" customHeight="1" x14ac:dyDescent="0.2">
      <c r="A63"/>
      <c r="B63"/>
      <c r="C63"/>
      <c r="D63"/>
      <c r="E63"/>
    </row>
    <row r="64" spans="1:5" ht="15" customHeight="1" x14ac:dyDescent="0.25">
      <c r="A64" s="37" t="s">
        <v>1</v>
      </c>
      <c r="B64" s="56"/>
      <c r="C64" s="56"/>
      <c r="D64" s="56"/>
      <c r="E64" s="56"/>
    </row>
    <row r="65" spans="1:5" ht="15" customHeight="1" x14ac:dyDescent="0.2">
      <c r="A65" s="69" t="s">
        <v>112</v>
      </c>
      <c r="B65" s="38"/>
      <c r="C65" s="38"/>
      <c r="D65" s="38"/>
      <c r="E65" s="40" t="s">
        <v>113</v>
      </c>
    </row>
    <row r="66" spans="1:5" ht="15" customHeight="1" x14ac:dyDescent="0.25">
      <c r="A66" s="55"/>
      <c r="B66" s="57"/>
      <c r="C66" s="56"/>
      <c r="D66" s="56"/>
      <c r="E66" s="71"/>
    </row>
    <row r="67" spans="1:5" ht="15" customHeight="1" x14ac:dyDescent="0.2">
      <c r="A67" s="83"/>
      <c r="B67" s="92"/>
      <c r="C67" s="72" t="s">
        <v>40</v>
      </c>
      <c r="D67" s="73" t="s">
        <v>41</v>
      </c>
      <c r="E67" s="74" t="s">
        <v>42</v>
      </c>
    </row>
    <row r="68" spans="1:5" ht="15" customHeight="1" x14ac:dyDescent="0.2">
      <c r="A68" s="90"/>
      <c r="B68" s="120"/>
      <c r="C68" s="87">
        <v>6409</v>
      </c>
      <c r="D68" s="77" t="s">
        <v>325</v>
      </c>
      <c r="E68" s="89">
        <f>38720+66000</f>
        <v>104720</v>
      </c>
    </row>
    <row r="69" spans="1:5" ht="15" customHeight="1" x14ac:dyDescent="0.2">
      <c r="A69" s="90"/>
      <c r="B69" s="104"/>
      <c r="C69" s="79" t="s">
        <v>44</v>
      </c>
      <c r="D69" s="80"/>
      <c r="E69" s="81">
        <f>SUM(E68:E68)</f>
        <v>104720</v>
      </c>
    </row>
    <row r="70" spans="1:5" ht="15" customHeight="1" x14ac:dyDescent="0.2"/>
    <row r="71" spans="1:5" ht="15" customHeight="1" x14ac:dyDescent="0.25">
      <c r="A71" s="55" t="s">
        <v>17</v>
      </c>
      <c r="B71" s="56"/>
      <c r="C71" s="56"/>
      <c r="D71" s="56"/>
      <c r="E71" s="56"/>
    </row>
    <row r="72" spans="1:5" ht="15" customHeight="1" x14ac:dyDescent="0.2">
      <c r="A72" s="69" t="s">
        <v>112</v>
      </c>
      <c r="B72" s="56"/>
      <c r="C72" s="56"/>
      <c r="D72" s="56"/>
      <c r="E72" s="40" t="s">
        <v>113</v>
      </c>
    </row>
    <row r="73" spans="1:5" ht="15" customHeight="1" x14ac:dyDescent="0.25">
      <c r="A73" s="55"/>
      <c r="B73" s="57"/>
      <c r="C73" s="56"/>
      <c r="D73" s="56"/>
      <c r="E73" s="71"/>
    </row>
    <row r="74" spans="1:5" ht="15" customHeight="1" x14ac:dyDescent="0.2">
      <c r="A74" s="92"/>
      <c r="B74" s="92"/>
      <c r="C74" s="72" t="s">
        <v>40</v>
      </c>
      <c r="D74" s="84" t="s">
        <v>57</v>
      </c>
      <c r="E74" s="74" t="s">
        <v>42</v>
      </c>
    </row>
    <row r="75" spans="1:5" ht="15" customHeight="1" x14ac:dyDescent="0.2">
      <c r="A75" s="122"/>
      <c r="B75" s="120"/>
      <c r="C75" s="103">
        <v>6113</v>
      </c>
      <c r="D75" s="88" t="s">
        <v>59</v>
      </c>
      <c r="E75" s="89">
        <f>38720+66000</f>
        <v>104720</v>
      </c>
    </row>
    <row r="76" spans="1:5" ht="15" customHeight="1" x14ac:dyDescent="0.2">
      <c r="A76" s="124"/>
      <c r="B76" s="125"/>
      <c r="C76" s="79" t="s">
        <v>44</v>
      </c>
      <c r="D76" s="80"/>
      <c r="E76" s="81">
        <f>E75</f>
        <v>104720</v>
      </c>
    </row>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mergeCells count="6">
    <mergeCell ref="A56:E62"/>
    <mergeCell ref="A2:E2"/>
    <mergeCell ref="A3:E7"/>
    <mergeCell ref="A25:E25"/>
    <mergeCell ref="A26:E32"/>
    <mergeCell ref="A55:E55"/>
  </mergeCells>
  <pageMargins left="0.98425196850393704" right="0.98425196850393704" top="0.98425196850393704" bottom="0.98425196850393704" header="0.51181102362204722" footer="0.51181102362204722"/>
  <pageSetup paperSize="9" scale="92" firstPageNumber="115" orientation="portrait" useFirstPageNumber="1" r:id="rId1"/>
  <headerFooter alignWithMargins="0">
    <oddHeader>&amp;C&amp;"Arial,Kurzíva"Příloha č. 6: Rozpočtové změny č. 594/18 - 596/18 navržené Radou Olomouckého kraje 27.8.2018 ke schválení</oddHeader>
    <oddFooter xml:space="preserve">&amp;L&amp;"Arial,Kurzíva"Zastupitelstvo OK 17.9.2018
7.1. - Rozpočet Olomouckého kraje 2018 - rozpočtové změny 
Příloha č.6: Rozpočtové změny č. 594/18 - 596/18 navržené Radou Olomouckého kraje 27.8.2018 ke schválení&amp;R&amp;"Arial,Kurzíva"Strana &amp;P (celkem 117)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showGridLines="0" zoomScale="92" zoomScaleNormal="92" zoomScaleSheetLayoutView="92" workbookViewId="0"/>
  </sheetViews>
  <sheetFormatPr defaultColWidth="9.140625" defaultRowHeight="12.75" x14ac:dyDescent="0.2"/>
  <cols>
    <col min="1" max="1" width="52.7109375" style="1" customWidth="1"/>
    <col min="2" max="3" width="18" style="2" customWidth="1"/>
    <col min="4" max="4" width="9.140625" style="1"/>
    <col min="5" max="5" width="9" style="1" customWidth="1"/>
    <col min="6"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28</v>
      </c>
      <c r="B3" s="17">
        <v>4425000</v>
      </c>
      <c r="C3" s="7">
        <v>4436177</v>
      </c>
    </row>
    <row r="4" spans="1:3" ht="14.25" customHeight="1" x14ac:dyDescent="0.2">
      <c r="A4" s="6" t="s">
        <v>4</v>
      </c>
      <c r="B4" s="17">
        <v>3330</v>
      </c>
      <c r="C4" s="7">
        <v>3330</v>
      </c>
    </row>
    <row r="5" spans="1:3" ht="14.25" customHeight="1" x14ac:dyDescent="0.2">
      <c r="A5" s="6" t="s">
        <v>27</v>
      </c>
      <c r="B5" s="17">
        <v>100</v>
      </c>
      <c r="C5" s="7">
        <v>1310</v>
      </c>
    </row>
    <row r="6" spans="1:3" ht="14.25" customHeight="1" x14ac:dyDescent="0.2">
      <c r="A6" s="6" t="s">
        <v>5</v>
      </c>
      <c r="B6" s="17">
        <v>32033.200000000001</v>
      </c>
      <c r="C6" s="7">
        <v>32148.2</v>
      </c>
    </row>
    <row r="7" spans="1:3" ht="14.25" customHeight="1" x14ac:dyDescent="0.2">
      <c r="A7" s="6" t="s">
        <v>6</v>
      </c>
      <c r="B7" s="17">
        <v>5340.1</v>
      </c>
      <c r="C7" s="7">
        <v>5439.1</v>
      </c>
    </row>
    <row r="8" spans="1:3" ht="14.25" customHeight="1" x14ac:dyDescent="0.2">
      <c r="A8" s="6" t="s">
        <v>23</v>
      </c>
      <c r="B8" s="17">
        <v>67173</v>
      </c>
      <c r="C8" s="7">
        <f>71025+64+44+102+52+78+572+7+105</f>
        <v>72049</v>
      </c>
    </row>
    <row r="9" spans="1:3" ht="14.25" customHeight="1" x14ac:dyDescent="0.2">
      <c r="A9" s="6" t="s">
        <v>7</v>
      </c>
      <c r="B9" s="17">
        <v>7138</v>
      </c>
      <c r="C9" s="7">
        <v>7138</v>
      </c>
    </row>
    <row r="10" spans="1:3" ht="14.25" customHeight="1" x14ac:dyDescent="0.2">
      <c r="A10" s="6" t="s">
        <v>8</v>
      </c>
      <c r="B10" s="17">
        <v>200</v>
      </c>
      <c r="C10" s="7">
        <v>200</v>
      </c>
    </row>
    <row r="11" spans="1:3" ht="14.25" customHeight="1" x14ac:dyDescent="0.2">
      <c r="A11" s="6" t="s">
        <v>9</v>
      </c>
      <c r="B11" s="17">
        <v>85202.7</v>
      </c>
      <c r="C11" s="7">
        <v>85202.7</v>
      </c>
    </row>
    <row r="12" spans="1:3" ht="14.25" customHeight="1" x14ac:dyDescent="0.2">
      <c r="A12" s="189" t="s">
        <v>525</v>
      </c>
      <c r="B12" s="17"/>
      <c r="C12" s="7">
        <f>7015643+61539+735+187</f>
        <v>7078104</v>
      </c>
    </row>
    <row r="13" spans="1:3" ht="14.25" customHeight="1" x14ac:dyDescent="0.2">
      <c r="A13" s="189" t="s">
        <v>526</v>
      </c>
      <c r="B13" s="17"/>
      <c r="C13" s="7">
        <f>1125171+2500</f>
        <v>1127671</v>
      </c>
    </row>
    <row r="14" spans="1:3" ht="14.25" customHeight="1" x14ac:dyDescent="0.2">
      <c r="A14" s="189" t="s">
        <v>527</v>
      </c>
      <c r="B14" s="17"/>
      <c r="C14" s="7">
        <v>1136</v>
      </c>
    </row>
    <row r="15" spans="1:3" ht="14.25" customHeight="1" x14ac:dyDescent="0.2">
      <c r="A15" s="189" t="s">
        <v>528</v>
      </c>
      <c r="B15" s="17"/>
      <c r="C15" s="7">
        <v>221505</v>
      </c>
    </row>
    <row r="16" spans="1:3" ht="14.25" customHeight="1" x14ac:dyDescent="0.2">
      <c r="A16" s="189" t="s">
        <v>529</v>
      </c>
      <c r="B16" s="17"/>
      <c r="C16" s="7">
        <v>3928</v>
      </c>
    </row>
    <row r="17" spans="1:3" ht="14.25" customHeight="1" x14ac:dyDescent="0.2">
      <c r="A17" s="189" t="s">
        <v>530</v>
      </c>
      <c r="B17" s="17"/>
      <c r="C17" s="7">
        <f>229+187</f>
        <v>416</v>
      </c>
    </row>
    <row r="18" spans="1:3" ht="14.25" x14ac:dyDescent="0.2">
      <c r="A18" s="190" t="s">
        <v>531</v>
      </c>
      <c r="B18" s="17"/>
      <c r="C18" s="7">
        <v>786</v>
      </c>
    </row>
    <row r="19" spans="1:3" ht="14.25" x14ac:dyDescent="0.2">
      <c r="A19" s="190" t="s">
        <v>532</v>
      </c>
      <c r="B19" s="17"/>
      <c r="C19" s="7">
        <v>3448</v>
      </c>
    </row>
    <row r="20" spans="1:3" ht="15.75" customHeight="1" x14ac:dyDescent="0.2">
      <c r="A20" s="8" t="s">
        <v>10</v>
      </c>
      <c r="B20" s="18">
        <v>210492</v>
      </c>
      <c r="C20" s="9">
        <f>303191+19030+1771+6</f>
        <v>323998</v>
      </c>
    </row>
    <row r="21" spans="1:3" ht="14.25" x14ac:dyDescent="0.2">
      <c r="A21" s="10" t="s">
        <v>20</v>
      </c>
      <c r="B21" s="19">
        <v>9418</v>
      </c>
      <c r="C21" s="11">
        <f>9751+40</f>
        <v>9791</v>
      </c>
    </row>
    <row r="22" spans="1:3" ht="14.25" x14ac:dyDescent="0.2">
      <c r="A22" s="10" t="s">
        <v>11</v>
      </c>
      <c r="B22" s="19">
        <v>50000</v>
      </c>
      <c r="C22" s="11">
        <v>50000</v>
      </c>
    </row>
    <row r="23" spans="1:3" ht="14.25" x14ac:dyDescent="0.2">
      <c r="A23" s="10" t="s">
        <v>533</v>
      </c>
      <c r="B23" s="19"/>
      <c r="C23" s="11">
        <f>386615+3271+131+19030+1809+4820+1862+74348+1721</f>
        <v>493607</v>
      </c>
    </row>
    <row r="24" spans="1:3" ht="14.25" x14ac:dyDescent="0.2">
      <c r="A24" s="10" t="s">
        <v>12</v>
      </c>
      <c r="B24" s="19">
        <v>700</v>
      </c>
      <c r="C24" s="11">
        <v>300</v>
      </c>
    </row>
    <row r="25" spans="1:3" ht="14.25" x14ac:dyDescent="0.2">
      <c r="A25" s="189" t="s">
        <v>534</v>
      </c>
      <c r="B25" s="19"/>
      <c r="C25" s="11">
        <f>58923+662+379</f>
        <v>59964</v>
      </c>
    </row>
    <row r="26" spans="1:3" ht="15" x14ac:dyDescent="0.25">
      <c r="A26" s="4" t="s">
        <v>13</v>
      </c>
      <c r="B26" s="20">
        <f>SUM(B3:B24)</f>
        <v>4896127</v>
      </c>
      <c r="C26" s="12">
        <f>SUM(C3:C25)</f>
        <v>14017648</v>
      </c>
    </row>
    <row r="27" spans="1:3" ht="14.25" customHeight="1" x14ac:dyDescent="0.2">
      <c r="A27" s="13" t="s">
        <v>14</v>
      </c>
      <c r="B27" s="24">
        <v>-9416</v>
      </c>
      <c r="C27" s="24">
        <f>-9566-183-40</f>
        <v>-9789</v>
      </c>
    </row>
    <row r="28" spans="1:3" ht="15.75" thickBot="1" x14ac:dyDescent="0.3">
      <c r="A28" s="14" t="s">
        <v>15</v>
      </c>
      <c r="B28" s="15">
        <f>B26+B27</f>
        <v>4886711</v>
      </c>
      <c r="C28" s="15">
        <f>C26+C27</f>
        <v>14007859</v>
      </c>
    </row>
    <row r="29" spans="1:3" ht="13.5" thickTop="1" x14ac:dyDescent="0.2">
      <c r="A29" s="16"/>
      <c r="B29" s="21"/>
    </row>
    <row r="30" spans="1:3" ht="15" x14ac:dyDescent="0.25">
      <c r="A30" s="4" t="s">
        <v>17</v>
      </c>
      <c r="B30" s="22" t="s">
        <v>2</v>
      </c>
      <c r="C30" s="5" t="s">
        <v>3</v>
      </c>
    </row>
    <row r="31" spans="1:3" ht="14.25" x14ac:dyDescent="0.2">
      <c r="A31" s="8" t="s">
        <v>29</v>
      </c>
      <c r="B31" s="23">
        <v>769971</v>
      </c>
      <c r="C31" s="25">
        <f>1226014+44+379+7+105+10704</f>
        <v>1237253</v>
      </c>
    </row>
    <row r="32" spans="1:3" ht="14.25" x14ac:dyDescent="0.2">
      <c r="A32" s="8" t="s">
        <v>30</v>
      </c>
      <c r="B32" s="23">
        <v>347820</v>
      </c>
      <c r="C32" s="25">
        <f>519734+662</f>
        <v>520396</v>
      </c>
    </row>
    <row r="33" spans="1:3" ht="14.25" x14ac:dyDescent="0.2">
      <c r="A33" s="8" t="s">
        <v>31</v>
      </c>
      <c r="B33" s="23">
        <v>2933349</v>
      </c>
      <c r="C33" s="25">
        <f>2955790+6+64+44+102+52+78+572</f>
        <v>2956708</v>
      </c>
    </row>
    <row r="34" spans="1:3" ht="14.25" x14ac:dyDescent="0.2">
      <c r="A34" s="189" t="s">
        <v>525</v>
      </c>
      <c r="B34" s="23"/>
      <c r="C34" s="25">
        <f>7015643+61539+735+187</f>
        <v>7078104</v>
      </c>
    </row>
    <row r="35" spans="1:3" ht="14.25" x14ac:dyDescent="0.2">
      <c r="A35" s="189" t="s">
        <v>526</v>
      </c>
      <c r="B35" s="23"/>
      <c r="C35" s="25">
        <f>1125171+2500</f>
        <v>1127671</v>
      </c>
    </row>
    <row r="36" spans="1:3" ht="14.25" x14ac:dyDescent="0.2">
      <c r="A36" s="189" t="s">
        <v>527</v>
      </c>
      <c r="B36" s="23"/>
      <c r="C36" s="25">
        <v>1136</v>
      </c>
    </row>
    <row r="37" spans="1:3" ht="14.25" x14ac:dyDescent="0.2">
      <c r="A37" s="189" t="s">
        <v>528</v>
      </c>
      <c r="B37" s="23"/>
      <c r="C37" s="25">
        <v>221505</v>
      </c>
    </row>
    <row r="38" spans="1:3" ht="14.25" x14ac:dyDescent="0.2">
      <c r="A38" s="189" t="s">
        <v>529</v>
      </c>
      <c r="B38" s="23"/>
      <c r="C38" s="25">
        <v>3928</v>
      </c>
    </row>
    <row r="39" spans="1:3" ht="14.25" x14ac:dyDescent="0.2">
      <c r="A39" s="189" t="s">
        <v>530</v>
      </c>
      <c r="B39" s="23"/>
      <c r="C39" s="25">
        <f>229+187</f>
        <v>416</v>
      </c>
    </row>
    <row r="40" spans="1:3" ht="14.25" x14ac:dyDescent="0.2">
      <c r="A40" s="190" t="s">
        <v>531</v>
      </c>
      <c r="B40" s="23"/>
      <c r="C40" s="25">
        <v>786</v>
      </c>
    </row>
    <row r="41" spans="1:3" ht="14.25" x14ac:dyDescent="0.2">
      <c r="A41" s="10" t="s">
        <v>20</v>
      </c>
      <c r="B41" s="23">
        <v>9418</v>
      </c>
      <c r="C41" s="25">
        <f>11148+40</f>
        <v>11188</v>
      </c>
    </row>
    <row r="42" spans="1:3" ht="14.25" x14ac:dyDescent="0.2">
      <c r="A42" s="10" t="s">
        <v>11</v>
      </c>
      <c r="B42" s="23">
        <v>50000</v>
      </c>
      <c r="C42" s="25">
        <v>69416</v>
      </c>
    </row>
    <row r="43" spans="1:3" ht="14.25" x14ac:dyDescent="0.2">
      <c r="A43" s="10" t="s">
        <v>535</v>
      </c>
      <c r="B43" s="23"/>
      <c r="C43" s="25">
        <f>482726+3271+131+19030+1809+267+120+1721</f>
        <v>509075</v>
      </c>
    </row>
    <row r="44" spans="1:3" ht="14.25" x14ac:dyDescent="0.2">
      <c r="A44" s="10" t="s">
        <v>32</v>
      </c>
      <c r="B44" s="23">
        <v>1334610</v>
      </c>
      <c r="C44" s="25">
        <f>1696033+3066+2107+3+2289+108+9604+8778+878+1465+572+471+10+12+1847+1225+21+1249+8+9-382</f>
        <v>1729373</v>
      </c>
    </row>
    <row r="45" spans="1:3" ht="14.25" x14ac:dyDescent="0.2">
      <c r="A45" s="189" t="s">
        <v>534</v>
      </c>
      <c r="B45" s="23"/>
      <c r="C45" s="25">
        <v>11545</v>
      </c>
    </row>
    <row r="46" spans="1:3" ht="15" x14ac:dyDescent="0.25">
      <c r="A46" s="4" t="s">
        <v>18</v>
      </c>
      <c r="B46" s="20">
        <f>SUM(B31:B44)</f>
        <v>5445168</v>
      </c>
      <c r="C46" s="12">
        <f>SUM(C31:C45)</f>
        <v>15478500</v>
      </c>
    </row>
    <row r="47" spans="1:3" ht="14.25" x14ac:dyDescent="0.2">
      <c r="A47" s="13" t="s">
        <v>14</v>
      </c>
      <c r="B47" s="24">
        <v>-9416</v>
      </c>
      <c r="C47" s="24">
        <f>-9566-183-40</f>
        <v>-9789</v>
      </c>
    </row>
    <row r="48" spans="1:3" ht="15.75" thickBot="1" x14ac:dyDescent="0.3">
      <c r="A48" s="14" t="s">
        <v>19</v>
      </c>
      <c r="B48" s="15">
        <f>+B46+B47</f>
        <v>5435752</v>
      </c>
      <c r="C48" s="15">
        <f>+C46+C47</f>
        <v>15468711</v>
      </c>
    </row>
    <row r="49" spans="1:3" ht="13.5" thickTop="1" x14ac:dyDescent="0.2">
      <c r="A49" s="16" t="s">
        <v>16</v>
      </c>
      <c r="B49" s="21"/>
    </row>
    <row r="50" spans="1:3" ht="14.25" x14ac:dyDescent="0.2">
      <c r="B50" s="1"/>
      <c r="C50" s="9"/>
    </row>
    <row r="51" spans="1:3" ht="14.25" x14ac:dyDescent="0.2">
      <c r="A51" s="10" t="s">
        <v>22</v>
      </c>
      <c r="B51" s="19">
        <v>802200</v>
      </c>
      <c r="C51" s="11">
        <f>1974555+3066+2107+3+2289+108+9604+8778+878+1465+572+471+10+12+1847+1225+21+1249+8+9-382+10704</f>
        <v>2018599</v>
      </c>
    </row>
    <row r="52" spans="1:3" ht="14.25" x14ac:dyDescent="0.2">
      <c r="A52" s="26" t="s">
        <v>21</v>
      </c>
      <c r="B52" s="27">
        <v>253159</v>
      </c>
      <c r="C52" s="28">
        <f>456347+4553+1742+74348+19030+1727</f>
        <v>557747</v>
      </c>
    </row>
    <row r="53" spans="1:3" ht="15.75" thickBot="1" x14ac:dyDescent="0.3">
      <c r="A53" s="14" t="s">
        <v>24</v>
      </c>
      <c r="B53" s="15">
        <f>+B51-B52</f>
        <v>549041</v>
      </c>
      <c r="C53" s="15">
        <f>+C51-C52</f>
        <v>1460852</v>
      </c>
    </row>
    <row r="54" spans="1:3" ht="15.75" thickTop="1" thickBot="1" x14ac:dyDescent="0.25">
      <c r="A54" s="10"/>
      <c r="B54" s="29"/>
      <c r="C54" s="30"/>
    </row>
    <row r="55" spans="1:3" ht="15.75" thickBot="1" x14ac:dyDescent="0.3">
      <c r="A55" s="31" t="s">
        <v>25</v>
      </c>
      <c r="B55" s="32">
        <f>+B28+B51</f>
        <v>5688911</v>
      </c>
      <c r="C55" s="33">
        <f>+C28+C51</f>
        <v>16026458</v>
      </c>
    </row>
    <row r="56" spans="1:3" ht="15.75" thickBot="1" x14ac:dyDescent="0.3">
      <c r="A56" s="31" t="s">
        <v>26</v>
      </c>
      <c r="B56" s="32">
        <f>+B48+B52</f>
        <v>5688911</v>
      </c>
      <c r="C56" s="33">
        <f>+C48+C52</f>
        <v>16026458</v>
      </c>
    </row>
    <row r="61" spans="1:3" x14ac:dyDescent="0.2">
      <c r="B61" s="1"/>
      <c r="C61" s="1"/>
    </row>
    <row r="62" spans="1:3" x14ac:dyDescent="0.2">
      <c r="B62" s="1"/>
      <c r="C62" s="1"/>
    </row>
    <row r="65" spans="2:3" x14ac:dyDescent="0.2">
      <c r="B65" s="1"/>
      <c r="C65" s="1"/>
    </row>
    <row r="66" spans="2:3" x14ac:dyDescent="0.2">
      <c r="B66" s="1"/>
      <c r="C66" s="1"/>
    </row>
    <row r="80" spans="2:3" x14ac:dyDescent="0.2">
      <c r="B80" s="1"/>
      <c r="C80" s="1"/>
    </row>
    <row r="81" spans="2:3" x14ac:dyDescent="0.2">
      <c r="B81" s="1"/>
      <c r="C81" s="1"/>
    </row>
    <row r="84" spans="2:3" x14ac:dyDescent="0.2">
      <c r="B84" s="1"/>
      <c r="C84" s="1"/>
    </row>
    <row r="85" spans="2:3" x14ac:dyDescent="0.2">
      <c r="B85" s="1"/>
      <c r="C85" s="1"/>
    </row>
  </sheetData>
  <phoneticPr fontId="1" type="noConversion"/>
  <pageMargins left="0.98425196850393704" right="0.98425196850393704" top="0.55118110236220474" bottom="0.9055118110236221" header="0.31496062992125984" footer="0.39370078740157483"/>
  <pageSetup paperSize="9" scale="92" firstPageNumber="117" orientation="portrait" useFirstPageNumber="1" r:id="rId1"/>
  <headerFooter alignWithMargins="0">
    <oddHeader>&amp;C&amp;"Arial,Kurzíva"Příloha č. 7 - Upravený rozpočet Olomouckého kraje na rok 2018 po schválení rozpočtových změn</oddHeader>
    <oddFooter xml:space="preserve">&amp;L&amp;"Arial,Kurzíva"Zastupitelstvo OK 17.9.2018
7.1. - Rozpočet Olomouckého kraje 2018 - rozpočtové změny 
Příloha č.7: Upravený rozpočet OK na rok 2018 po schválení rozpočtových změn&amp;R&amp;"Arial,Kurzíva"Strana &amp;P (celkem 117)&amp;"Arial,Obyčejné"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Příloha č. 1</vt:lpstr>
      <vt:lpstr>Příloha č. 2</vt:lpstr>
      <vt:lpstr>Příloha č. 3</vt:lpstr>
      <vt:lpstr>Příloha č. 4</vt:lpstr>
      <vt:lpstr>Příloha č. 5</vt:lpstr>
      <vt:lpstr>Příloha č. 6</vt:lpstr>
      <vt:lpstr>Příloha  č. 7</vt:lpstr>
      <vt:lpstr>'Příloha č. 1'!Oblast_tisku</vt:lpstr>
      <vt:lpstr>'Příloha č. 2'!Oblast_tisku</vt:lpstr>
      <vt:lpstr>'Příloha č. 3'!Oblast_tisku</vt:lpstr>
      <vt:lpstr>'Příloha č. 4'!Oblast_tisku</vt:lpstr>
      <vt:lpstr>'Příloha č. 5'!Oblast_tisku</vt:lpstr>
      <vt:lpstr>'Příloha č. 6'!Oblast_tisku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2018-08-29T10:37:33Z</cp:lastPrinted>
  <dcterms:created xsi:type="dcterms:W3CDTF">2007-02-21T09:44:06Z</dcterms:created>
  <dcterms:modified xsi:type="dcterms:W3CDTF">2018-08-29T10:38:41Z</dcterms:modified>
</cp:coreProperties>
</file>